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6950A93F-D4CB-417A-82D8-C4933B86DDDE}"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<sst xmlns="http://schemas.openxmlformats.org/spreadsheetml/2006/main" count="24441" uniqueCount="2355">
  <si>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</si>
  <si>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</si>
  <si>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</si>
  <si>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</si>
  <si>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</si>
  <si>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</si>
  <si>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</si>
  <si>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</si>
  <si>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</si>
  <si>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</si>
  <si>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</si>
  <si>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</si>
  <si>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</si>
  <si>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</si>
  <si>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</si>
  <si>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</si>
  <si>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</si>
  <si>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</si>
  <si>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</si>
  <si>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</si>
  <si>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</si>
  <si>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</si>
  <si>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</si>
  <si>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</si>
  <si>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</si>
  <si>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</si>
  <si>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</si>
  <si>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</si>
  <si>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</si>
  <si>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</si>
  <si>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</si>
  <si>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</si>
  <si>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</si>
  <si>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</si>
  <si>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</si>
  <si>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</si>
  <si>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</si>
  <si>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</si>
  <si>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</si>
  <si>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</si>
  <si>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</si>
  <si>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</si>
  <si>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</si>
  <si>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</si>
  <si>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</si>
  <si>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</si>
  <si>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</si>
  <si>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</si>
  <si>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</si>
  <si>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</si>
  <si>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</si>
  <si>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</si>
  <si>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</si>
  <si>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</si>
  <si>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</si>
  <si>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</si>
  <si>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</si>
  <si>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</si>
  <si>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</si>
  <si>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</si>
  <si>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</si>
  <si>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</si>
  <si>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</si>
  <si>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</si>
  <si>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</si>
  <si>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</si>
  <si>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</si>
  <si>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</si>
  <si>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</si>
  <si>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</si>
  <si>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</si>
  <si>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</si>
  <si>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</si>
  <si>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</si>
  <si>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</si>
  <si>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</si>
  <si>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</si>
  <si>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</si>
  <si>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</si>
  <si>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</si>
  <si>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</si>
  <si>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</si>
  <si>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</si>
  <si>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</si>
  <si>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</si>
  <si>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</si>
  <si>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</si>
  <si>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</si>
  <si>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</si>
  <si>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</si>
  <si>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</si>
  <si>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</si>
  <si>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</si>
  <si>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</si>
  <si>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</si>
  <si>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</si>
  <si>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</si>
  <si>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</si>
  <si>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</si>
  <si>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</si>
  <si>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</si>
  <si>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</si>
  <si>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</si>
  <si>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</si>
  <si>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</si>
  <si>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</si>
  <si>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</si>
  <si>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</si>
  <si>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</si>
  <si>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</si>
  <si>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</si>
  <si>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</si>
  <si>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</si>
  <si>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</si>
  <si>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</si>
  <si>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</si>
  <si>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</si>
  <si>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</si>
  <si>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</si>
  <si>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</si>
  <si>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</si>
  <si>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</si>
  <si>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</si>
  <si>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</si>
  <si>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</si>
  <si>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</si>
  <si>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</si>
  <si>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</si>
  <si>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</si>
  <si>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</si>
  <si>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</si>
  <si>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</si>
  <si>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</si>
  <si>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</si>
  <si>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</si>
  <si>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</si>
  <si>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</si>
  <si>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</si>
  <si>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</si>
  <si>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</si>
  <si>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</si>
  <si>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</si>
  <si>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</si>
  <si>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</si>
  <si>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</si>
  <si>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</si>
  <si>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</si>
  <si>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</si>
  <si>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</si>
  <si>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</si>
  <si>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</si>
  <si>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</si>
  <si>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</si>
  <si>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</si>
  <si>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</si>
  <si>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</si>
  <si>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</si>
  <si>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</si>
  <si>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</si>
  <si>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</si>
  <si>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</si>
  <si>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</si>
  <si>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</si>
  <si>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</si>
  <si>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</si>
  <si>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</si>
  <si>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</si>
  <si>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</si>
  <si>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</si>
  <si>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</si>
  <si>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</si>
  <si>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</si>
  <si>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</si>
  <si>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</si>
  <si>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</si>
  <si>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</si>
  <si>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</si>
  <si>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</si>
  <si>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</si>
  <si>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</si>
  <si>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</si>
  <si>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</si>
  <si>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</si>
  <si>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</si>
  <si>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</si>
  <si>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</si>
  <si>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</si>
  <si>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</si>
  <si>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</si>
  <si>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</si>
  <si>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</si>
  <si>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</si>
  <si>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</si>
  <si>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</si>
  <si>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</si>
  <si>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</si>
  <si>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</si>
  <si>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</si>
  <si>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</si>
  <si>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</si>
  <si>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</si>
  <si>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</si>
  <si>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</si>
  <si>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</si>
  <si>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</si>
  <si>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</si>
  <si>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</si>
  <si>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</si>
  <si>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</si>
  <si>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</si>
  <si>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</si>
  <si>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</si>
  <si>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</si>
  <si>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</si>
  <si>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</si>
  <si>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</si>
  <si>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</si>
  <si>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</si>
  <si>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</si>
  <si>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</si>
  <si>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</si>
  <si>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</si>
  <si>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</si>
  <si>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</si>
  <si>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</si>
  <si>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</si>
  <si>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</si>
  <si>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</si>
  <si>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</si>
  <si>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</si>
  <si>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</si>
  <si>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</si>
  <si>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</si>
  <si>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</si>
  <si>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</si>
  <si>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</si>
  <si>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</si>
  <si>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</si>
  <si>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</si>
  <si>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</si>
  <si>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</si>
  <si>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</si>
  <si>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</si>
  <si>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</si>
  <si>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</si>
  <si>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</si>
  <si>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</si>
  <si>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</si>
  <si>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</si>
  <si>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</si>
  <si>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</si>
  <si>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</si>
  <si>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</si>
  <si>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</si>
  <si>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</si>
  <si>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</si>
  <si>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</si>
  <si>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</si>
  <si>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</si>
  <si>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</si>
  <si>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</si>
  <si>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</si>
  <si>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</si>
  <si>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</si>
  <si>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</si>
  <si>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</si>
  <si>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</si>
  <si>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</si>
  <si>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</si>
  <si>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</si>
  <si>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</si>
  <si>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</si>
  <si>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</si>
  <si>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</si>
  <si>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</si>
  <si>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</si>
  <si>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</si>
  <si>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</si>
  <si>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</si>
  <si>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</si>
  <si>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</si>
  <si>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</si>
  <si>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</si>
  <si>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</si>
  <si>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</si>
  <si>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</si>
  <si>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</si>
  <si>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</si>
  <si>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</si>
  <si>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</si>
  <si>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</si>
  <si>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</si>
  <si>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</si>
  <si>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</si>
  <si>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</si>
  <si>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</si>
  <si>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</si>
  <si>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</si>
  <si>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</si>
  <si>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</si>
  <si>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</si>
  <si>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</si>
  <si>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</si>
  <si>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</si>
  <si>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</si>
  <si>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</si>
  <si>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</si>
  <si>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</si>
  <si>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</si>
  <si>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</si>
  <si>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</si>
  <si>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</si>
  <si>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</si>
  <si>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</si>
  <si>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</si>
  <si>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</si>
  <si>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</si>
  <si>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</si>
  <si>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</si>
  <si>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</si>
  <si>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</si>
  <si>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</si>
  <si>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</si>
  <si>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</si>
  <si>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</si>
  <si>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</si>
  <si>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</si>
  <si>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</si>
  <si>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</si>
  <si>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</si>
  <si>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</si>
  <si>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</si>
  <si>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</si>
  <si>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</si>
  <si>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</si>
  <si>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</si>
  <si>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</si>
  <si>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</si>
  <si>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</si>
  <si>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</si>
  <si>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</si>
  <si>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</si>
  <si>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</si>
  <si>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</si>
  <si>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</si>
  <si>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</si>
  <si>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</si>
  <si>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</si>
  <si>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</si>
  <si>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</si>
  <si>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</si>
  <si>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</si>
  <si>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</si>
  <si>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</si>
  <si>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</si>
  <si>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</si>
  <si>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</si>
  <si>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</si>
  <si>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</si>
  <si>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</si>
  <si>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</si>
  <si>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</si>
  <si>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</si>
  <si>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</si>
  <si>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</si>
  <si>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</si>
  <si>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</si>
  <si>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</si>
  <si>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</si>
  <si>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</si>
  <si>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</si>
  <si>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</si>
  <si>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</si>
  <si>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</si>
  <si>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</si>
  <si>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</si>
  <si>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</si>
  <si>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</si>
  <si>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</si>
  <si>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</si>
  <si>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</si>
  <si>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</si>
  <si>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</si>
  <si>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</si>
  <si>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</si>
  <si>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</si>
  <si>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</si>
  <si>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</si>
  <si>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</si>
  <si>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</si>
  <si>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</si>
  <si>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</si>
  <si>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</si>
  <si>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</si>
  <si>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</si>
  <si>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</si>
  <si>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</si>
  <si>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</si>
  <si>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</si>
  <si>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</si>
  <si>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</si>
  <si>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</si>
  <si>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</si>
  <si>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</si>
  <si>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</si>
  <si>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</si>
  <si>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</si>
  <si>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</si>
  <si>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</si>
  <si>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</si>
  <si>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</si>
  <si>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</si>
  <si>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</si>
  <si>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</si>
  <si>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</si>
  <si>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</si>
  <si>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</si>
  <si>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</si>
  <si>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</si>
  <si>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</si>
  <si>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</si>
  <si>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</si>
  <si>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</si>
  <si>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</si>
  <si>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</si>
  <si>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</si>
  <si>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</si>
  <si>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</si>
  <si>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</si>
  <si>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</si>
  <si>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</si>
  <si>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</si>
  <si>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</si>
  <si>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</si>
  <si>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</si>
  <si>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</si>
  <si>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</si>
  <si>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</si>
  <si>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</si>
  <si>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</si>
  <si>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</si>
  <si>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</si>
  <si>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</si>
  <si>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</si>
  <si>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</si>
  <si>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</si>
  <si>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</si>
  <si>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</si>
  <si>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</si>
  <si>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</si>
  <si>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</si>
  <si>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</si>
  <si>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</si>
  <si>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</si>
  <si>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</si>
  <si>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</si>
  <si>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</si>
  <si>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</si>
  <si>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</si>
  <si>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</si>
  <si>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</si>
  <si>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</si>
  <si>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</si>
  <si>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</si>
  <si>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</si>
  <si>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</si>
  <si>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</si>
  <si>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</si>
  <si>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</si>
  <si>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</si>
  <si>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</si>
  <si>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</si>
  <si>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</si>
  <si>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</si>
  <si>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</si>
  <si>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</si>
  <si>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</si>
  <si>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</si>
  <si>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</si>
  <si>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</si>
  <si>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</si>
  <si>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</si>
  <si>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</si>
  <si>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</si>
  <si>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</si>
  <si>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</si>
  <si>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</si>
  <si>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</si>
  <si>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</si>
  <si>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</si>
  <si>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</si>
  <si>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</si>
  <si>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</si>
  <si>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</si>
  <si>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</si>
  <si>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</si>
  <si>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</si>
  <si>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</si>
  <si>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</si>
  <si>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</si>
  <si>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</si>
  <si>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</si>
  <si>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</si>
  <si>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</si>
  <si>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</si>
  <si>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</si>
  <si>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</si>
  <si>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</si>
  <si>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</si>
  <si>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</si>
  <si>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</si>
  <si>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</si>
  <si>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</si>
  <si>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</si>
  <si>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</si>
  <si>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</si>
  <si>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</si>
  <si>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</si>
  <si>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</si>
  <si>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</si>
  <si>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</si>
  <si>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</si>
  <si>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</si>
  <si>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</si>
  <si>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</si>
  <si>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</si>
  <si>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</si>
  <si>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</si>
  <si>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</si>
  <si>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</si>
  <si>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</si>
  <si>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</si>
  <si>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</si>
  <si>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</si>
  <si>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</si>
  <si>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</si>
  <si>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</si>
  <si>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</si>
  <si>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</si>
  <si>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</si>
  <si>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</si>
  <si>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</si>
  <si>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</si>
  <si>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</si>
  <si>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</si>
  <si>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</si>
  <si>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</si>
  <si>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</si>
  <si>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</si>
  <si>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</si>
  <si>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</si>
  <si>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</si>
  <si>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</si>
  <si>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</si>
  <si>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</si>
  <si>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</si>
  <si>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</si>
  <si>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</si>
  <si>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</si>
  <si>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</si>
  <si>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</si>
  <si>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</si>
  <si>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</si>
  <si>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</si>
  <si>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</si>
  <si>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</si>
  <si>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</si>
  <si>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</si>
  <si>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</si>
  <si>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</si>
  <si>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</si>
  <si>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</si>
  <si>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</si>
  <si>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</si>
  <si>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</si>
  <si>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</si>
  <si>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</si>
  <si>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</si>
  <si>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</si>
  <si>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</si>
  <si>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</si>
  <si>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</si>
  <si>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</si>
  <si>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</si>
  <si>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</si>
  <si>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</si>
  <si>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</si>
  <si>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</si>
  <si>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</si>
  <si>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</si>
  <si>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</si>
  <si>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</si>
  <si>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</si>
  <si>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</si>
  <si>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</si>
  <si>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</si>
  <si>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</si>
  <si>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</si>
  <si>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</si>
  <si>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</si>
  <si>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</si>
  <si>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</si>
  <si>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</si>
  <si>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</si>
  <si>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</si>
  <si>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</si>
  <si>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</si>
  <si>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</si>
  <si>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</si>
  <si>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</si>
  <si>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</si>
  <si>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</si>
  <si>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</si>
  <si>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</si>
  <si>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</si>
  <si>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</si>
  <si>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</si>
  <si>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</si>
  <si>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</si>
  <si>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</si>
  <si>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</si>
  <si>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</si>
  <si>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</si>
  <si>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</si>
  <si>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</si>
  <si>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</si>
  <si>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</si>
  <si>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</si>
  <si>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</si>
  <si>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</si>
  <si>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</si>
  <si>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</si>
  <si>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</si>
  <si>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</si>
  <si>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</si>
  <si>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</si>
  <si>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</si>
  <si>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</si>
  <si>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</si>
  <si>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</si>
  <si>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</si>
  <si>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</si>
  <si>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</si>
  <si>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</si>
  <si>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</si>
  <si>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</si>
  <si>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</si>
  <si>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</si>
  <si>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</si>
  <si>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</si>
  <si>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</si>
  <si>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</si>
  <si>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</si>
  <si>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</si>
  <si>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</si>
  <si>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</si>
  <si>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</si>
  <si>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</si>
  <si>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</si>
  <si>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</si>
  <si>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</si>
  <si>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</si>
  <si>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</si>
  <si>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</si>
  <si>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</si>
  <si>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</si>
  <si>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</si>
  <si>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</si>
  <si>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</si>
  <si>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</si>
  <si>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</si>
  <si>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</si>
  <si>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</si>
  <si>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</si>
  <si>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</si>
  <si>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</si>
  <si>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</si>
  <si>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</si>
  <si>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</si>
  <si>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</si>
  <si>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</si>
  <si>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</si>
  <si>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</si>
  <si>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</si>
  <si>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</si>
  <si>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</si>
  <si>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</si>
  <si>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</si>
  <si>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</si>
  <si>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</si>
  <si>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</si>
  <si>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</si>
  <si>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</si>
  <si>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</si>
  <si>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</si>
  <si>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</si>
  <si>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</si>
  <si>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</si>
  <si>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</si>
  <si>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</si>
  <si>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</si>
  <si>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</si>
  <si>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</si>
  <si>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</si>
  <si>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</si>
  <si>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</si>
  <si>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</si>
  <si>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</si>
  <si>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</si>
  <si>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</si>
  <si>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</si>
  <si>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</si>
  <si>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</si>
  <si>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</si>
  <si>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</si>
  <si>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</si>
  <si>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</si>
  <si>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</si>
  <si>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</si>
  <si>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</si>
  <si>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</si>
  <si>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</si>
  <si>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</si>
  <si>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</si>
  <si>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</si>
  <si>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</si>
  <si>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</si>
  <si>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</si>
  <si>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</si>
  <si>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</si>
  <si>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</si>
  <si>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</si>
  <si>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</si>
  <si>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</si>
  <si>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</si>
  <si>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</si>
  <si>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</si>
  <si>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</si>
  <si>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</si>
  <si>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</si>
  <si>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</si>
  <si>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</si>
  <si>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</si>
  <si>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</si>
  <si>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</si>
  <si>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</si>
  <si>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</si>
  <si>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</si>
  <si>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</si>
  <si>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</si>
  <si>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</si>
  <si>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</si>
  <si>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</si>
  <si>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</si>
  <si>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</si>
  <si>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</si>
  <si>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</si>
  <si>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</si>
  <si>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</si>
  <si>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</si>
  <si>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</si>
  <si>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</si>
  <si>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</si>
  <si>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</si>
  <si>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</si>
  <si>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</si>
  <si>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</si>
  <si>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</si>
  <si>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</si>
  <si>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</si>
  <si>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</si>
  <si>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</si>
  <si>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</si>
  <si>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</si>
  <si>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</si>
  <si>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</si>
  <si>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</si>
  <si>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</si>
  <si>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</si>
  <si>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</si>
  <si>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</si>
  <si>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</si>
  <si>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</si>
  <si>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</si>
  <si>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</si>
  <si>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</si>
  <si>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</si>
  <si>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</si>
  <si>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</si>
  <si>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</si>
  <si>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</si>
  <si>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</si>
  <si>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</si>
  <si>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</si>
  <si>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</si>
  <si>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</si>
  <si>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</si>
  <si>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</si>
  <si>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</si>
  <si>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</si>
  <si>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</si>
  <si>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</si>
  <si>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</si>
  <si>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</si>
  <si>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</si>
  <si>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</si>
  <si>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</si>
  <si>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</si>
  <si>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</si>
  <si>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</si>
  <si>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</si>
  <si>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</si>
  <si>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</si>
  <si>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</si>
  <si>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</si>
  <si>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</si>
  <si>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</si>
  <si>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</si>
  <si>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</si>
  <si>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</si>
  <si>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</si>
  <si>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</si>
  <si>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</si>
  <si>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</si>
  <si>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</si>
  <si>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</si>
  <si>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</si>
  <si>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</si>
  <si>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</si>
  <si>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</si>
  <si>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</si>
  <si>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</si>
  <si>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</si>
  <si>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</si>
  <si>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</si>
  <si>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</si>
  <si>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</si>
  <si>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</si>
  <si>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</si>
  <si>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</si>
  <si>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</si>
  <si>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</si>
  <si>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</si>
  <si>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</si>
  <si>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</si>
  <si>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</si>
  <si>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</si>
  <si>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</si>
  <si>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</si>
  <si>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</si>
  <si>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</si>
  <si>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</si>
  <si>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</si>
  <si>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</si>
  <si>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</si>
  <si>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</si>
  <si>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</si>
  <si>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</si>
  <si>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</si>
  <si>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</si>
  <si>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</si>
  <si>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</si>
  <si>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</si>
  <si>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</si>
  <si>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</si>
  <si>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</si>
  <si>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</si>
  <si>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</si>
  <si>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</si>
  <si>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</si>
  <si>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</si>
  <si>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</si>
  <si>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</si>
  <si>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</si>
  <si>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</si>
  <si>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</si>
  <si>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</si>
  <si>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</si>
  <si>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</si>
  <si>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</si>
  <si>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</si>
  <si>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</si>
  <si>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</si>
  <si>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</si>
  <si>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</si>
  <si>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</si>
  <si>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</si>
  <si>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</si>
  <si>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</si>
  <si>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</si>
  <si>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</si>
  <si>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</si>
  <si>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</si>
  <si>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</si>
  <si>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</si>
  <si>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</si>
  <si>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</si>
  <si>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</si>
  <si>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</si>
  <si>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</si>
  <si>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</si>
  <si>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</si>
  <si>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</si>
  <si>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</si>
  <si>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</si>
  <si>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</si>
  <si>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</si>
  <si>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</si>
  <si>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</si>
  <si>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</si>
  <si>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</si>
  <si>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</si>
  <si>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</si>
  <si>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</si>
  <si>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</si>
  <si>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</si>
  <si>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</si>
  <si>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</si>
  <si>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</si>
  <si>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</si>
  <si>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</si>
  <si>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</si>
  <si>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</si>
  <si>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</si>
  <si>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</si>
  <si>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</si>
  <si>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</si>
  <si>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</si>
  <si>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</si>
  <si>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</si>
  <si>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</si>
  <si>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</si>
  <si>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</si>
  <si>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</si>
  <si>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</si>
  <si>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</si>
  <si>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</si>
  <si>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</si>
  <si>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</si>
  <si>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</si>
  <si>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</si>
  <si>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</si>
  <si>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</si>
  <si>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</si>
  <si>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</si>
  <si>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</si>
  <si>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</si>
  <si>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</si>
  <si>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</si>
  <si>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</si>
  <si>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</si>
  <si>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</si>
  <si>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</si>
  <si>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</si>
  <si>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</si>
  <si>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</si>
  <si>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</si>
  <si>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</si>
  <si>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</si>
  <si>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</si>
  <si>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</si>
  <si>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</si>
  <si>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</si>
  <si>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</si>
  <si>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</si>
  <si>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</si>
  <si>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</si>
  <si>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</si>
  <si>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</si>
  <si>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</si>
  <si>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</si>
  <si>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</si>
  <si>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</si>
  <si>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</si>
  <si>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</si>
  <si>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</si>
  <si>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</si>
  <si>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</si>
  <si>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</si>
  <si>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</si>
  <si>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</si>
  <si>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</si>
  <si>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</si>
  <si>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</si>
  <si>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</si>
  <si>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</si>
  <si>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</si>
  <si>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</si>
  <si>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</si>
  <si>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</si>
  <si>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</si>
  <si>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</si>
  <si>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</si>
  <si>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</si>
  <si>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</si>
  <si>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</si>
  <si>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</si>
  <si>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</si>
  <si>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</si>
  <si>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</si>
  <si>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</si>
  <si>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</si>
  <si>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</si>
  <si>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</si>
  <si>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</si>
  <si>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</si>
  <si>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</si>
  <si>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</si>
  <si>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</si>
  <si>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</si>
  <si>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</si>
  <si>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</si>
  <si>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</si>
  <si>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</si>
  <si>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</si>
  <si>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</si>
  <si>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</si>
  <si>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</si>
  <si>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</si>
  <si>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</si>
  <si>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</si>
  <si>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</si>
  <si>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</si>
  <si>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</si>
  <si>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</si>
  <si>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</si>
  <si>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</si>
  <si>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</si>
  <si>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</si>
  <si>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</si>
  <si>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</si>
  <si>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</si>
  <si>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</si>
  <si>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</si>
  <si>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</si>
  <si>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</si>
  <si>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</si>
  <si>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</si>
  <si>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</si>
  <si>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</si>
  <si>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</si>
  <si>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</si>
  <si>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</si>
  <si>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</si>
  <si>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</si>
  <si>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</si>
  <si>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</si>
  <si>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</si>
  <si>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</si>
  <si>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</si>
  <si>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</si>
  <si>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</si>
  <si>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</si>
  <si>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</si>
  <si>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</si>
  <si>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</si>
  <si>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</si>
  <si>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</si>
  <si>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</si>
  <si>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</si>
  <si>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</si>
  <si>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</si>
  <si>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</si>
  <si>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</si>
  <si>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</si>
  <si>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</si>
  <si>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</si>
  <si>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</si>
  <si>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</si>
  <si>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</si>
  <si>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</si>
  <si>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</si>
  <si>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</si>
  <si>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</si>
  <si>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</si>
  <si>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</si>
  <si>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</si>
  <si>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</si>
  <si>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</si>
  <si>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</si>
  <si>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</si>
  <si>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</si>
  <si>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</si>
  <si>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</si>
  <si>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</si>
  <si>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</si>
  <si>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</si>
  <si>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</si>
  <si>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</si>
  <si>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</si>
  <si>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</si>
  <si>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</si>
  <si>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</si>
  <si>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</si>
  <si>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</si>
  <si>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</si>
  <si>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</si>
  <si>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</si>
  <si>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</si>
  <si>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</si>
  <si>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</si>
  <si>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</si>
  <si>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</si>
  <si>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</si>
  <si>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</si>
  <si>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</si>
  <si>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</si>
  <si>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</si>
  <si>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</si>
  <si>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</si>
  <si>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</si>
  <si>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</si>
  <si>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</si>
  <si>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</si>
  <si>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</si>
  <si>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</si>
  <si>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</si>
  <si>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</si>
  <si>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</si>
  <si>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</si>
  <si>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</si>
  <si>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</si>
  <si>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</si>
  <si>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</si>
  <si>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</si>
  <si>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</si>
  <si>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</si>
  <si>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</si>
  <si>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</si>
  <si>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</si>
  <si>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</si>
  <si>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</si>
  <si>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</si>
  <si>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</si>
  <si>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</si>
  <si>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</si>
  <si>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</si>
  <si>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</si>
  <si>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</si>
  <si>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</si>
  <si>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</si>
  <si>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</si>
  <si>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</si>
  <si>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</si>
  <si>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</si>
  <si>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</si>
  <si>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</si>
  <si>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</si>
  <si>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</si>
  <si>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</si>
  <si>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</si>
  <si>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</si>
  <si>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</si>
  <si>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</si>
  <si>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</si>
  <si>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</si>
  <si>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</si>
  <si>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</si>
  <si>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</si>
  <si>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</si>
  <si>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</si>
  <si>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</si>
  <si>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</si>
  <si>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</si>
  <si>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</si>
  <si>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</si>
  <si>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</si>
  <si>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</si>
  <si>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</si>
  <si>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</si>
  <si>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</si>
  <si>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</si>
  <si>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</si>
  <si>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</si>
  <si>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</si>
  <si>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</si>
  <si>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</si>
  <si>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</si>
  <si>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</si>
  <si>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</si>
  <si>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</si>
  <si>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</si>
  <si>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</si>
  <si>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</si>
  <si>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</si>
  <si>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</si>
  <si>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</si>
  <si>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</si>
  <si>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</si>
  <si>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</si>
  <si>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</si>
  <si>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</si>
  <si>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</si>
  <si>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</si>
  <si>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</si>
  <si>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</si>
  <si>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</si>
  <si>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</si>
  <si>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</si>
  <si>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</si>
  <si>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</si>
  <si>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</si>
  <si>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</si>
  <si>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</si>
  <si>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</si>
  <si>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</si>
  <si>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</si>
  <si>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</si>
  <si>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</si>
  <si>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</si>
  <si>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</si>
  <si>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</si>
  <si>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</si>
  <si>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</si>
  <si>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</si>
  <si>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</si>
  <si>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</si>
  <si>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</si>
  <si>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</si>
  <si>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</si>
  <si>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</si>
  <si>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</si>
  <si>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</si>
  <si>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</si>
  <si>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</si>
  <si>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</si>
  <si>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</si>
  <si>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</si>
  <si>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</si>
  <si>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</si>
  <si>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</si>
  <si>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</si>
  <si>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</si>
  <si>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</si>
  <si>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</si>
  <si>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</si>
  <si>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</si>
  <si>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</si>
  <si>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</si>
  <si>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</si>
  <si>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</si>
  <si>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</si>
  <si>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</si>
  <si>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</si>
  <si>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</si>
  <si>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</si>
  <si>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</si>
  <si>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</si>
  <si>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</si>
  <si>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</si>
  <si>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</si>
  <si>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</si>
  <si>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</si>
  <si>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</si>
  <si>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</si>
  <si>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</si>
  <si>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</si>
  <si>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</si>
  <si>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</si>
  <si>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</si>
  <si>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</si>
  <si>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</si>
  <si>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</si>
  <si>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</si>
  <si>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</si>
  <si>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</si>
  <si>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</si>
  <si>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</si>
  <si>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</si>
  <si>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</si>
  <si>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</si>
  <si>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</si>
  <si>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</si>
  <si>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</si>
  <si>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</si>
  <si>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</si>
  <si>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</si>
  <si>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</si>
  <si>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</si>
  <si>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</si>
  <si>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</si>
  <si>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</si>
  <si>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</si>
  <si>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</si>
  <si>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</si>
  <si>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</si>
  <si>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</si>
  <si>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</si>
  <si>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</si>
  <si>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</si>
  <si>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</si>
  <si>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</si>
  <si>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</si>
  <si>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</si>
  <si>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</si>
  <si>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</si>
  <si>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</si>
  <si>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</si>
  <si>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</si>
  <si>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</si>
  <si>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</si>
  <si>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</si>
  <si>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</si>
  <si>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</si>
  <si>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</si>
  <si>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</si>
  <si>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</si>
  <si>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</si>
  <si>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</si>
  <si>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</si>
  <si>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</si>
  <si>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</si>
  <si>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</si>
  <si>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</si>
  <si>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</si>
  <si>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</si>
  <si>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</si>
  <si>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</si>
  <si>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</si>
  <si>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</si>
  <si>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</si>
  <si>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</si>
  <si>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</si>
  <si>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</si>
  <si>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</si>
  <si>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</si>
  <si>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</si>
  <si>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</si>
  <si>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</si>
  <si>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</si>
  <si>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</si>
  <si>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</si>
  <si>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</si>
  <si>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</si>
  <si>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</si>
  <si>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</si>
  <si>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</si>
  <si>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</si>
  <si>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</si>
  <si>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</si>
  <si>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</si>
  <si>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</si>
  <si>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</si>
  <si>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</si>
  <si>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</si>
  <si>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</si>
  <si>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</si>
  <si>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</si>
  <si>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</si>
  <si>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</si>
  <si>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</si>
  <si>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</si>
  <si>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</si>
  <si>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</si>
  <si>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</si>
  <si>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</si>
  <si>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</si>
  <si>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</si>
  <si>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</si>
  <si>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</si>
  <si>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</si>
  <si>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</si>
  <si>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</si>
  <si>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</si>
  <si>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</si>
  <si>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</si>
  <si>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</si>
  <si>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</si>
  <si>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</si>
  <si>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</si>
  <si>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</si>
  <si>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</si>
  <si>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</si>
  <si>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</si>
  <si>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</si>
  <si>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</si>
  <si>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</si>
  <si>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</si>
  <si>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</si>
  <si>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</si>
  <si>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</si>
  <si>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</si>
  <si>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</si>
  <si>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</si>
  <si>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</si>
  <si>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</si>
  <si>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</si>
  <si>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</si>
  <si>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</si>
  <si>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</si>
  <si>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</si>
  <si>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</si>
  <si>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</si>
  <si>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</si>
  <si>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</si>
  <si>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</si>
  <si>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</si>
  <si>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</si>
  <si>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</si>
  <si>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</si>
  <si>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</si>
  <si>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</si>
  <si>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</si>
  <si>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</si>
  <si>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</si>
  <si>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</si>
  <si>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</si>
  <si>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</si>
  <si>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</si>
  <si>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</si>
  <si>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</si>
  <si>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</si>
  <si>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</si>
  <si>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</si>
  <si>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</si>
  <si>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</si>
  <si>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</si>
  <si>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</si>
  <si>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</si>
  <si>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</si>
  <si>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</si>
  <si>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</si>
  <si>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</si>
  <si>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</si>
  <si>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</si>
  <si>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</si>
  <si>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</si>
  <si>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</si>
  <si>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</si>
  <si>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</si>
  <si>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</si>
  <si>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</si>
  <si>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</si>
  <si>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</si>
  <si>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</si>
  <si>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</si>
  <si>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</si>
  <si>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</si>
  <si>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</si>
  <si>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</si>
  <si>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</si>
  <si>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</si>
  <si>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</si>
  <si>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</si>
  <si>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</si>
  <si>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</si>
  <si>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</si>
  <si>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</si>
  <si>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</si>
  <si>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</si>
  <si>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</si>
  <si>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</si>
  <si>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</si>
  <si>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</si>
  <si>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</si>
  <si>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</si>
  <si>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</si>
  <si>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</si>
  <si>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</si>
  <si>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</si>
  <si>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</si>
  <si>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</si>
  <si>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</si>
  <si>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</si>
  <si>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</si>
  <si>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</si>
  <si>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</si>
  <si>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</si>
  <si>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</si>
  <si>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</si>
  <si>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</si>
  <si>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</si>
  <si>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</si>
  <si>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</si>
  <si>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</si>
  <si>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</si>
  <si>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</si>
  <si>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</si>
  <si>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</si>
  <si>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</si>
  <si>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</si>
  <si>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</si>
  <si>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</si>
  <si>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</si>
  <si>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</si>
  <si>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</si>
  <si>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</si>
  <si>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</si>
  <si>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</si>
  <si>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</si>
  <si>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</si>
  <si>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</si>
  <si>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</si>
  <si>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</si>
  <si>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</si>
  <si>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</si>
  <si>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</si>
  <si>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</si>
  <si>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</si>
  <si>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</si>
  <si>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</si>
  <si>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</si>
  <si>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</si>
  <si>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</si>
  <si>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</si>
  <si>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</si>
  <si>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</si>
  <si>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</si>
  <si>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</si>
  <si>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</si>
  <si>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</si>
  <si>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</si>
  <si>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</si>
  <si>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</si>
  <si>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</si>
  <si>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</si>
  <si>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</si>
  <si>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</si>
  <si>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</si>
  <si>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</si>
  <si>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</si>
  <si>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</si>
  <si>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</si>
  <si>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</si>
  <si>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</si>
  <si>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</si>
  <si>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</si>
  <si>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</si>
  <si>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</si>
  <si>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</si>
  <si>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</si>
  <si>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</si>
  <si>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</si>
  <si>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</si>
  <si>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</si>
  <si>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</si>
  <si>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</si>
  <si>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</si>
  <si>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</si>
  <si>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</si>
  <si>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</si>
  <si>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</si>
  <si>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</si>
  <si>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</si>
  <si>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</si>
  <si>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</si>
  <si>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</si>
  <si>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</si>
  <si>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</si>
  <si>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</si>
  <si>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</si>
  <si>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</si>
  <si>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</si>
  <si>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</si>
  <si>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</si>
  <si>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</si>
  <si>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</si>
  <si>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</si>
  <si>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</si>
  <si>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</si>
  <si>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</si>
  <si>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</si>
  <si>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</si>
  <si>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</si>
  <si>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</si>
  <si>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</si>
  <si>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</si>
  <si>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</si>
  <si>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</si>
  <si>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</si>
  <si>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</si>
  <si>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</si>
  <si>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</si>
  <si>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</si>
  <si>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</si>
  <si>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</si>
  <si>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</si>
  <si>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</si>
  <si>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</si>
  <si>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</si>
  <si>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</si>
  <si>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</si>
  <si>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</si>
  <si>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</si>
  <si>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</si>
  <si>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</si>
  <si>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</si>
  <si>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</si>
  <si>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</si>
  <si>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</si>
  <si>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</si>
  <si>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</si>
  <si>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</si>
  <si>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</si>
  <si>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</si>
  <si>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</si>
  <si>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</si>
  <si>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</si>
  <si>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</si>
  <si>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</si>
  <si>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</si>
  <si>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</si>
  <si>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</si>
  <si>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</si>
  <si>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</si>
  <si>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</si>
  <si>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</si>
  <si>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</si>
  <si>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</si>
  <si>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</si>
  <si>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</si>
  <si>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</si>
  <si>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</si>
  <si>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</si>
  <si>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</si>
  <si>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</si>
  <si>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</si>
  <si>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</si>
  <si>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</si>
  <si>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</si>
  <si>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</si>
  <si>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</si>
  <si>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</si>
  <si>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</si>
  <si>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</si>
  <si>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</si>
  <si>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</si>
  <si>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</si>
  <si>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</si>
  <si>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</si>
  <si>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</si>
  <si>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</si>
  <si>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</si>
  <si>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</si>
  <si>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</si>
  <si>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</si>
  <si>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</si>
  <si>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35201</t>
  </si>
  <si>
    <t>下関市</t>
  </si>
  <si>
    <t>35201_令和3年度</t>
  </si>
  <si>
    <t>35201_令和4年度</t>
  </si>
  <si>
    <t>02405</t>
  </si>
  <si>
    <t>六戸町</t>
  </si>
  <si>
    <t>02405_令和3年度</t>
  </si>
  <si>
    <t>02405_令和4年度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</si>
  <si>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</si>
  <si>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</si>
  <si>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</si>
  <si>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</si>
  <si>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</si>
  <si>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</si>
  <si>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</si>
  <si>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</si>
  <si>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</si>
  <si>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</si>
  <si>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</si>
  <si>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</si>
  <si>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</si>
  <si>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</si>
  <si>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</si>
  <si>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</si>
  <si>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</si>
  <si>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01429_令和4年度</t>
  </si>
  <si>
    <t>01429</t>
  </si>
  <si>
    <t>栗山町</t>
  </si>
  <si>
    <t>01429_令和3年度</t>
  </si>
  <si>
    <t>35202</t>
  </si>
  <si>
    <t>宇部市</t>
  </si>
  <si>
    <t>35202_令和3年度</t>
  </si>
  <si>
    <t>35202_令和4年度</t>
  </si>
  <si>
    <t>01545_令和4年度</t>
  </si>
  <si>
    <t>01545</t>
  </si>
  <si>
    <t>斜里町</t>
  </si>
  <si>
    <t>01545_令和3年度</t>
  </si>
  <si>
    <t>35206</t>
  </si>
  <si>
    <t>防府市</t>
  </si>
  <si>
    <t>35206_令和3年度</t>
  </si>
  <si>
    <t>35206_令和4年度</t>
  </si>
  <si>
    <t>35211</t>
  </si>
  <si>
    <t>長門市</t>
  </si>
  <si>
    <t>35211_令和3年度</t>
  </si>
  <si>
    <t>35211_令和4年度</t>
  </si>
  <si>
    <t>35208</t>
  </si>
  <si>
    <t>岩国市</t>
  </si>
  <si>
    <t>35208_令和3年度</t>
  </si>
  <si>
    <t>35208_令和4年度</t>
  </si>
  <si>
    <t>美里町</t>
  </si>
  <si>
    <t>35207</t>
  </si>
  <si>
    <t>下松市</t>
  </si>
  <si>
    <t>35207_令和3年度</t>
  </si>
  <si>
    <t>35207_令和4年度</t>
  </si>
  <si>
    <t>35204</t>
  </si>
  <si>
    <t>萩市</t>
  </si>
  <si>
    <t>35204_令和3年度</t>
  </si>
  <si>
    <t>35204_令和4年度</t>
  </si>
  <si>
    <t>朝日町</t>
  </si>
  <si>
    <t>35502</t>
  </si>
  <si>
    <t>阿武町</t>
  </si>
  <si>
    <t>35502_令和3年度</t>
  </si>
  <si>
    <t>35502_令和4年度</t>
  </si>
  <si>
    <t>35341</t>
  </si>
  <si>
    <t>上関町</t>
  </si>
  <si>
    <t>35341_令和3年度</t>
  </si>
  <si>
    <t>35341_令和4年度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</si>
  <si>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</si>
  <si>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</si>
  <si>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</si>
  <si>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</si>
  <si>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</si>
  <si>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</si>
  <si>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</si>
  <si>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</si>
  <si>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</si>
  <si>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</si>
  <si>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</si>
  <si>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</si>
  <si>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</si>
  <si>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</si>
  <si>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</si>
  <si>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</si>
  <si>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</si>
  <si>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</si>
  <si>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</si>
  <si>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</si>
  <si>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</si>
  <si>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24472_平成2年度</t>
  </si>
  <si>
    <t>24472</t>
  </si>
  <si>
    <t>南伊勢町</t>
  </si>
  <si>
    <t>24472_平成17年度</t>
  </si>
  <si>
    <t>24472_平成18年度</t>
  </si>
  <si>
    <t>24472_平成19年度</t>
  </si>
  <si>
    <t>24472_平成20年度</t>
  </si>
  <si>
    <t>24472_平成21年度</t>
  </si>
  <si>
    <t>24472_平成22年度</t>
  </si>
  <si>
    <t>24472_平成23年度</t>
  </si>
  <si>
    <t>24472_平成24年度</t>
  </si>
  <si>
    <t>24472_平成25年度</t>
  </si>
  <si>
    <t>24472_平成26年度</t>
  </si>
  <si>
    <t>24472_平成27年度</t>
  </si>
  <si>
    <t>24472_平成28年度</t>
  </si>
  <si>
    <t>24472_平成29年度</t>
  </si>
  <si>
    <t>24472_平成30年度</t>
  </si>
  <si>
    <t>24472_令和元年度</t>
  </si>
  <si>
    <t>24472_令和2年度</t>
  </si>
  <si>
    <t>24472_令和3年度</t>
  </si>
  <si>
    <t>24472_令和4年度</t>
  </si>
  <si>
    <t>43468_平成2年度</t>
  </si>
  <si>
    <t>43468</t>
  </si>
  <si>
    <t>氷川町</t>
  </si>
  <si>
    <t>43468_平成17年度</t>
  </si>
  <si>
    <t>43468_平成18年度</t>
  </si>
  <si>
    <t>43468_平成19年度</t>
  </si>
  <si>
    <t>43468_平成20年度</t>
  </si>
  <si>
    <t>43468_平成21年度</t>
  </si>
  <si>
    <t>43468_平成22年度</t>
  </si>
  <si>
    <t>43468_平成23年度</t>
  </si>
  <si>
    <t>43468_平成24年度</t>
  </si>
  <si>
    <t>43468_平成25年度</t>
  </si>
  <si>
    <t>43468_平成26年度</t>
  </si>
  <si>
    <t>43468_平成27年度</t>
  </si>
  <si>
    <t>43468_平成28年度</t>
  </si>
  <si>
    <t>43468_平成29年度</t>
  </si>
  <si>
    <t>43468_平成30年度</t>
  </si>
  <si>
    <t>43468_令和元年度</t>
  </si>
  <si>
    <t>43468_令和2年度</t>
  </si>
  <si>
    <t>43468_令和3年度</t>
  </si>
  <si>
    <t>43468_令和4年度</t>
  </si>
  <si>
    <t>30361_平成2年度</t>
  </si>
  <si>
    <t>30361</t>
  </si>
  <si>
    <t>湯浅町</t>
  </si>
  <si>
    <t>30361_平成17年度</t>
  </si>
  <si>
    <t>30361_平成18年度</t>
  </si>
  <si>
    <t>30361_平成19年度</t>
  </si>
  <si>
    <t>30361_平成20年度</t>
  </si>
  <si>
    <t>30361_平成21年度</t>
  </si>
  <si>
    <t>30361_平成22年度</t>
  </si>
  <si>
    <t>30361_平成23年度</t>
  </si>
  <si>
    <t>30361_平成24年度</t>
  </si>
  <si>
    <t>30361_平成25年度</t>
  </si>
  <si>
    <t>30361_平成26年度</t>
  </si>
  <si>
    <t>30361_平成27年度</t>
  </si>
  <si>
    <t>30361_平成28年度</t>
  </si>
  <si>
    <t>30361_平成29年度</t>
  </si>
  <si>
    <t>30361_平成30年度</t>
  </si>
  <si>
    <t>30361_令和元年度</t>
  </si>
  <si>
    <t>30361_令和2年度</t>
  </si>
  <si>
    <t>30361_令和3年度</t>
  </si>
  <si>
    <t>30361_令和4年度</t>
  </si>
  <si>
    <t>35344_平成2年度</t>
  </si>
  <si>
    <t>35344</t>
  </si>
  <si>
    <t>平生町</t>
  </si>
  <si>
    <t>35344_平成17年度</t>
  </si>
  <si>
    <t>35344_平成18年度</t>
  </si>
  <si>
    <t>35344_平成19年度</t>
  </si>
  <si>
    <t>35344_平成20年度</t>
  </si>
  <si>
    <t>35344_平成21年度</t>
  </si>
  <si>
    <t>35344_平成22年度</t>
  </si>
  <si>
    <t>35344_平成23年度</t>
  </si>
  <si>
    <t>35344_平成24年度</t>
  </si>
  <si>
    <t>35344_平成25年度</t>
  </si>
  <si>
    <t>35344_平成26年度</t>
  </si>
  <si>
    <t>35344_平成27年度</t>
  </si>
  <si>
    <t>35344_平成28年度</t>
  </si>
  <si>
    <t>35344_平成29年度</t>
  </si>
  <si>
    <t>35344_平成30年度</t>
  </si>
  <si>
    <t>35344_令和元年度</t>
  </si>
  <si>
    <t>35344_令和2年度</t>
  </si>
  <si>
    <t>35344_令和3年度</t>
  </si>
  <si>
    <t>35344_令和4年度</t>
  </si>
  <si>
    <t>28442_平成2年度</t>
  </si>
  <si>
    <t>28442</t>
  </si>
  <si>
    <t>市川町</t>
  </si>
  <si>
    <t>28442_平成17年度</t>
  </si>
  <si>
    <t>28442_平成18年度</t>
  </si>
  <si>
    <t>28442_平成19年度</t>
  </si>
  <si>
    <t>28442_平成20年度</t>
  </si>
  <si>
    <t>28442_平成21年度</t>
  </si>
  <si>
    <t>28442_平成22年度</t>
  </si>
  <si>
    <t>28442_平成23年度</t>
  </si>
  <si>
    <t>28442_平成24年度</t>
  </si>
  <si>
    <t>28442_平成25年度</t>
  </si>
  <si>
    <t>28442_平成26年度</t>
  </si>
  <si>
    <t>28442_平成27年度</t>
  </si>
  <si>
    <t>28442_平成28年度</t>
  </si>
  <si>
    <t>28442_平成29年度</t>
  </si>
  <si>
    <t>28442_平成30年度</t>
  </si>
  <si>
    <t>28442_令和元年度</t>
  </si>
  <si>
    <t>28442_令和2年度</t>
  </si>
  <si>
    <t>28442_令和3年度</t>
  </si>
  <si>
    <t>28442_令和4年度</t>
  </si>
  <si>
    <t>01429_平成2年度</t>
  </si>
  <si>
    <t>01429_平成17年度</t>
  </si>
  <si>
    <t>01429_平成18年度</t>
  </si>
  <si>
    <t>01429_平成19年度</t>
  </si>
  <si>
    <t>01429_平成20年度</t>
  </si>
  <si>
    <t>01429_平成21年度</t>
  </si>
  <si>
    <t>01429_平成22年度</t>
  </si>
  <si>
    <t>01429_平成23年度</t>
  </si>
  <si>
    <t>01429_平成24年度</t>
  </si>
  <si>
    <t>01429_平成25年度</t>
  </si>
  <si>
    <t>01429_平成26年度</t>
  </si>
  <si>
    <t>01429_平成27年度</t>
  </si>
  <si>
    <t>01429_平成28年度</t>
  </si>
  <si>
    <t>01429_平成29年度</t>
  </si>
  <si>
    <t>01429_平成30年度</t>
  </si>
  <si>
    <t>01429_令和元年度</t>
  </si>
  <si>
    <t>01429_令和2年度</t>
  </si>
  <si>
    <t>24343_平成2年度</t>
  </si>
  <si>
    <t>24343</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</si>
  <si>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</si>
  <si>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</si>
  <si>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</si>
  <si>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</si>
  <si>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</si>
  <si>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</si>
  <si>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</si>
  <si>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</si>
  <si>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</si>
  <si>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</si>
  <si>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</si>
  <si>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</si>
  <si>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</si>
  <si>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</si>
  <si>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</si>
  <si>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</si>
  <si>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</si>
  <si>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</si>
  <si>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11327_平成2年度</t>
  </si>
  <si>
    <t>11327</t>
  </si>
  <si>
    <t>越生町</t>
  </si>
  <si>
    <t>11327_平成17年度</t>
  </si>
  <si>
    <t>11327_平成18年度</t>
  </si>
  <si>
    <t>11327_平成19年度</t>
  </si>
  <si>
    <t>11327_平成20年度</t>
  </si>
  <si>
    <t>11327_平成21年度</t>
  </si>
  <si>
    <t>11327_平成22年度</t>
  </si>
  <si>
    <t>11327_平成23年度</t>
  </si>
  <si>
    <t>11327_平成24年度</t>
  </si>
  <si>
    <t>11327_平成25年度</t>
  </si>
  <si>
    <t>11327_平成26年度</t>
  </si>
  <si>
    <t>11327_平成27年度</t>
  </si>
  <si>
    <t>11327_平成28年度</t>
  </si>
  <si>
    <t>11327_平成29年度</t>
  </si>
  <si>
    <t>11327_平成30年度</t>
  </si>
  <si>
    <t>11327_令和元年度</t>
  </si>
  <si>
    <t>11327_令和2年度</t>
  </si>
  <si>
    <t>11327_令和3年度</t>
  </si>
  <si>
    <t>11327_令和4年度</t>
  </si>
  <si>
    <t>33445_平成2年度</t>
  </si>
  <si>
    <t>33445</t>
  </si>
  <si>
    <t>里庄町</t>
  </si>
  <si>
    <t>33445_平成17年度</t>
  </si>
  <si>
    <t>33445_平成18年度</t>
  </si>
  <si>
    <t>33445_平成19年度</t>
  </si>
  <si>
    <t>33445_平成20年度</t>
  </si>
  <si>
    <t>33445_平成21年度</t>
  </si>
  <si>
    <t>33445_平成22年度</t>
  </si>
  <si>
    <t>33445_平成23年度</t>
  </si>
  <si>
    <t>33445_平成24年度</t>
  </si>
  <si>
    <t>33445_平成25年度</t>
  </si>
  <si>
    <t>33445_平成26年度</t>
  </si>
  <si>
    <t>33445_平成27年度</t>
  </si>
  <si>
    <t>33445_平成28年度</t>
  </si>
  <si>
    <t>33445_平成29年度</t>
  </si>
  <si>
    <t>33445_平成30年度</t>
  </si>
  <si>
    <t>33445_令和元年度</t>
  </si>
  <si>
    <t>33445_令和2年度</t>
  </si>
  <si>
    <t>33445_令和3年度</t>
  </si>
  <si>
    <t>33445_令和4年度</t>
  </si>
  <si>
    <t>15361_平成2年度</t>
  </si>
  <si>
    <t>15361</t>
  </si>
  <si>
    <t>田上町</t>
  </si>
  <si>
    <t>15361_平成17年度</t>
  </si>
  <si>
    <t>15361_平成18年度</t>
  </si>
  <si>
    <t>15361_平成19年度</t>
  </si>
  <si>
    <t>15361_平成20年度</t>
  </si>
  <si>
    <t>15361_平成21年度</t>
  </si>
  <si>
    <t>15361_平成22年度</t>
  </si>
  <si>
    <t>15361_平成23年度</t>
  </si>
  <si>
    <t>15361_平成24年度</t>
  </si>
  <si>
    <t>15361_平成25年度</t>
  </si>
  <si>
    <t>15361_平成26年度</t>
  </si>
  <si>
    <t>15361_平成27年度</t>
  </si>
  <si>
    <t>15361_平成28年度</t>
  </si>
  <si>
    <t>15361_平成29年度</t>
  </si>
  <si>
    <t>15361_平成30年度</t>
  </si>
  <si>
    <t>15361_令和元年度</t>
  </si>
  <si>
    <t>15361_令和2年度</t>
  </si>
  <si>
    <t>15361_令和3年度</t>
  </si>
  <si>
    <t>15361_令和4年度</t>
  </si>
  <si>
    <t>10523_平成2年度</t>
  </si>
  <si>
    <t>10523</t>
  </si>
  <si>
    <t>千代田町</t>
  </si>
  <si>
    <t>10523_平成17年度</t>
  </si>
  <si>
    <t>10523_平成18年度</t>
  </si>
  <si>
    <t>10523_平成19年度</t>
  </si>
  <si>
    <t>10523_平成20年度</t>
  </si>
  <si>
    <t>10523_平成21年度</t>
  </si>
  <si>
    <t>10523_平成22年度</t>
  </si>
  <si>
    <t>10523_平成23年度</t>
  </si>
  <si>
    <t>10523_平成24年度</t>
  </si>
  <si>
    <t>10523_平成25年度</t>
  </si>
  <si>
    <t>10523_平成26年度</t>
  </si>
  <si>
    <t>10523_平成27年度</t>
  </si>
  <si>
    <t>10523_平成28年度</t>
  </si>
  <si>
    <t>10523_平成29年度</t>
  </si>
  <si>
    <t>10523_平成30年度</t>
  </si>
  <si>
    <t>10523_令和元年度</t>
  </si>
  <si>
    <t>10523_令和2年度</t>
  </si>
  <si>
    <t>10523_令和3年度</t>
  </si>
  <si>
    <t>10523_令和4年度</t>
  </si>
  <si>
    <t>31302_平成2年度</t>
  </si>
  <si>
    <t>31302</t>
  </si>
  <si>
    <t>岩美町</t>
  </si>
  <si>
    <t>31302_平成17年度</t>
  </si>
  <si>
    <t>31302_平成18年度</t>
  </si>
  <si>
    <t>31302_平成19年度</t>
  </si>
  <si>
    <t>31302_平成20年度</t>
  </si>
  <si>
    <t>31302_平成21年度</t>
  </si>
  <si>
    <t>31302_平成22年度</t>
  </si>
  <si>
    <t>31302_平成23年度</t>
  </si>
  <si>
    <t>31302_平成24年度</t>
  </si>
  <si>
    <t>31302_平成25年度</t>
  </si>
  <si>
    <t>31302_平成26年度</t>
  </si>
  <si>
    <t>31302_平成27年度</t>
  </si>
  <si>
    <t>31302_平成28年度</t>
  </si>
  <si>
    <t>31302_平成29年度</t>
  </si>
  <si>
    <t>31302_平成30年度</t>
  </si>
  <si>
    <t>31302_令和元年度</t>
  </si>
  <si>
    <t>31302_令和2年度</t>
  </si>
  <si>
    <t>31302_令和3年度</t>
  </si>
  <si>
    <t>31302_令和4年度</t>
  </si>
  <si>
    <t>20541_平成2年度</t>
  </si>
  <si>
    <t>20541</t>
  </si>
  <si>
    <t>小布施町</t>
  </si>
  <si>
    <t>20541_平成17年度</t>
  </si>
  <si>
    <t>20541_平成18年度</t>
  </si>
  <si>
    <t>20541_平成19年度</t>
  </si>
  <si>
    <t>20541_平成20年度</t>
  </si>
  <si>
    <t>20541_平成21年度</t>
  </si>
  <si>
    <t>20541_平成22年度</t>
  </si>
  <si>
    <t>20541_平成23年度</t>
  </si>
  <si>
    <t>20541_平成24年度</t>
  </si>
  <si>
    <t>20541_平成25年度</t>
  </si>
  <si>
    <t>20541_平成26年度</t>
  </si>
  <si>
    <t>20541_平成27年度</t>
  </si>
  <si>
    <t>20541_平成28年度</t>
  </si>
  <si>
    <t>20541_平成29年度</t>
  </si>
  <si>
    <t>20541_平成30年度</t>
  </si>
  <si>
    <t>20541_令和元年度</t>
  </si>
  <si>
    <t>20541_令和2年度</t>
  </si>
  <si>
    <t>20541_令和3年度</t>
  </si>
  <si>
    <t>20541_令和4年度</t>
  </si>
  <si>
    <t>16343_平成2年度</t>
  </si>
  <si>
    <t>16343</t>
  </si>
  <si>
    <t>16343_平成17年度</t>
  </si>
  <si>
    <t>16343_平成18年度</t>
  </si>
  <si>
    <t>16343_平成19年度</t>
  </si>
  <si>
    <t>16343_平成20年度</t>
  </si>
  <si>
    <t>16343_平成21年度</t>
  </si>
  <si>
    <t>16343_平成22年度</t>
  </si>
  <si>
    <t>16343_平成23年度</t>
  </si>
  <si>
    <t>16343_平成24年度</t>
  </si>
  <si>
    <t>16343_平成25年度</t>
  </si>
  <si>
    <t>16343_平成26年度</t>
  </si>
  <si>
    <t>16343_平成27年度</t>
  </si>
  <si>
    <t>16343_平成28年度</t>
  </si>
  <si>
    <t>16343_平成29年度</t>
  </si>
  <si>
    <t>16343_平成30年度</t>
  </si>
  <si>
    <t>16343_令和元年度</t>
  </si>
  <si>
    <t>16343_令和2年度</t>
  </si>
  <si>
    <t>16343_令和3年度</t>
  </si>
  <si>
    <t>16343_令和4年度</t>
  </si>
  <si>
    <t>03461_平成2年度</t>
  </si>
  <si>
    <t>03461</t>
  </si>
  <si>
    <t>大槌町</t>
  </si>
  <si>
    <t>03461_平成17年度</t>
  </si>
  <si>
    <t>03461_平成18年度</t>
  </si>
  <si>
    <t>03461_平成19年度</t>
  </si>
  <si>
    <t>03461_平成20年度</t>
  </si>
  <si>
    <t>03461_平成21年度</t>
  </si>
  <si>
    <t>03461_平成22年度</t>
  </si>
  <si>
    <t>03461_平成23年度</t>
  </si>
  <si>
    <t>03461_平成24年度</t>
  </si>
  <si>
    <t>03461_平成25年度</t>
  </si>
  <si>
    <t>03461_平成26年度</t>
  </si>
  <si>
    <t>03461_平成27年度</t>
  </si>
  <si>
    <t>03461_平成28年度</t>
  </si>
  <si>
    <t>03461_平成29年度</t>
  </si>
  <si>
    <t>03461_平成30年度</t>
  </si>
  <si>
    <t>03461_令和元年度</t>
  </si>
  <si>
    <t>03461_令和2年度</t>
  </si>
  <si>
    <t>03461_令和3年度</t>
  </si>
  <si>
    <t>03461_令和4年度</t>
  </si>
  <si>
    <t>11381_平成2年度</t>
  </si>
  <si>
    <t>11381</t>
  </si>
  <si>
    <t>11381_平成17年度</t>
  </si>
  <si>
    <t>11381_平成18年度</t>
  </si>
  <si>
    <t>11381_平成19年度</t>
  </si>
  <si>
    <t>11381_平成20年度</t>
  </si>
  <si>
    <t>11381_平成21年度</t>
  </si>
  <si>
    <t>11381_平成22年度</t>
  </si>
  <si>
    <t>11381_平成23年度</t>
  </si>
  <si>
    <t>11381_平成24年度</t>
  </si>
  <si>
    <t>11381_平成25年度</t>
  </si>
  <si>
    <t>11381_平成26年度</t>
  </si>
  <si>
    <t>11381_平成27年度</t>
  </si>
  <si>
    <t>11381_平成28年度</t>
  </si>
  <si>
    <t>11381_平成29年度</t>
  </si>
  <si>
    <t>11381_平成30年度</t>
  </si>
  <si>
    <t>11381_令和元年度</t>
  </si>
  <si>
    <t>11381_令和2年度</t>
  </si>
  <si>
    <t>11381_令和3年度</t>
  </si>
  <si>
    <t>11381_令和4年度</t>
  </si>
  <si>
    <t>33622_平成2年度</t>
  </si>
  <si>
    <t>33622</t>
  </si>
  <si>
    <t>勝央町</t>
  </si>
  <si>
    <t>33622_平成17年度</t>
  </si>
  <si>
    <t>33622_平成18年度</t>
  </si>
  <si>
    <t>33622_平成19年度</t>
  </si>
  <si>
    <t>33622_平成20年度</t>
  </si>
  <si>
    <t>33622_平成21年度</t>
  </si>
  <si>
    <t>33622_平成22年度</t>
  </si>
  <si>
    <t>33622_平成23年度</t>
  </si>
  <si>
    <t>33622_平成24年度</t>
  </si>
  <si>
    <t>33622_平成25年度</t>
  </si>
  <si>
    <t>33622_平成26年度</t>
  </si>
  <si>
    <t>33622_平成27年度</t>
  </si>
  <si>
    <t>33622_平成28年度</t>
  </si>
  <si>
    <t>33622_平成29年度</t>
  </si>
  <si>
    <t>33622_平成30年度</t>
  </si>
  <si>
    <t>33622_令和元年度</t>
  </si>
  <si>
    <t>33622_令和2年度</t>
  </si>
  <si>
    <t>33622_令和3年度</t>
  </si>
  <si>
    <t>33622_令和4年度</t>
  </si>
  <si>
    <t>01545_平成2年度</t>
  </si>
  <si>
    <t>01545_平成17年度</t>
  </si>
  <si>
    <t>01545_平成18年度</t>
  </si>
  <si>
    <t>01545_平成19年度</t>
  </si>
  <si>
    <t>01545_平成20年度</t>
  </si>
  <si>
    <t>01545_平成21年度</t>
  </si>
  <si>
    <t>01545_平成22年度</t>
  </si>
  <si>
    <t>01545_平成23年度</t>
  </si>
  <si>
    <t>01545_平成24年度</t>
  </si>
  <si>
    <t>01545_平成25年度</t>
  </si>
  <si>
    <t>01545_平成26年度</t>
  </si>
  <si>
    <t>01545_平成27年度</t>
  </si>
  <si>
    <t>01545_平成28年度</t>
  </si>
  <si>
    <t>01545_平成29年度</t>
  </si>
  <si>
    <t>01545_平成30年度</t>
  </si>
  <si>
    <t>01545_令和元年度</t>
  </si>
  <si>
    <t>01545_令和2年度</t>
  </si>
  <si>
    <t>10522_平成2年度</t>
  </si>
  <si>
    <t>10522</t>
  </si>
  <si>
    <t>明和町</t>
  </si>
  <si>
    <t>10522_平成17年度</t>
  </si>
  <si>
    <t>10522_平成18年度</t>
  </si>
  <si>
    <t>10522_平成19年度</t>
  </si>
  <si>
    <t>10522_平成20年度</t>
  </si>
  <si>
    <t>10522_平成21年度</t>
  </si>
  <si>
    <t>10522_平成22年度</t>
  </si>
  <si>
    <t>10522_平成23年度</t>
  </si>
  <si>
    <t>10522_平成24年度</t>
  </si>
  <si>
    <t>10522_平成25年度</t>
  </si>
  <si>
    <t>10522_平成26年度</t>
  </si>
  <si>
    <t>10522_平成27年度</t>
  </si>
  <si>
    <t>10522_平成28年度</t>
  </si>
  <si>
    <t>10522_平成29年度</t>
  </si>
  <si>
    <t>10522_平成30年度</t>
  </si>
  <si>
    <t>10522_令和元年度</t>
  </si>
  <si>
    <t>10522_令和2年度</t>
  </si>
  <si>
    <t>10522_令和3年度</t>
  </si>
  <si>
    <t>10522_令和4年度</t>
  </si>
  <si>
    <t>14382_平成2年度</t>
  </si>
  <si>
    <t>14382</t>
  </si>
  <si>
    <t>箱根町</t>
  </si>
  <si>
    <t>14382_平成17年度</t>
  </si>
  <si>
    <t>14382_平成18年度</t>
  </si>
  <si>
    <t>14382_平成19年度</t>
  </si>
  <si>
    <t>14382_平成20年度</t>
  </si>
  <si>
    <t>14382_平成21年度</t>
  </si>
  <si>
    <t>14382_平成22年度</t>
  </si>
  <si>
    <t>14382_平成23年度</t>
  </si>
  <si>
    <t>14382_平成24年度</t>
  </si>
  <si>
    <t>14382_平成25年度</t>
  </si>
  <si>
    <t>14382_平成26年度</t>
  </si>
  <si>
    <t>14382_平成27年度</t>
  </si>
  <si>
    <t>14382_平成28年度</t>
  </si>
  <si>
    <t>14382_平成29年度</t>
  </si>
  <si>
    <t>14382_平成30年度</t>
  </si>
  <si>
    <t>14382_令和元年度</t>
  </si>
  <si>
    <t>14382_令和2年度</t>
  </si>
  <si>
    <t>14382_令和3年度</t>
  </si>
  <si>
    <t>14382_令和4年度</t>
  </si>
  <si>
    <t>02405_平成2年度</t>
  </si>
  <si>
    <t>02405_平成17年度</t>
  </si>
  <si>
    <t>02405_平成18年度</t>
  </si>
  <si>
    <t>02405_平成19年度</t>
  </si>
  <si>
    <t>02405_平成20年度</t>
  </si>
  <si>
    <t>02405_平成21年度</t>
  </si>
  <si>
    <t>02405_平成22年度</t>
  </si>
  <si>
    <t>02405_平成23年度</t>
  </si>
  <si>
    <t>02405_平成24年度</t>
  </si>
  <si>
    <t>02405_平成25年度</t>
  </si>
  <si>
    <t>02405_平成26年度</t>
  </si>
  <si>
    <t>02405_平成27年度</t>
  </si>
  <si>
    <t>02405_平成28年度</t>
  </si>
  <si>
    <t>02405_平成29年度</t>
  </si>
  <si>
    <t>02405_平成30年度</t>
  </si>
  <si>
    <t>02405_令和元年度</t>
  </si>
  <si>
    <t>02405_令和2年度</t>
  </si>
  <si>
    <t>06302_平成2年度</t>
  </si>
  <si>
    <t>06302</t>
  </si>
  <si>
    <t>中山町</t>
  </si>
  <si>
    <t>06302_平成17年度</t>
  </si>
  <si>
    <t>06302_平成18年度</t>
  </si>
  <si>
    <t>06302_平成19年度</t>
  </si>
  <si>
    <t>06302_平成20年度</t>
  </si>
  <si>
    <t>06302_平成21年度</t>
  </si>
  <si>
    <t>06302_平成22年度</t>
  </si>
  <si>
    <t>06302_平成23年度</t>
  </si>
  <si>
    <t>06302_平成24年度</t>
  </si>
  <si>
    <t>06302_平成25年度</t>
  </si>
  <si>
    <t>06302_平成26年度</t>
  </si>
  <si>
    <t>06302_平成27年度</t>
  </si>
  <si>
    <t>06302_平成28年度</t>
  </si>
  <si>
    <t>06302_平成29年度</t>
  </si>
  <si>
    <t>06302_平成30年度</t>
  </si>
  <si>
    <t>06302_令和元年度</t>
  </si>
  <si>
    <t>06302_令和2年度</t>
  </si>
  <si>
    <t>06302_令和3年度</t>
  </si>
  <si>
    <t>06302_令和4年度</t>
  </si>
  <si>
    <t>12424_平成2年度</t>
  </si>
  <si>
    <t>12424</t>
  </si>
  <si>
    <t>白子町</t>
  </si>
  <si>
    <t>12424_平成17年度</t>
  </si>
  <si>
    <t>12424_平成18年度</t>
  </si>
  <si>
    <t>12424_平成19年度</t>
  </si>
  <si>
    <t>12424_平成20年度</t>
  </si>
  <si>
    <t>12424_平成21年度</t>
  </si>
  <si>
    <t>12424_平成22年度</t>
  </si>
  <si>
    <t>12424_平成23年度</t>
  </si>
  <si>
    <t>12424_平成24年度</t>
  </si>
  <si>
    <t>12424_平成25年度</t>
  </si>
  <si>
    <t>12424_平成26年度</t>
  </si>
  <si>
    <t>12424_平成27年度</t>
  </si>
  <si>
    <t>12424_平成28年度</t>
  </si>
  <si>
    <t>12424_平成29年度</t>
  </si>
  <si>
    <t>12424_平成30年度</t>
  </si>
  <si>
    <t>12424_令和元年度</t>
  </si>
  <si>
    <t>12424_令和2年度</t>
  </si>
  <si>
    <t>12424_令和3年度</t>
  </si>
  <si>
    <t>12424_令和4年度</t>
  </si>
  <si>
    <t>28446_平成2年度</t>
  </si>
  <si>
    <t>28446</t>
  </si>
  <si>
    <t>神河町</t>
  </si>
  <si>
    <t>28446_平成17年度</t>
  </si>
  <si>
    <t>28446_平成18年度</t>
  </si>
  <si>
    <t>28446_平成19年度</t>
  </si>
  <si>
    <t>28446_平成20年度</t>
  </si>
  <si>
    <t>28446_平成21年度</t>
  </si>
  <si>
    <t>28446_平成22年度</t>
  </si>
  <si>
    <t>28446_平成23年度</t>
  </si>
  <si>
    <t>28446_平成24年度</t>
  </si>
  <si>
    <t>28446_平成25年度</t>
  </si>
  <si>
    <t>28446_平成26年度</t>
  </si>
  <si>
    <t>28446_平成27年度</t>
  </si>
  <si>
    <t>28446_平成28年度</t>
  </si>
  <si>
    <t>28446_平成29年度</t>
  </si>
  <si>
    <t>28446_平成30年度</t>
  </si>
  <si>
    <t>28446_令和元年度</t>
  </si>
  <si>
    <t>28446_令和2年度</t>
  </si>
  <si>
    <t>28446_令和3年度</t>
  </si>
  <si>
    <t>28446_令和4年度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</si>
  <si>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</si>
  <si>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</si>
  <si>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</si>
  <si>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</si>
  <si>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</si>
  <si>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</si>
  <si>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</si>
  <si>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</si>
  <si>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</si>
  <si>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</si>
  <si>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</si>
  <si>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</si>
  <si>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</si>
  <si>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</si>
  <si>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</si>
  <si>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</si>
  <si>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</si>
  <si>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</si>
  <si>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</si>
  <si>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</si>
  <si>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</si>
  <si>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14363_平成2年度</t>
  </si>
  <si>
    <t>14363</t>
  </si>
  <si>
    <t>松田町</t>
  </si>
  <si>
    <t>14363_平成17年度</t>
  </si>
  <si>
    <t>14363_平成18年度</t>
  </si>
  <si>
    <t>14363_平成19年度</t>
  </si>
  <si>
    <t>14363_平成20年度</t>
  </si>
  <si>
    <t>14363_平成21年度</t>
  </si>
  <si>
    <t>14363_平成22年度</t>
  </si>
  <si>
    <t>14363_平成23年度</t>
  </si>
  <si>
    <t>14363_平成24年度</t>
  </si>
  <si>
    <t>14363_平成25年度</t>
  </si>
  <si>
    <t>14363_平成26年度</t>
  </si>
  <si>
    <t>14363_平成27年度</t>
  </si>
  <si>
    <t>14363_平成28年度</t>
  </si>
  <si>
    <t>14363_平成29年度</t>
  </si>
  <si>
    <t>14363_平成30年度</t>
  </si>
  <si>
    <t>14363_令和元年度</t>
  </si>
  <si>
    <t>14363_令和2年度</t>
  </si>
  <si>
    <t>14363_令和3年度</t>
  </si>
  <si>
    <t>14363_令和4年度</t>
  </si>
  <si>
    <t>11349_平成2年度</t>
  </si>
  <si>
    <t>11349</t>
  </si>
  <si>
    <t>ときがわ町</t>
  </si>
  <si>
    <t>11349_平成17年度</t>
  </si>
  <si>
    <t>11349_平成18年度</t>
  </si>
  <si>
    <t>11349_平成19年度</t>
  </si>
  <si>
    <t>11349_平成20年度</t>
  </si>
  <si>
    <t>11349_平成21年度</t>
  </si>
  <si>
    <t>11349_平成22年度</t>
  </si>
  <si>
    <t>11349_平成23年度</t>
  </si>
  <si>
    <t>11349_平成24年度</t>
  </si>
  <si>
    <t>11349_平成25年度</t>
  </si>
  <si>
    <t>11349_平成26年度</t>
  </si>
  <si>
    <t>11349_平成27年度</t>
  </si>
  <si>
    <t>11349_平成28年度</t>
  </si>
  <si>
    <t>11349_平成29年度</t>
  </si>
  <si>
    <t>11349_平成30年度</t>
  </si>
  <si>
    <t>11349_令和元年度</t>
  </si>
  <si>
    <t>11349_令和2年度</t>
  </si>
  <si>
    <t>11349_令和3年度</t>
  </si>
  <si>
    <t>11349_令和4年度</t>
  </si>
  <si>
    <t>20590_平成2年度</t>
  </si>
  <si>
    <t>20590</t>
  </si>
  <si>
    <t>飯綱町</t>
  </si>
  <si>
    <t>20590_平成17年度</t>
  </si>
  <si>
    <t>20590_平成18年度</t>
  </si>
  <si>
    <t>20590_平成19年度</t>
  </si>
  <si>
    <t>20590_平成20年度</t>
  </si>
  <si>
    <t>20590_平成21年度</t>
  </si>
  <si>
    <t>20590_平成22年度</t>
  </si>
  <si>
    <t>20590_平成23年度</t>
  </si>
  <si>
    <t>20590_平成24年度</t>
  </si>
  <si>
    <t>20590_平成25年度</t>
  </si>
  <si>
    <t>20590_平成26年度</t>
  </si>
  <si>
    <t>20590_平成27年度</t>
  </si>
  <si>
    <t>20590_平成28年度</t>
  </si>
  <si>
    <t>20590_平成29年度</t>
  </si>
  <si>
    <t>20590_平成30年度</t>
  </si>
  <si>
    <t>20590_令和元年度</t>
  </si>
  <si>
    <t>20590_令和2年度</t>
  </si>
  <si>
    <t>20590_令和3年度</t>
  </si>
  <si>
    <t>20590_令和4年度</t>
  </si>
  <si>
    <t>35321</t>
  </si>
  <si>
    <t>和木町</t>
  </si>
  <si>
    <t>35321_令和3年度</t>
  </si>
  <si>
    <t>35321_令和4年度</t>
  </si>
  <si>
    <t>35343</t>
  </si>
  <si>
    <t>田布施町</t>
  </si>
  <si>
    <t>35343_令和3年度</t>
  </si>
  <si>
    <t>35343_令和4年度</t>
  </si>
  <si>
    <t>35305</t>
  </si>
  <si>
    <t>周防大島町</t>
  </si>
  <si>
    <t>35305_令和3年度</t>
  </si>
  <si>
    <t>35305_令和4年度</t>
  </si>
  <si>
    <t>35213</t>
  </si>
  <si>
    <t>美祢市</t>
  </si>
  <si>
    <t>35213_令和3年度</t>
  </si>
  <si>
    <t>35213_令和4年度</t>
  </si>
  <si>
    <t>35203</t>
  </si>
  <si>
    <t>山口市</t>
  </si>
  <si>
    <t>35203_令和3年度</t>
  </si>
  <si>
    <t>35203_令和4年度</t>
  </si>
  <si>
    <t>35216</t>
  </si>
  <si>
    <t>山陽小野田市</t>
  </si>
  <si>
    <t>35216_令和3年度</t>
  </si>
  <si>
    <t>35216_令和4年度</t>
  </si>
  <si>
    <t>35212</t>
  </si>
  <si>
    <t>柳井市</t>
  </si>
  <si>
    <t>35212_令和3年度</t>
  </si>
  <si>
    <t>35212_令和4年度</t>
  </si>
  <si>
    <t>35210</t>
  </si>
  <si>
    <t>光市</t>
  </si>
  <si>
    <t>35210_令和3年度</t>
  </si>
  <si>
    <t>35210_令和4年度</t>
  </si>
  <si>
    <t>35215</t>
  </si>
  <si>
    <t>周南市</t>
  </si>
  <si>
    <t>35215_令和3年度</t>
  </si>
  <si>
    <t>35215_令和4年度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</si>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</sst>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0.88631153867574242</c:v>
                </c:pt>
                <c:pt idx="1">
                  <c:v>2.0247492781081293</c:v>
                </c:pt>
                <c:pt idx="2">
                  <c:v>1.8037306006062823</c:v>
                </c:pt>
                <c:pt idx="3">
                  <c:v>1.9924340489238206</c:v>
                </c:pt>
                <c:pt idx="4">
                  <c:v>2.308631584078586</c:v>
                </c:pt>
                <c:pt idx="5">
                  <c:v>1.9672843835956297</c:v>
                </c:pt>
                <c:pt idx="6">
                  <c:v>2.088030965380125</c:v>
                </c:pt>
                <c:pt idx="7">
                  <c:v>2.3361139535453801</c:v>
                </c:pt>
                <c:pt idx="8">
                  <c:v>1.3530861499341695</c:v>
                </c:pt>
                <c:pt idx="9">
                  <c:v>1.2807147165655943</c:v>
                </c:pt>
                <c:pt idx="10">
                  <c:v>1.7083143278030555</c:v>
                </c:pt>
                <c:pt idx="11">
                  <c:v>2.0097976480264963</c:v>
                </c:pt>
                <c:pt idx="12">
                  <c:v>1.462636338495668</c:v>
                </c:pt>
                <c:pt idx="13">
                  <c:v>1.617350477373545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27.729065672175416</c:v>
                </c:pt>
                <c:pt idx="1">
                  <c:v>26.862224115515065</c:v>
                </c:pt>
                <c:pt idx="2">
                  <c:v>26.94155435380085</c:v>
                </c:pt>
                <c:pt idx="3">
                  <c:v>26.309860444320201</c:v>
                </c:pt>
                <c:pt idx="4">
                  <c:v>26.203548499693852</c:v>
                </c:pt>
                <c:pt idx="5">
                  <c:v>25.584128065728841</c:v>
                </c:pt>
                <c:pt idx="6">
                  <c:v>24.742113319554917</c:v>
                </c:pt>
                <c:pt idx="7">
                  <c:v>24.68908964534652</c:v>
                </c:pt>
                <c:pt idx="8">
                  <c:v>24.140773697506816</c:v>
                </c:pt>
                <c:pt idx="9">
                  <c:v>23.777562649108937</c:v>
                </c:pt>
                <c:pt idx="10">
                  <c:v>23.393408147876102</c:v>
                </c:pt>
                <c:pt idx="11">
                  <c:v>23.162927608651145</c:v>
                </c:pt>
                <c:pt idx="12">
                  <c:v>20.680378924197875</c:v>
                </c:pt>
                <c:pt idx="13">
                  <c:v>20.297332038343434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24.831655470204332</c:v>
                </c:pt>
                <c:pt idx="1">
                  <c:v>21.693799572645347</c:v>
                </c:pt>
                <c:pt idx="2">
                  <c:v>26.545245764920192</c:v>
                </c:pt>
                <c:pt idx="3">
                  <c:v>25.399765033245576</c:v>
                </c:pt>
                <c:pt idx="4">
                  <c:v>27.537173471510183</c:v>
                </c:pt>
                <c:pt idx="5">
                  <c:v>28.183740609701267</c:v>
                </c:pt>
                <c:pt idx="6">
                  <c:v>26.946638631464836</c:v>
                </c:pt>
                <c:pt idx="7">
                  <c:v>23.924151227140598</c:v>
                </c:pt>
                <c:pt idx="8">
                  <c:v>22.704378856212561</c:v>
                </c:pt>
                <c:pt idx="9">
                  <c:v>22.743387489108503</c:v>
                </c:pt>
                <c:pt idx="10">
                  <c:v>20.574402273764338</c:v>
                </c:pt>
                <c:pt idx="11">
                  <c:v>16.520909614634622</c:v>
                </c:pt>
                <c:pt idx="12">
                  <c:v>17.868192433682122</c:v>
                </c:pt>
                <c:pt idx="13">
                  <c:v>18.198329437311536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23.04758894224339</c:v>
                </c:pt>
                <c:pt idx="1">
                  <c:v>20.71888269715927</c:v>
                </c:pt>
                <c:pt idx="2">
                  <c:v>23.695974718477647</c:v>
                </c:pt>
                <c:pt idx="3">
                  <c:v>21.716348843414369</c:v>
                </c:pt>
                <c:pt idx="4">
                  <c:v>21.843185330983079</c:v>
                </c:pt>
                <c:pt idx="5">
                  <c:v>21.120505889218418</c:v>
                </c:pt>
                <c:pt idx="6">
                  <c:v>20.121044918974412</c:v>
                </c:pt>
                <c:pt idx="7">
                  <c:v>20.326674387654275</c:v>
                </c:pt>
                <c:pt idx="8">
                  <c:v>17.89624915949722</c:v>
                </c:pt>
                <c:pt idx="9">
                  <c:v>17.37479915674518</c:v>
                </c:pt>
                <c:pt idx="10">
                  <c:v>15.438873742392909</c:v>
                </c:pt>
                <c:pt idx="11">
                  <c:v>13.923192678805023</c:v>
                </c:pt>
                <c:pt idx="12">
                  <c:v>12.554568192312837</c:v>
                </c:pt>
                <c:pt idx="13">
                  <c:v>13.479838129837589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143.33834207877456</c:v>
                </c:pt>
                <c:pt idx="1">
                  <c:v>145.3321111570225</c:v>
                </c:pt>
                <c:pt idx="2">
                  <c:v>142.91941300965098</c:v>
                </c:pt>
                <c:pt idx="3">
                  <c:v>138.32081140642532</c:v>
                </c:pt>
                <c:pt idx="4">
                  <c:v>135.77712241195485</c:v>
                </c:pt>
                <c:pt idx="5">
                  <c:v>109.39749012035109</c:v>
                </c:pt>
                <c:pt idx="6">
                  <c:v>113.45057570497507</c:v>
                </c:pt>
                <c:pt idx="7">
                  <c:v>115.40942482546878</c:v>
                </c:pt>
                <c:pt idx="8">
                  <c:v>133.05891881580828</c:v>
                </c:pt>
                <c:pt idx="9">
                  <c:v>116.62173165253218</c:v>
                </c:pt>
                <c:pt idx="10">
                  <c:v>114.77255483356552</c:v>
                </c:pt>
                <c:pt idx="11">
                  <c:v>98.091107495613031</c:v>
                </c:pt>
                <c:pt idx="12">
                  <c:v>93.489381914403566</c:v>
                </c:pt>
                <c:pt idx="13">
                  <c:v>90.828029617955764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7379</c:v>
                </c:pt>
                <c:pt idx="1">
                  <c:v>7401</c:v>
                </c:pt>
                <c:pt idx="2">
                  <c:v>7471</c:v>
                </c:pt>
                <c:pt idx="3">
                  <c:v>7530</c:v>
                </c:pt>
                <c:pt idx="4">
                  <c:v>7604</c:v>
                </c:pt>
                <c:pt idx="5">
                  <c:v>7720</c:v>
                </c:pt>
                <c:pt idx="6">
                  <c:v>7725</c:v>
                </c:pt>
                <c:pt idx="7">
                  <c:v>7758</c:v>
                </c:pt>
                <c:pt idx="8">
                  <c:v>7712</c:v>
                </c:pt>
                <c:pt idx="9">
                  <c:v>7726</c:v>
                </c:pt>
                <c:pt idx="10">
                  <c:v>7689</c:v>
                </c:pt>
                <c:pt idx="11">
                  <c:v>7682</c:v>
                </c:pt>
                <c:pt idx="12">
                  <c:v>7655</c:v>
                </c:pt>
                <c:pt idx="13">
                  <c:v>7550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2353</c:v>
                </c:pt>
                <c:pt idx="1">
                  <c:v>2253</c:v>
                </c:pt>
                <c:pt idx="2">
                  <c:v>2204</c:v>
                </c:pt>
                <c:pt idx="3">
                  <c:v>2165</c:v>
                </c:pt>
                <c:pt idx="4">
                  <c:v>2098</c:v>
                </c:pt>
                <c:pt idx="5">
                  <c:v>2051</c:v>
                </c:pt>
                <c:pt idx="6">
                  <c:v>2000</c:v>
                </c:pt>
                <c:pt idx="7">
                  <c:v>1974</c:v>
                </c:pt>
                <c:pt idx="8">
                  <c:v>1968</c:v>
                </c:pt>
                <c:pt idx="9">
                  <c:v>1936</c:v>
                </c:pt>
                <c:pt idx="10">
                  <c:v>1932</c:v>
                </c:pt>
                <c:pt idx="11">
                  <c:v>1946</c:v>
                </c:pt>
                <c:pt idx="12">
                  <c:v>1943</c:v>
                </c:pt>
                <c:pt idx="13">
                  <c:v>1911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5507</c:v>
                </c:pt>
                <c:pt idx="1">
                  <c:v>5508</c:v>
                </c:pt>
                <c:pt idx="2">
                  <c:v>5545</c:v>
                </c:pt>
                <c:pt idx="3">
                  <c:v>5584</c:v>
                </c:pt>
                <c:pt idx="4">
                  <c:v>5684</c:v>
                </c:pt>
                <c:pt idx="5">
                  <c:v>5653</c:v>
                </c:pt>
                <c:pt idx="6">
                  <c:v>5658</c:v>
                </c:pt>
                <c:pt idx="7">
                  <c:v>5645</c:v>
                </c:pt>
                <c:pt idx="8">
                  <c:v>5629</c:v>
                </c:pt>
                <c:pt idx="9">
                  <c:v>5582</c:v>
                </c:pt>
                <c:pt idx="10">
                  <c:v>5511</c:v>
                </c:pt>
                <c:pt idx="11">
                  <c:v>5525</c:v>
                </c:pt>
                <c:pt idx="12">
                  <c:v>5508</c:v>
                </c:pt>
                <c:pt idx="13">
                  <c:v>5473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8</c:v>
                </c:pt>
                <c:pt idx="1">
                  <c:v>5</c:v>
                </c:pt>
                <c:pt idx="2">
                  <c:v>5</c:v>
                </c:pt>
                <c:pt idx="3">
                  <c:v>5</c:v>
                </c:pt>
                <c:pt idx="4">
                  <c:v>5</c:v>
                </c:pt>
                <c:pt idx="5">
                  <c:v>5</c:v>
                </c:pt>
                <c:pt idx="6">
                  <c:v>4</c:v>
                </c:pt>
                <c:pt idx="7">
                  <c:v>4</c:v>
                </c:pt>
                <c:pt idx="8">
                  <c:v>4</c:v>
                </c:pt>
                <c:pt idx="9">
                  <c:v>4</c:v>
                </c:pt>
                <c:pt idx="10">
                  <c:v>4</c:v>
                </c:pt>
                <c:pt idx="11">
                  <c:v>4</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548</c:v>
                </c:pt>
                <c:pt idx="1">
                  <c:v>415</c:v>
                </c:pt>
                <c:pt idx="2">
                  <c:v>415</c:v>
                </c:pt>
                <c:pt idx="3">
                  <c:v>415</c:v>
                </c:pt>
                <c:pt idx="4">
                  <c:v>415</c:v>
                </c:pt>
                <c:pt idx="5">
                  <c:v>415</c:v>
                </c:pt>
                <c:pt idx="6">
                  <c:v>291</c:v>
                </c:pt>
                <c:pt idx="7">
                  <c:v>291</c:v>
                </c:pt>
                <c:pt idx="8">
                  <c:v>291</c:v>
                </c:pt>
                <c:pt idx="9">
                  <c:v>291</c:v>
                </c:pt>
                <c:pt idx="10">
                  <c:v>291</c:v>
                </c:pt>
                <c:pt idx="11">
                  <c:v>291</c:v>
                </c:pt>
                <c:pt idx="12">
                  <c:v>258</c:v>
                </c:pt>
                <c:pt idx="13">
                  <c:v>258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433.64359999999999</c:v>
                </c:pt>
                <c:pt idx="1">
                  <c:v>341.12909999999999</c:v>
                </c:pt>
                <c:pt idx="2">
                  <c:v>356.17520000000002</c:v>
                </c:pt>
                <c:pt idx="3">
                  <c:v>361.49540000000002</c:v>
                </c:pt>
                <c:pt idx="4">
                  <c:v>356.86189999999999</c:v>
                </c:pt>
                <c:pt idx="5">
                  <c:v>322.37970000000001</c:v>
                </c:pt>
                <c:pt idx="6">
                  <c:v>326.5102</c:v>
                </c:pt>
                <c:pt idx="7">
                  <c:v>325.94909999999999</c:v>
                </c:pt>
                <c:pt idx="8">
                  <c:v>338.40410000000003</c:v>
                </c:pt>
                <c:pt idx="9">
                  <c:v>318.8546</c:v>
                </c:pt>
                <c:pt idx="10">
                  <c:v>352.03500000000003</c:v>
                </c:pt>
                <c:pt idx="11">
                  <c:v>328.02530000000002</c:v>
                </c:pt>
                <c:pt idx="12">
                  <c:v>294.55579999999998</c:v>
                </c:pt>
                <c:pt idx="13">
                  <c:v>301.2106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41.412999999999997</c:v>
                </c:pt>
                <c:pt idx="1">
                  <c:v>47.746000000000002</c:v>
                </c:pt>
                <c:pt idx="2">
                  <c:v>44.061999999999998</c:v>
                </c:pt>
                <c:pt idx="3">
                  <c:v>45.374000000000002</c:v>
                </c:pt>
                <c:pt idx="4">
                  <c:v>41.69</c:v>
                </c:pt>
                <c:pt idx="5">
                  <c:v>41.149000000000001</c:v>
                </c:pt>
                <c:pt idx="6">
                  <c:v>42.322000000000003</c:v>
                </c:pt>
                <c:pt idx="7">
                  <c:v>43.783999999999999</c:v>
                </c:pt>
                <c:pt idx="8">
                  <c:v>40.304000000000002</c:v>
                </c:pt>
                <c:pt idx="9">
                  <c:v>31.802</c:v>
                </c:pt>
                <c:pt idx="10">
                  <c:v>23.395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41.412999999999997</c:v>
                </c:pt>
                <c:pt idx="1">
                  <c:v>47.746000000000002</c:v>
                </c:pt>
                <c:pt idx="2">
                  <c:v>44.061999999999998</c:v>
                </c:pt>
                <c:pt idx="3">
                  <c:v>45.374000000000002</c:v>
                </c:pt>
                <c:pt idx="4">
                  <c:v>41.69</c:v>
                </c:pt>
                <c:pt idx="5">
                  <c:v>41.149000000000001</c:v>
                </c:pt>
                <c:pt idx="6">
                  <c:v>42.322000000000003</c:v>
                </c:pt>
                <c:pt idx="7">
                  <c:v>43.783999999999999</c:v>
                </c:pt>
                <c:pt idx="8">
                  <c:v>40.304000000000002</c:v>
                </c:pt>
                <c:pt idx="9">
                  <c:v>31.802</c:v>
                </c:pt>
                <c:pt idx="10">
                  <c:v>23.395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23.695974718477647</c:v>
                </c:pt>
                <c:pt idx="1">
                  <c:v>21.716348843414369</c:v>
                </c:pt>
                <c:pt idx="2">
                  <c:v>21.843185330983079</c:v>
                </c:pt>
                <c:pt idx="3">
                  <c:v>21.120505889218418</c:v>
                </c:pt>
                <c:pt idx="4">
                  <c:v>20.121044918974412</c:v>
                </c:pt>
                <c:pt idx="5">
                  <c:v>20.326674387654275</c:v>
                </c:pt>
                <c:pt idx="6">
                  <c:v>17.89624915949722</c:v>
                </c:pt>
                <c:pt idx="7">
                  <c:v>17.37479915674518</c:v>
                </c:pt>
                <c:pt idx="8">
                  <c:v>15.438873742392909</c:v>
                </c:pt>
                <c:pt idx="9">
                  <c:v>13.923192678805023</c:v>
                </c:pt>
                <c:pt idx="10">
                  <c:v>12.554568192312837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142.91941300965098</c:v>
                </c:pt>
                <c:pt idx="1">
                  <c:v>138.32081140642532</c:v>
                </c:pt>
                <c:pt idx="2">
                  <c:v>135.77712241195485</c:v>
                </c:pt>
                <c:pt idx="3">
                  <c:v>109.39749012035109</c:v>
                </c:pt>
                <c:pt idx="4">
                  <c:v>113.45057570497507</c:v>
                </c:pt>
                <c:pt idx="5">
                  <c:v>115.40942482546878</c:v>
                </c:pt>
                <c:pt idx="6">
                  <c:v>133.05891881580828</c:v>
                </c:pt>
                <c:pt idx="7">
                  <c:v>116.62173165253218</c:v>
                </c:pt>
                <c:pt idx="8">
                  <c:v>114.77255483356552</c:v>
                </c:pt>
                <c:pt idx="9">
                  <c:v>98.091107495613031</c:v>
                </c:pt>
                <c:pt idx="10">
                  <c:v>93.489381914403566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0.28976469415812312</c:v>
                </c:pt>
                <c:pt idx="1">
                  <c:v>0.34518305318285669</c:v>
                </c:pt>
                <c:pt idx="2">
                  <c:v>0.32451711464552618</c:v>
                </c:pt>
                <c:pt idx="3">
                  <c:v>0.41476271484915106</c:v>
                </c:pt>
                <c:pt idx="4">
                  <c:v>0.36747279368959429</c:v>
                </c:pt>
                <c:pt idx="5">
                  <c:v>0.35654800344277565</c:v>
                </c:pt>
                <c:pt idx="6">
                  <c:v>0.31806962191377636</c:v>
                </c:pt>
                <c:pt idx="7">
                  <c:v>0.3754360304857412</c:v>
                </c:pt>
                <c:pt idx="8">
                  <c:v>0.35116409195949166</c:v>
                </c:pt>
                <c:pt idx="9">
                  <c:v>0.32420879743275705</c:v>
                </c:pt>
                <c:pt idx="10">
                  <c:v>0.2502423218651702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23.395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23.395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16：化学工業(N=1)</c:v>
                </c:pt>
                <c:pt idx="2">
                  <c:v>17：石油製品・石炭製品製造業(N=0)</c:v>
                </c:pt>
                <c:pt idx="3">
                  <c:v>21：窯業・土石製品製造業(N=0)</c:v>
                </c:pt>
                <c:pt idx="4">
                  <c:v>22：鉄鋼業(N=1)</c:v>
                </c:pt>
                <c:pt idx="5">
                  <c:v>9：食料品製造業(N=0)</c:v>
                </c:pt>
                <c:pt idx="6">
                  <c:v>10：飲料・たばこ・飼料製造業(N=0)</c:v>
                </c:pt>
                <c:pt idx="7">
                  <c:v>12：木材・木製品製造業(N=1)</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13.281000000000001</c:v>
                </c:pt>
                <c:pt idx="2">
                  <c:v>0</c:v>
                </c:pt>
                <c:pt idx="3">
                  <c:v>0</c:v>
                </c:pt>
                <c:pt idx="4">
                  <c:v>3.6720000000000002</c:v>
                </c:pt>
                <c:pt idx="5">
                  <c:v>0</c:v>
                </c:pt>
                <c:pt idx="6">
                  <c:v>0</c:v>
                </c:pt>
                <c:pt idx="7">
                  <c:v>6.4420000000000002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172.25611318257626</c:v>
                </c:pt>
                <c:pt idx="2">
                  <c:v>2.8801382017188284</c:v>
                </c:pt>
                <c:pt idx="3">
                  <c:v>1.2994870838401416</c:v>
                </c:pt>
                <c:pt idx="4">
                  <c:v>21.473656381854042</c:v>
                </c:pt>
                <c:pt idx="5">
                  <c:v>26.427083383897298</c:v>
                </c:pt>
                <c:pt idx="7">
                  <c:v>27.629556182442577</c:v>
                </c:pt>
                <c:pt idx="8">
                  <c:v>0.80512969634346587</c:v>
                </c:pt>
                <c:pt idx="9">
                  <c:v>0.73796030603110252</c:v>
                </c:pt>
                <c:pt idx="10">
                  <c:v>1.7262433799019068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176.43573846813524</c:v>
                </c:pt>
                <c:pt idx="4" formatCode="#,##0">
                  <c:v>21.473656381854042</c:v>
                </c:pt>
                <c:pt idx="5" formatCode="#,##0">
                  <c:v>26.427083383897298</c:v>
                </c:pt>
                <c:pt idx="6" formatCode="#,##0">
                  <c:v>29.172646184817147</c:v>
                </c:pt>
                <c:pt idx="10" formatCode="#,##0">
                  <c:v>1.7262433799019068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23.395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23.395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平生町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12：木材・木製品製造業(N=1)</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6.4420000000000002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12：木材・木製品製造業(N=1)</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平生町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平生町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平生町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13.281000000000001</c:v>
                </c:pt>
                <c:pt idx="2">
                  <c:v>0</c:v>
                </c:pt>
                <c:pt idx="3">
                  <c:v>0</c:v>
                </c:pt>
                <c:pt idx="4">
                  <c:v>3.6720000000000002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48,880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1395.3999999999983</c:v>
                </c:pt>
                <c:pt idx="1">
                  <c:v>36984.900000000052</c:v>
                </c:pt>
                <c:pt idx="2">
                  <c:v>10500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73,408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1674.6474479999977</c:v>
                </c:pt>
                <c:pt idx="1">
                  <c:v>48922.146324000074</c:v>
                </c:pt>
                <c:pt idx="2">
                  <c:v>22811.040000000001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平生町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9.711693863999999</c:v>
                </c:pt>
                <c:pt idx="1">
                  <c:v>0.46822640400000004</c:v>
                </c:pt>
                <c:pt idx="2">
                  <c:v>0</c:v>
                </c:pt>
                <c:pt idx="3">
                  <c:v>0</c:v>
                </c:pt>
                <c:pt idx="4">
                  <c:v>1.8656870000000001</c:v>
                </c:pt>
                <c:pt idx="5">
                  <c:v>5.71582831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199,706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平生町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194906</c:v>
                </c:pt>
                <c:pt idx="1">
                  <c:v>4800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10500</c:v>
                </c:pt>
                <c:pt idx="1">
                  <c:v>10500</c:v>
                </c:pt>
                <c:pt idx="2">
                  <c:v>10500</c:v>
                </c:pt>
                <c:pt idx="3">
                  <c:v>10500</c:v>
                </c:pt>
                <c:pt idx="4">
                  <c:v>10500</c:v>
                </c:pt>
                <c:pt idx="5">
                  <c:v>10500</c:v>
                </c:pt>
                <c:pt idx="6">
                  <c:v>10500</c:v>
                </c:pt>
                <c:pt idx="7">
                  <c:v>10500</c:v>
                </c:pt>
                <c:pt idx="8">
                  <c:v>10500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8445.9</c:v>
                </c:pt>
                <c:pt idx="1">
                  <c:v>13754.6</c:v>
                </c:pt>
                <c:pt idx="2">
                  <c:v>17805.8</c:v>
                </c:pt>
                <c:pt idx="3">
                  <c:v>20502.69999999999</c:v>
                </c:pt>
                <c:pt idx="4">
                  <c:v>23181</c:v>
                </c:pt>
                <c:pt idx="5">
                  <c:v>27511.500000000011</c:v>
                </c:pt>
                <c:pt idx="6">
                  <c:v>30274.80000000005</c:v>
                </c:pt>
                <c:pt idx="7">
                  <c:v>33110.600000000049</c:v>
                </c:pt>
                <c:pt idx="8">
                  <c:v>36984.900000000052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529.4</c:v>
                </c:pt>
                <c:pt idx="1">
                  <c:v>640.6</c:v>
                </c:pt>
                <c:pt idx="2">
                  <c:v>727.2</c:v>
                </c:pt>
                <c:pt idx="3">
                  <c:v>805.80000000000007</c:v>
                </c:pt>
                <c:pt idx="4">
                  <c:v>926.2</c:v>
                </c:pt>
                <c:pt idx="5">
                  <c:v>1026.399999999999</c:v>
                </c:pt>
                <c:pt idx="6">
                  <c:v>1111.1999999999989</c:v>
                </c:pt>
                <c:pt idx="7">
                  <c:v>1205.4999999999991</c:v>
                </c:pt>
                <c:pt idx="8">
                  <c:v>1395.3999999999983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0.39070461817482743</c:v>
                </c:pt>
                <c:pt idx="1">
                  <c:v>0.49483698075354066</c:v>
                </c:pt>
                <c:pt idx="2">
                  <c:v>0.52607991800467258</c:v>
                </c:pt>
                <c:pt idx="3">
                  <c:v>0.58779197098085356</c:v>
                </c:pt>
                <c:pt idx="4">
                  <c:v>0.64112091463848653</c:v>
                </c:pt>
                <c:pt idx="5">
                  <c:v>0.77290742915573885</c:v>
                </c:pt>
                <c:pt idx="6">
                  <c:v>0.81972944659182845</c:v>
                </c:pt>
                <c:pt idx="7">
                  <c:v>0.87346691993542758</c:v>
                </c:pt>
                <c:pt idx="8">
                  <c:v>0.94216680496775118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107.81227592950273</c:v>
                </c:pt>
                <c:pt idx="2">
                  <c:v>1.3342861572726734</c:v>
                </c:pt>
                <c:pt idx="3">
                  <c:v>0.25092803357569088</c:v>
                </c:pt>
                <c:pt idx="4">
                  <c:v>21.120505889218418</c:v>
                </c:pt>
                <c:pt idx="5">
                  <c:v>28.183740609701267</c:v>
                </c:pt>
                <c:pt idx="7">
                  <c:v>24.374985345258892</c:v>
                </c:pt>
                <c:pt idx="8">
                  <c:v>0.99093312223095975</c:v>
                </c:pt>
                <c:pt idx="9">
                  <c:v>0.21820959823898858</c:v>
                </c:pt>
                <c:pt idx="10">
                  <c:v>1.9672843835956297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109.39749012035109</c:v>
                </c:pt>
                <c:pt idx="4" formatCode="#,##0">
                  <c:v>21.120505889218418</c:v>
                </c:pt>
                <c:pt idx="5" formatCode="#,##0">
                  <c:v>28.183740609701267</c:v>
                </c:pt>
                <c:pt idx="6" formatCode="#,##0">
                  <c:v>25.584128065728841</c:v>
                </c:pt>
                <c:pt idx="10" formatCode="#,##0">
                  <c:v>1.9672843835956297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110</c:v>
                </c:pt>
                <c:pt idx="1">
                  <c:v>133</c:v>
                </c:pt>
                <c:pt idx="2">
                  <c:v>151</c:v>
                </c:pt>
                <c:pt idx="3">
                  <c:v>167</c:v>
                </c:pt>
                <c:pt idx="4">
                  <c:v>190</c:v>
                </c:pt>
                <c:pt idx="5">
                  <c:v>209</c:v>
                </c:pt>
                <c:pt idx="6">
                  <c:v>225</c:v>
                </c:pt>
                <c:pt idx="7">
                  <c:v>242</c:v>
                </c:pt>
                <c:pt idx="8">
                  <c:v>293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77913.840081123111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73407.833772000071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282775.56299999997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269769.27399999998</c:v>
                </c:pt>
                <c:pt idx="1">
                  <c:v>13006.289000000001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50596.79377200007</c:v>
                </c:pt>
                <c:pt idx="1">
                  <c:v>22811.040000000001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排出量比較シート!$DN$21:$DN$50</c:f>
              <c:numCache>
                <c:formatCode>0.0%;;</c:formatCode>
                <c:ptCount val="30"/>
                <c:pt idx="0">
                  <c:v>1</c:v>
                </c:pt>
                <c:pt idx="1">
                  <c:v>0</c:v>
                </c:pt>
                <c:pt idx="2">
                  <c:v>0</c:v>
                </c:pt>
                <c:pt idx="3">
                  <c:v>0</c:v>
                </c:pt>
                <c:pt idx="4">
                  <c:v>1</c:v>
                </c:pt>
                <c:pt idx="5">
                  <c:v>1</c:v>
                </c:pt>
                <c:pt idx="6">
                  <c:v>0</c:v>
                </c:pt>
                <c:pt idx="7">
                  <c:v>1</c:v>
                </c:pt>
                <c:pt idx="8">
                  <c:v>0</c:v>
                </c:pt>
                <c:pt idx="9">
                  <c:v>1</c:v>
                </c:pt>
                <c:pt idx="10">
                  <c:v>1</c:v>
                </c:pt>
                <c:pt idx="11">
                  <c:v>0.97</c:v>
                </c:pt>
                <c:pt idx="12">
                  <c:v>1</c:v>
                </c:pt>
                <c:pt idx="13">
                  <c:v>0</c:v>
                </c:pt>
                <c:pt idx="14">
                  <c:v>0.4</c:v>
                </c:pt>
                <c:pt idx="15">
                  <c:v>0</c:v>
                </c:pt>
                <c:pt idx="16">
                  <c:v>1</c:v>
                </c:pt>
                <c:pt idx="17">
                  <c:v>1</c:v>
                </c:pt>
                <c:pt idx="18">
                  <c:v>0.98</c:v>
                </c:pt>
                <c:pt idx="19">
                  <c:v>1</c:v>
                </c:pt>
                <c:pt idx="20">
                  <c:v>0</c:v>
                </c:pt>
                <c:pt idx="21">
                  <c:v>0</c:v>
                </c:pt>
                <c:pt idx="22">
                  <c:v>0</c:v>
                </c:pt>
                <c:pt idx="23">
                  <c:v>0</c:v>
                </c:pt>
                <c:pt idx="24">
                  <c:v>1</c:v>
                </c:pt>
                <c:pt idx="25">
                  <c:v>1</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0.03</c:v>
                </c:pt>
                <c:pt idx="12">
                  <c:v>0</c:v>
                </c:pt>
                <c:pt idx="13">
                  <c:v>0</c:v>
                </c:pt>
                <c:pt idx="14">
                  <c:v>0.6</c:v>
                </c:pt>
                <c:pt idx="15">
                  <c:v>0</c:v>
                </c:pt>
                <c:pt idx="16">
                  <c:v>0</c:v>
                </c:pt>
                <c:pt idx="17">
                  <c:v>0</c:v>
                </c:pt>
                <c:pt idx="18">
                  <c:v>0.02</c:v>
                </c:pt>
                <c:pt idx="19">
                  <c:v>0</c:v>
                </c:pt>
                <c:pt idx="20">
                  <c:v>1</c:v>
                </c:pt>
                <c:pt idx="21">
                  <c:v>0</c:v>
                </c:pt>
                <c:pt idx="22">
                  <c:v>1</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排出量比較シート!$DF$21:$DF$50</c:f>
              <c:numCache>
                <c:formatCode>#,##0;;</c:formatCode>
                <c:ptCount val="30"/>
                <c:pt idx="0">
                  <c:v>3</c:v>
                </c:pt>
                <c:pt idx="1">
                  <c:v>0</c:v>
                </c:pt>
                <c:pt idx="2">
                  <c:v>0</c:v>
                </c:pt>
                <c:pt idx="3">
                  <c:v>0</c:v>
                </c:pt>
                <c:pt idx="4">
                  <c:v>3</c:v>
                </c:pt>
                <c:pt idx="5">
                  <c:v>3</c:v>
                </c:pt>
                <c:pt idx="6">
                  <c:v>0</c:v>
                </c:pt>
                <c:pt idx="7">
                  <c:v>3</c:v>
                </c:pt>
                <c:pt idx="8">
                  <c:v>0</c:v>
                </c:pt>
                <c:pt idx="9">
                  <c:v>7</c:v>
                </c:pt>
                <c:pt idx="10">
                  <c:v>1</c:v>
                </c:pt>
                <c:pt idx="11">
                  <c:v>6</c:v>
                </c:pt>
                <c:pt idx="12">
                  <c:v>1</c:v>
                </c:pt>
                <c:pt idx="13">
                  <c:v>0</c:v>
                </c:pt>
                <c:pt idx="14">
                  <c:v>2</c:v>
                </c:pt>
                <c:pt idx="15">
                  <c:v>0</c:v>
                </c:pt>
                <c:pt idx="16">
                  <c:v>4</c:v>
                </c:pt>
                <c:pt idx="17">
                  <c:v>7</c:v>
                </c:pt>
                <c:pt idx="18">
                  <c:v>3</c:v>
                </c:pt>
                <c:pt idx="19">
                  <c:v>6</c:v>
                </c:pt>
                <c:pt idx="20">
                  <c:v>0</c:v>
                </c:pt>
                <c:pt idx="21">
                  <c:v>0</c:v>
                </c:pt>
                <c:pt idx="22">
                  <c:v>0</c:v>
                </c:pt>
                <c:pt idx="23">
                  <c:v>0</c:v>
                </c:pt>
                <c:pt idx="24">
                  <c:v>2</c:v>
                </c:pt>
                <c:pt idx="25">
                  <c:v>2</c:v>
                </c:pt>
                <c:pt idx="26">
                  <c:v>0</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1</c:v>
                </c:pt>
                <c:pt idx="15">
                  <c:v>0</c:v>
                </c:pt>
                <c:pt idx="16">
                  <c:v>0</c:v>
                </c:pt>
                <c:pt idx="17">
                  <c:v>0</c:v>
                </c:pt>
                <c:pt idx="18">
                  <c:v>1</c:v>
                </c:pt>
                <c:pt idx="19">
                  <c:v>0</c:v>
                </c:pt>
                <c:pt idx="20">
                  <c:v>4</c:v>
                </c:pt>
                <c:pt idx="21">
                  <c:v>0</c:v>
                </c:pt>
                <c:pt idx="22">
                  <c:v>1</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排出量比較シート!$DL$21:$DL$50</c:f>
              <c:numCache>
                <c:formatCode>#,##0;;</c:formatCode>
                <c:ptCount val="30"/>
                <c:pt idx="0">
                  <c:v>3</c:v>
                </c:pt>
                <c:pt idx="1">
                  <c:v>0</c:v>
                </c:pt>
                <c:pt idx="2">
                  <c:v>0</c:v>
                </c:pt>
                <c:pt idx="3">
                  <c:v>0</c:v>
                </c:pt>
                <c:pt idx="4">
                  <c:v>3</c:v>
                </c:pt>
                <c:pt idx="5">
                  <c:v>3</c:v>
                </c:pt>
                <c:pt idx="6">
                  <c:v>0</c:v>
                </c:pt>
                <c:pt idx="7">
                  <c:v>3</c:v>
                </c:pt>
                <c:pt idx="8">
                  <c:v>0</c:v>
                </c:pt>
                <c:pt idx="9">
                  <c:v>7</c:v>
                </c:pt>
                <c:pt idx="10">
                  <c:v>1</c:v>
                </c:pt>
                <c:pt idx="11">
                  <c:v>7</c:v>
                </c:pt>
                <c:pt idx="12">
                  <c:v>1</c:v>
                </c:pt>
                <c:pt idx="13">
                  <c:v>0</c:v>
                </c:pt>
                <c:pt idx="14">
                  <c:v>3</c:v>
                </c:pt>
                <c:pt idx="15">
                  <c:v>0</c:v>
                </c:pt>
                <c:pt idx="16">
                  <c:v>4</c:v>
                </c:pt>
                <c:pt idx="17">
                  <c:v>7</c:v>
                </c:pt>
                <c:pt idx="18">
                  <c:v>4</c:v>
                </c:pt>
                <c:pt idx="19">
                  <c:v>6</c:v>
                </c:pt>
                <c:pt idx="20">
                  <c:v>4</c:v>
                </c:pt>
                <c:pt idx="21">
                  <c:v>0</c:v>
                </c:pt>
                <c:pt idx="22">
                  <c:v>1</c:v>
                </c:pt>
                <c:pt idx="23">
                  <c:v>0</c:v>
                </c:pt>
                <c:pt idx="24">
                  <c:v>2</c:v>
                </c:pt>
                <c:pt idx="25">
                  <c:v>2</c:v>
                </c:pt>
                <c:pt idx="26">
                  <c:v>1</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排出量比較シート!$CX$21:$CX$50</c:f>
              <c:numCache>
                <c:formatCode>[=0]#;[&lt;1]0.00;#,##0</c:formatCode>
                <c:ptCount val="30"/>
                <c:pt idx="0">
                  <c:v>53.406999999999996</c:v>
                </c:pt>
                <c:pt idx="1">
                  <c:v>0</c:v>
                </c:pt>
                <c:pt idx="2">
                  <c:v>0</c:v>
                </c:pt>
                <c:pt idx="3">
                  <c:v>0</c:v>
                </c:pt>
                <c:pt idx="4">
                  <c:v>23.395</c:v>
                </c:pt>
                <c:pt idx="5">
                  <c:v>8.5749999999999993</c:v>
                </c:pt>
                <c:pt idx="6">
                  <c:v>0</c:v>
                </c:pt>
                <c:pt idx="7">
                  <c:v>57.982999999999997</c:v>
                </c:pt>
                <c:pt idx="8">
                  <c:v>0</c:v>
                </c:pt>
                <c:pt idx="9">
                  <c:v>54.655000000000001</c:v>
                </c:pt>
                <c:pt idx="10">
                  <c:v>2.1669999999999998</c:v>
                </c:pt>
                <c:pt idx="11">
                  <c:v>91.936000000000007</c:v>
                </c:pt>
                <c:pt idx="12">
                  <c:v>11.776999999999999</c:v>
                </c:pt>
                <c:pt idx="13">
                  <c:v>0</c:v>
                </c:pt>
                <c:pt idx="14">
                  <c:v>13.337</c:v>
                </c:pt>
                <c:pt idx="15">
                  <c:v>0</c:v>
                </c:pt>
                <c:pt idx="16">
                  <c:v>41.509</c:v>
                </c:pt>
                <c:pt idx="17">
                  <c:v>69.507999999999996</c:v>
                </c:pt>
                <c:pt idx="18">
                  <c:v>151.94900000000001</c:v>
                </c:pt>
                <c:pt idx="19">
                  <c:v>122.369</c:v>
                </c:pt>
                <c:pt idx="20">
                  <c:v>0</c:v>
                </c:pt>
                <c:pt idx="21">
                  <c:v>0</c:v>
                </c:pt>
                <c:pt idx="22">
                  <c:v>0</c:v>
                </c:pt>
                <c:pt idx="23">
                  <c:v>0</c:v>
                </c:pt>
                <c:pt idx="24">
                  <c:v>18.683</c:v>
                </c:pt>
                <c:pt idx="25">
                  <c:v>7.6260000000000003</c:v>
                </c:pt>
                <c:pt idx="26">
                  <c:v>0</c:v>
                </c:pt>
                <c:pt idx="27">
                  <c:v>9.4320000000000004</c:v>
                </c:pt>
                <c:pt idx="28">
                  <c:v>30.094999999999999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2.7519999999999998</c:v>
                </c:pt>
                <c:pt idx="12">
                  <c:v>0</c:v>
                </c:pt>
                <c:pt idx="13">
                  <c:v>0</c:v>
                </c:pt>
                <c:pt idx="14">
                  <c:v>19.741</c:v>
                </c:pt>
                <c:pt idx="15">
                  <c:v>0</c:v>
                </c:pt>
                <c:pt idx="16">
                  <c:v>0</c:v>
                </c:pt>
                <c:pt idx="17">
                  <c:v>0</c:v>
                </c:pt>
                <c:pt idx="18">
                  <c:v>2.5550000000000002</c:v>
                </c:pt>
                <c:pt idx="19">
                  <c:v>0</c:v>
                </c:pt>
                <c:pt idx="20">
                  <c:v>19.507000000000001</c:v>
                </c:pt>
                <c:pt idx="21">
                  <c:v>0</c:v>
                </c:pt>
                <c:pt idx="22">
                  <c:v>42.74</c:v>
                </c:pt>
                <c:pt idx="23">
                  <c:v>0</c:v>
                </c:pt>
                <c:pt idx="24">
                  <c:v>0</c:v>
                </c:pt>
                <c:pt idx="25">
                  <c:v>0</c:v>
                </c:pt>
                <c:pt idx="26">
                  <c:v>4.3339999999999996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排出量比較シート!$DD$21:$DD$50</c:f>
              <c:numCache>
                <c:formatCode>[=0]#;[&lt;1]0.00;#,##0</c:formatCode>
                <c:ptCount val="30"/>
                <c:pt idx="0">
                  <c:v>53.406999999999996</c:v>
                </c:pt>
                <c:pt idx="1">
                  <c:v>0</c:v>
                </c:pt>
                <c:pt idx="2">
                  <c:v>0</c:v>
                </c:pt>
                <c:pt idx="3">
                  <c:v>0</c:v>
                </c:pt>
                <c:pt idx="4">
                  <c:v>23.395</c:v>
                </c:pt>
                <c:pt idx="5">
                  <c:v>8.5749999999999993</c:v>
                </c:pt>
                <c:pt idx="6">
                  <c:v>0</c:v>
                </c:pt>
                <c:pt idx="7">
                  <c:v>57.982999999999997</c:v>
                </c:pt>
                <c:pt idx="8">
                  <c:v>0</c:v>
                </c:pt>
                <c:pt idx="9">
                  <c:v>54.655000000000001</c:v>
                </c:pt>
                <c:pt idx="10">
                  <c:v>2.1669999999999998</c:v>
                </c:pt>
                <c:pt idx="11">
                  <c:v>94.688000000000002</c:v>
                </c:pt>
                <c:pt idx="12">
                  <c:v>11.776999999999999</c:v>
                </c:pt>
                <c:pt idx="13">
                  <c:v>0</c:v>
                </c:pt>
                <c:pt idx="14">
                  <c:v>33.078000000000003</c:v>
                </c:pt>
                <c:pt idx="15">
                  <c:v>0</c:v>
                </c:pt>
                <c:pt idx="16">
                  <c:v>41.509</c:v>
                </c:pt>
                <c:pt idx="17">
                  <c:v>69.507999999999996</c:v>
                </c:pt>
                <c:pt idx="18">
                  <c:v>154.50400000000002</c:v>
                </c:pt>
                <c:pt idx="19">
                  <c:v>122.369</c:v>
                </c:pt>
                <c:pt idx="20">
                  <c:v>19.507000000000001</c:v>
                </c:pt>
                <c:pt idx="21">
                  <c:v>0</c:v>
                </c:pt>
                <c:pt idx="22">
                  <c:v>42.74</c:v>
                </c:pt>
                <c:pt idx="23">
                  <c:v>0</c:v>
                </c:pt>
                <c:pt idx="24">
                  <c:v>18.683</c:v>
                </c:pt>
                <c:pt idx="25">
                  <c:v>7.6260000000000003</c:v>
                </c:pt>
                <c:pt idx="26">
                  <c:v>4.3339999999999996</c:v>
                </c:pt>
                <c:pt idx="27">
                  <c:v>9.4320000000000004</c:v>
                </c:pt>
                <c:pt idx="28">
                  <c:v>30.094999999999999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0.27386567951046997</c:v>
                </c:pt>
                <c:pt idx="12">
                  <c:v>0</c:v>
                </c:pt>
                <c:pt idx="13">
                  <c:v>0</c:v>
                </c:pt>
                <c:pt idx="14">
                  <c:v>1</c:v>
                </c:pt>
                <c:pt idx="15">
                  <c:v>0</c:v>
                </c:pt>
                <c:pt idx="16">
                  <c:v>0</c:v>
                </c:pt>
                <c:pt idx="17">
                  <c:v>0</c:v>
                </c:pt>
                <c:pt idx="18">
                  <c:v>0.14413935522305527</c:v>
                </c:pt>
                <c:pt idx="19">
                  <c:v>0</c:v>
                </c:pt>
                <c:pt idx="20">
                  <c:v>0.43312047577694074</c:v>
                </c:pt>
                <c:pt idx="21">
                  <c:v>0</c:v>
                </c:pt>
                <c:pt idx="22">
                  <c:v>1</c:v>
                </c:pt>
                <c:pt idx="23">
                  <c:v>0</c:v>
                </c:pt>
                <c:pt idx="24">
                  <c:v>0</c:v>
                </c:pt>
                <c:pt idx="25">
                  <c:v>0</c:v>
                </c:pt>
                <c:pt idx="26">
                  <c:v>0.35122417906487069</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排出量比較シート!$CM$21:$CM$50</c:f>
              <c:numCache>
                <c:formatCode>\(0%\);;</c:formatCode>
                <c:ptCount val="30"/>
                <c:pt idx="0">
                  <c:v>1</c:v>
                </c:pt>
                <c:pt idx="1">
                  <c:v>0</c:v>
                </c:pt>
                <c:pt idx="2">
                  <c:v>0</c:v>
                </c:pt>
                <c:pt idx="3">
                  <c:v>0</c:v>
                </c:pt>
                <c:pt idx="4">
                  <c:v>0.2502423218651702</c:v>
                </c:pt>
                <c:pt idx="5">
                  <c:v>0.14756062269264777</c:v>
                </c:pt>
                <c:pt idx="6">
                  <c:v>0</c:v>
                </c:pt>
                <c:pt idx="7">
                  <c:v>0.64416661480606419</c:v>
                </c:pt>
                <c:pt idx="8">
                  <c:v>0</c:v>
                </c:pt>
                <c:pt idx="9">
                  <c:v>0.16017573986129985</c:v>
                </c:pt>
                <c:pt idx="10">
                  <c:v>0.1163223666714</c:v>
                </c:pt>
                <c:pt idx="11">
                  <c:v>0.96129196165318509</c:v>
                </c:pt>
                <c:pt idx="12">
                  <c:v>0.41542265609529871</c:v>
                </c:pt>
                <c:pt idx="13">
                  <c:v>0</c:v>
                </c:pt>
                <c:pt idx="14">
                  <c:v>0.71861265736461244</c:v>
                </c:pt>
                <c:pt idx="15">
                  <c:v>0</c:v>
                </c:pt>
                <c:pt idx="16">
                  <c:v>0.67415766134587374</c:v>
                </c:pt>
                <c:pt idx="17">
                  <c:v>0.11230765689467068</c:v>
                </c:pt>
                <c:pt idx="18">
                  <c:v>1</c:v>
                </c:pt>
                <c:pt idx="19">
                  <c:v>1</c:v>
                </c:pt>
                <c:pt idx="20">
                  <c:v>0</c:v>
                </c:pt>
                <c:pt idx="21">
                  <c:v>0</c:v>
                </c:pt>
                <c:pt idx="22">
                  <c:v>0</c:v>
                </c:pt>
                <c:pt idx="23">
                  <c:v>0</c:v>
                </c:pt>
                <c:pt idx="24">
                  <c:v>0.33351936704904594</c:v>
                </c:pt>
                <c:pt idx="25">
                  <c:v>0.38638906584821536</c:v>
                </c:pt>
                <c:pt idx="26">
                  <c:v>0</c:v>
                </c:pt>
                <c:pt idx="27">
                  <c:v>0.28792096282582297</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排出量比較シート!$BV$21:$BV$50</c:f>
              <c:numCache>
                <c:formatCode>0%</c:formatCode>
                <c:ptCount val="30"/>
                <c:pt idx="0">
                  <c:v>0.50325905077830213</c:v>
                </c:pt>
                <c:pt idx="1">
                  <c:v>0.29473574791365736</c:v>
                </c:pt>
                <c:pt idx="2">
                  <c:v>0.10308704779560561</c:v>
                </c:pt>
                <c:pt idx="3">
                  <c:v>0.35136561633321245</c:v>
                </c:pt>
                <c:pt idx="4">
                  <c:v>0.64009640823806868</c:v>
                </c:pt>
                <c:pt idx="5">
                  <c:v>0.59095782353936588</c:v>
                </c:pt>
                <c:pt idx="6">
                  <c:v>0.40745820248383424</c:v>
                </c:pt>
                <c:pt idx="7">
                  <c:v>0.72764649585884533</c:v>
                </c:pt>
                <c:pt idx="8">
                  <c:v>0.103679174374409</c:v>
                </c:pt>
                <c:pt idx="9">
                  <c:v>0.89369657651908951</c:v>
                </c:pt>
                <c:pt idx="10">
                  <c:v>0.30151439956161774</c:v>
                </c:pt>
                <c:pt idx="11">
                  <c:v>0.66227221606732634</c:v>
                </c:pt>
                <c:pt idx="12">
                  <c:v>0.40360251886450715</c:v>
                </c:pt>
                <c:pt idx="13">
                  <c:v>0.11366463293251844</c:v>
                </c:pt>
                <c:pt idx="14">
                  <c:v>0.25329760475682767</c:v>
                </c:pt>
                <c:pt idx="15">
                  <c:v>0.26796650599609867</c:v>
                </c:pt>
                <c:pt idx="16">
                  <c:v>0.55938605397996766</c:v>
                </c:pt>
                <c:pt idx="17">
                  <c:v>0.92401401704531405</c:v>
                </c:pt>
                <c:pt idx="18">
                  <c:v>0.63955605255136105</c:v>
                </c:pt>
                <c:pt idx="19">
                  <c:v>0.54733594369618055</c:v>
                </c:pt>
                <c:pt idx="20">
                  <c:v>7.0030836740141655E-2</c:v>
                </c:pt>
                <c:pt idx="21">
                  <c:v>0.31605052778831494</c:v>
                </c:pt>
                <c:pt idx="22">
                  <c:v>0.11846069214443833</c:v>
                </c:pt>
                <c:pt idx="23">
                  <c:v>0.48199534451815718</c:v>
                </c:pt>
                <c:pt idx="24">
                  <c:v>0.58695915584876424</c:v>
                </c:pt>
                <c:pt idx="25">
                  <c:v>0.28967026343733077</c:v>
                </c:pt>
                <c:pt idx="26">
                  <c:v>0.25685938266129577</c:v>
                </c:pt>
                <c:pt idx="27">
                  <c:v>0.41230292922908313</c:v>
                </c:pt>
                <c:pt idx="28">
                  <c:v>0.13628912004069285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排出量比較シート!$BZ$21:$BZ$50</c:f>
              <c:numCache>
                <c:formatCode>0%</c:formatCode>
                <c:ptCount val="30"/>
                <c:pt idx="0">
                  <c:v>0.10227870735492448</c:v>
                </c:pt>
                <c:pt idx="1">
                  <c:v>0.12452293118470453</c:v>
                </c:pt>
                <c:pt idx="2">
                  <c:v>0.18358101755638287</c:v>
                </c:pt>
                <c:pt idx="3">
                  <c:v>0.16863246706387422</c:v>
                </c:pt>
                <c:pt idx="4">
                  <c:v>8.5957718858779328E-2</c:v>
                </c:pt>
                <c:pt idx="5">
                  <c:v>6.5555291424845757E-2</c:v>
                </c:pt>
                <c:pt idx="6">
                  <c:v>0.13753349057988143</c:v>
                </c:pt>
                <c:pt idx="7">
                  <c:v>7.0882900637657939E-2</c:v>
                </c:pt>
                <c:pt idx="8">
                  <c:v>0.17819312338844018</c:v>
                </c:pt>
                <c:pt idx="9">
                  <c:v>2.1711702090022194E-2</c:v>
                </c:pt>
                <c:pt idx="10">
                  <c:v>0.13243861197682341</c:v>
                </c:pt>
                <c:pt idx="11">
                  <c:v>6.9585229073774041E-2</c:v>
                </c:pt>
                <c:pt idx="12">
                  <c:v>0.10724056359687907</c:v>
                </c:pt>
                <c:pt idx="13">
                  <c:v>0.16726598951616292</c:v>
                </c:pt>
                <c:pt idx="14">
                  <c:v>0.14551560866014651</c:v>
                </c:pt>
                <c:pt idx="15">
                  <c:v>0.12815942569411576</c:v>
                </c:pt>
                <c:pt idx="16">
                  <c:v>8.1236928073535442E-2</c:v>
                </c:pt>
                <c:pt idx="17">
                  <c:v>1.6640514309656775E-2</c:v>
                </c:pt>
                <c:pt idx="18">
                  <c:v>9.1290907539179289E-2</c:v>
                </c:pt>
                <c:pt idx="19">
                  <c:v>0.11822538209047322</c:v>
                </c:pt>
                <c:pt idx="20">
                  <c:v>0.48717375237979993</c:v>
                </c:pt>
                <c:pt idx="21">
                  <c:v>9.9016227587215511E-2</c:v>
                </c:pt>
                <c:pt idx="22">
                  <c:v>0.13601283098039765</c:v>
                </c:pt>
                <c:pt idx="23">
                  <c:v>8.7554118739432099E-2</c:v>
                </c:pt>
                <c:pt idx="24">
                  <c:v>8.6363512385219915E-2</c:v>
                </c:pt>
                <c:pt idx="25">
                  <c:v>0.13823510423373964</c:v>
                </c:pt>
                <c:pt idx="26">
                  <c:v>0.21589999056626089</c:v>
                </c:pt>
                <c:pt idx="27">
                  <c:v>0.12603336300206328</c:v>
                </c:pt>
                <c:pt idx="28">
                  <c:v>0.11689411648671387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排出量比較シート!$CA$21:$CA$50</c:f>
              <c:numCache>
                <c:formatCode>0%</c:formatCode>
                <c:ptCount val="30"/>
                <c:pt idx="0">
                  <c:v>0.15372939169906077</c:v>
                </c:pt>
                <c:pt idx="1">
                  <c:v>0.2100905334447635</c:v>
                </c:pt>
                <c:pt idx="2">
                  <c:v>0.22335512344938541</c:v>
                </c:pt>
                <c:pt idx="3">
                  <c:v>0.16084014496289553</c:v>
                </c:pt>
                <c:pt idx="4">
                  <c:v>0.12233866097198412</c:v>
                </c:pt>
                <c:pt idx="5">
                  <c:v>9.844012377885572E-2</c:v>
                </c:pt>
                <c:pt idx="6">
                  <c:v>0.23800695530634741</c:v>
                </c:pt>
                <c:pt idx="7">
                  <c:v>9.6485072819530102E-2</c:v>
                </c:pt>
                <c:pt idx="8">
                  <c:v>0.27341352713546441</c:v>
                </c:pt>
                <c:pt idx="9">
                  <c:v>3.7242960079011678E-2</c:v>
                </c:pt>
                <c:pt idx="10">
                  <c:v>0.25630077125588901</c:v>
                </c:pt>
                <c:pt idx="11">
                  <c:v>8.1565120499765872E-2</c:v>
                </c:pt>
                <c:pt idx="12">
                  <c:v>0.20084592234788606</c:v>
                </c:pt>
                <c:pt idx="13">
                  <c:v>0.27567251096555234</c:v>
                </c:pt>
                <c:pt idx="14">
                  <c:v>0.28674434619752293</c:v>
                </c:pt>
                <c:pt idx="15">
                  <c:v>0.29006402654543184</c:v>
                </c:pt>
                <c:pt idx="16">
                  <c:v>0.10301805170146544</c:v>
                </c:pt>
                <c:pt idx="17">
                  <c:v>2.1400661839963968E-2</c:v>
                </c:pt>
                <c:pt idx="18">
                  <c:v>0.12635519012343274</c:v>
                </c:pt>
                <c:pt idx="19">
                  <c:v>0.11254622998917897</c:v>
                </c:pt>
                <c:pt idx="20">
                  <c:v>0.18910907939381341</c:v>
                </c:pt>
                <c:pt idx="21">
                  <c:v>0.26732971529235777</c:v>
                </c:pt>
                <c:pt idx="22">
                  <c:v>0.30053253121103507</c:v>
                </c:pt>
                <c:pt idx="23">
                  <c:v>0.12946448552255621</c:v>
                </c:pt>
                <c:pt idx="24">
                  <c:v>8.6152953439152968E-2</c:v>
                </c:pt>
                <c:pt idx="25">
                  <c:v>0.17272733457090025</c:v>
                </c:pt>
                <c:pt idx="26">
                  <c:v>0.22225210216441479</c:v>
                </c:pt>
                <c:pt idx="27">
                  <c:v>0.1508551844213265</c:v>
                </c:pt>
                <c:pt idx="28">
                  <c:v>0.2679211731777551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排出量比較シート!$CB$21:$CB$50</c:f>
              <c:numCache>
                <c:formatCode>0%</c:formatCode>
                <c:ptCount val="30"/>
                <c:pt idx="0">
                  <c:v>0.22035317461937168</c:v>
                </c:pt>
                <c:pt idx="1">
                  <c:v>0.35297255811662681</c:v>
                </c:pt>
                <c:pt idx="2">
                  <c:v>0.47480050196689022</c:v>
                </c:pt>
                <c:pt idx="3">
                  <c:v>0.31916177164001786</c:v>
                </c:pt>
                <c:pt idx="4">
                  <c:v>0.14159293814244236</c:v>
                </c:pt>
                <c:pt idx="5">
                  <c:v>0.24504676125693275</c:v>
                </c:pt>
                <c:pt idx="6">
                  <c:v>0.21700135162993683</c:v>
                </c:pt>
                <c:pt idx="7">
                  <c:v>0.10498553068396668</c:v>
                </c:pt>
                <c:pt idx="8">
                  <c:v>0.40818449233658444</c:v>
                </c:pt>
                <c:pt idx="9">
                  <c:v>4.3646172345208976E-2</c:v>
                </c:pt>
                <c:pt idx="10">
                  <c:v>0.2983705627011371</c:v>
                </c:pt>
                <c:pt idx="11">
                  <c:v>0.16893522406073361</c:v>
                </c:pt>
                <c:pt idx="12">
                  <c:v>0.28831099519072773</c:v>
                </c:pt>
                <c:pt idx="13">
                  <c:v>0.42173068747793868</c:v>
                </c:pt>
                <c:pt idx="14">
                  <c:v>0.30125570134614454</c:v>
                </c:pt>
                <c:pt idx="15">
                  <c:v>0.29189216130087114</c:v>
                </c:pt>
                <c:pt idx="16">
                  <c:v>0.23775322027940402</c:v>
                </c:pt>
                <c:pt idx="17">
                  <c:v>3.6595475305999527E-2</c:v>
                </c:pt>
                <c:pt idx="18">
                  <c:v>0.142797849786027</c:v>
                </c:pt>
                <c:pt idx="19">
                  <c:v>0.20817258567639066</c:v>
                </c:pt>
                <c:pt idx="20">
                  <c:v>0.21470103577881386</c:v>
                </c:pt>
                <c:pt idx="21">
                  <c:v>0.30493385171163084</c:v>
                </c:pt>
                <c:pt idx="22">
                  <c:v>0.41304398630657241</c:v>
                </c:pt>
                <c:pt idx="23">
                  <c:v>0.28036882047449813</c:v>
                </c:pt>
                <c:pt idx="24">
                  <c:v>0.24052437832686291</c:v>
                </c:pt>
                <c:pt idx="25">
                  <c:v>0.37446670151668443</c:v>
                </c:pt>
                <c:pt idx="26">
                  <c:v>0.28625292443761879</c:v>
                </c:pt>
                <c:pt idx="27">
                  <c:v>0.30442666348716207</c:v>
                </c:pt>
                <c:pt idx="28">
                  <c:v>0.46709026581055185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排出量比較シート!$CH$21:$CH$50</c:f>
              <c:numCache>
                <c:formatCode>0%</c:formatCode>
                <c:ptCount val="30"/>
                <c:pt idx="0">
                  <c:v>2.037967554834088E-2</c:v>
                </c:pt>
                <c:pt idx="1">
                  <c:v>1.7678229340247903E-2</c:v>
                </c:pt>
                <c:pt idx="2">
                  <c:v>1.5176309231735957E-2</c:v>
                </c:pt>
                <c:pt idx="3">
                  <c:v>0</c:v>
                </c:pt>
                <c:pt idx="4">
                  <c:v>1.0014273788725474E-2</c:v>
                </c:pt>
                <c:pt idx="5">
                  <c:v>0</c:v>
                </c:pt>
                <c:pt idx="6">
                  <c:v>0</c:v>
                </c:pt>
                <c:pt idx="7">
                  <c:v>0</c:v>
                </c:pt>
                <c:pt idx="8">
                  <c:v>3.6529682765101892E-2</c:v>
                </c:pt>
                <c:pt idx="9">
                  <c:v>3.7025889666677143E-3</c:v>
                </c:pt>
                <c:pt idx="10">
                  <c:v>1.1375654504532696E-2</c:v>
                </c:pt>
                <c:pt idx="11">
                  <c:v>1.7642210298400143E-2</c:v>
                </c:pt>
                <c:pt idx="12">
                  <c:v>0</c:v>
                </c:pt>
                <c:pt idx="13">
                  <c:v>2.1666179107827605E-2</c:v>
                </c:pt>
                <c:pt idx="14">
                  <c:v>1.3186739039358497E-2</c:v>
                </c:pt>
                <c:pt idx="15">
                  <c:v>2.1917880463482625E-2</c:v>
                </c:pt>
                <c:pt idx="16">
                  <c:v>1.8605745965627404E-2</c:v>
                </c:pt>
                <c:pt idx="17">
                  <c:v>1.3493314990656406E-3</c:v>
                </c:pt>
                <c:pt idx="18">
                  <c:v>0</c:v>
                </c:pt>
                <c:pt idx="19">
                  <c:v>1.3719858547776732E-2</c:v>
                </c:pt>
                <c:pt idx="20">
                  <c:v>3.8985295707431235E-2</c:v>
                </c:pt>
                <c:pt idx="21">
                  <c:v>1.2669677620481065E-2</c:v>
                </c:pt>
                <c:pt idx="22">
                  <c:v>3.1949959357556623E-2</c:v>
                </c:pt>
                <c:pt idx="23">
                  <c:v>2.061723074535636E-2</c:v>
                </c:pt>
                <c:pt idx="24">
                  <c:v>0</c:v>
                </c:pt>
                <c:pt idx="25">
                  <c:v>2.490059624134474E-2</c:v>
                </c:pt>
                <c:pt idx="26">
                  <c:v>1.8735600170409834E-2</c:v>
                </c:pt>
                <c:pt idx="27">
                  <c:v>6.381859860364999E-3</c:v>
                </c:pt>
                <c:pt idx="28">
                  <c:v>1.1805324484286416E-2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extLst>
                      <c:ext uri="{02D57815-91ED-43cb-92C2-25804820EDAC}">
                        <c15:formulaRef>
                          <c15:sqref>排出量比較シート!$BW$21:$BW$50</c15:sqref>
                        </c15:formulaRef>
                      </c:ext>
                    </c:extLst>
                    <c:numCache>
                      <c:formatCode>0%</c:formatCode>
                      <c:ptCount val="30"/>
                      <c:pt idx="0">
                        <c:v>0.47362995397440871</c:v>
                      </c:pt>
                      <c:pt idx="1">
                        <c:v>4.1350158678028055E-2</c:v>
                      </c:pt>
                      <c:pt idx="2">
                        <c:v>1.1675354940638918E-2</c:v>
                      </c:pt>
                      <c:pt idx="3">
                        <c:v>0.30753562471587642</c:v>
                      </c:pt>
                      <c:pt idx="4">
                        <c:v>0.63480553934322437</c:v>
                      </c:pt>
                      <c:pt idx="5">
                        <c:v>0.54534143904124444</c:v>
                      </c:pt>
                      <c:pt idx="6">
                        <c:v>0.2114593648768518</c:v>
                      </c:pt>
                      <c:pt idx="7">
                        <c:v>0.7213585130175012</c:v>
                      </c:pt>
                      <c:pt idx="8">
                        <c:v>6.6226346223730873E-2</c:v>
                      </c:pt>
                      <c:pt idx="9">
                        <c:v>0.89305643387059619</c:v>
                      </c:pt>
                      <c:pt idx="10">
                        <c:v>0.2774215235338327</c:v>
                      </c:pt>
                      <c:pt idx="11">
                        <c:v>0.64814323698859444</c:v>
                      </c:pt>
                      <c:pt idx="12">
                        <c:v>0.179624308911119</c:v>
                      </c:pt>
                      <c:pt idx="13">
                        <c:v>6.9438790097411121E-2</c:v>
                      </c:pt>
                      <c:pt idx="14">
                        <c:v>0.15820552274020408</c:v>
                      </c:pt>
                      <c:pt idx="15">
                        <c:v>0.20321778087920481</c:v>
                      </c:pt>
                      <c:pt idx="16">
                        <c:v>0.52673390197813585</c:v>
                      </c:pt>
                      <c:pt idx="17">
                        <c:v>0.91961389717409947</c:v>
                      </c:pt>
                      <c:pt idx="18">
                        <c:v>0.50209233293957423</c:v>
                      </c:pt>
                      <c:pt idx="19">
                        <c:v>0.53073457685227443</c:v>
                      </c:pt>
                      <c:pt idx="20">
                        <c:v>1.0793296136508297E-2</c:v>
                      </c:pt>
                      <c:pt idx="21">
                        <c:v>0.16414965579903093</c:v>
                      </c:pt>
                      <c:pt idx="22">
                        <c:v>5.5116991693067628E-2</c:v>
                      </c:pt>
                      <c:pt idx="23">
                        <c:v>0.37052297742567253</c:v>
                      </c:pt>
                      <c:pt idx="24">
                        <c:v>0.49307968658354467</c:v>
                      </c:pt>
                      <c:pt idx="25">
                        <c:v>0.18934900075969999</c:v>
                      </c:pt>
                      <c:pt idx="26">
                        <c:v>0.22600785221046529</c:v>
                      </c:pt>
                      <c:pt idx="27">
                        <c:v>0.39280749400536746</c:v>
                      </c:pt>
                      <c:pt idx="28">
                        <c:v>6.7816447454706066E-2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7.5392126956718283E-3</c:v>
                      </c:pt>
                      <c:pt idx="1">
                        <c:v>1.2317819780986311E-2</c:v>
                      </c:pt>
                      <c:pt idx="2">
                        <c:v>1.1266050629532058E-2</c:v>
                      </c:pt>
                      <c:pt idx="3">
                        <c:v>9.5769806047101991E-3</c:v>
                      </c:pt>
                      <c:pt idx="4">
                        <c:v>5.2908688948443234E-3</c:v>
                      </c:pt>
                      <c:pt idx="5">
                        <c:v>4.563408926448926E-3</c:v>
                      </c:pt>
                      <c:pt idx="6">
                        <c:v>1.4319556355585659E-2</c:v>
                      </c:pt>
                      <c:pt idx="7">
                        <c:v>2.8791226249237183E-3</c:v>
                      </c:pt>
                      <c:pt idx="8">
                        <c:v>9.1637323611485442E-3</c:v>
                      </c:pt>
                      <c:pt idx="9">
                        <c:v>6.4014264849328816E-4</c:v>
                      </c:pt>
                      <c:pt idx="10">
                        <c:v>1.2416889083760468E-2</c:v>
                      </c:pt>
                      <c:pt idx="11">
                        <c:v>6.3352162628265993E-3</c:v>
                      </c:pt>
                      <c:pt idx="12">
                        <c:v>7.5861863843977948E-3</c:v>
                      </c:pt>
                      <c:pt idx="13">
                        <c:v>8.9727849642909172E-3</c:v>
                      </c:pt>
                      <c:pt idx="14">
                        <c:v>1.2353076187133973E-2</c:v>
                      </c:pt>
                      <c:pt idx="15">
                        <c:v>1.4587762198014213E-2</c:v>
                      </c:pt>
                      <c:pt idx="16">
                        <c:v>6.5852439820921213E-3</c:v>
                      </c:pt>
                      <c:pt idx="17">
                        <c:v>1.3012444675758684E-3</c:v>
                      </c:pt>
                      <c:pt idx="18">
                        <c:v>8.0926780889979347E-3</c:v>
                      </c:pt>
                      <c:pt idx="19">
                        <c:v>5.4694099582561296E-3</c:v>
                      </c:pt>
                      <c:pt idx="20">
                        <c:v>1.0843709954774339E-2</c:v>
                      </c:pt>
                      <c:pt idx="21">
                        <c:v>2.0011885490083332E-2</c:v>
                      </c:pt>
                      <c:pt idx="22">
                        <c:v>1.1802958009388322E-2</c:v>
                      </c:pt>
                      <c:pt idx="23">
                        <c:v>1.0145136319304374E-2</c:v>
                      </c:pt>
                      <c:pt idx="24">
                        <c:v>6.7170848773819777E-3</c:v>
                      </c:pt>
                      <c:pt idx="25">
                        <c:v>1.0577527738726665E-2</c:v>
                      </c:pt>
                      <c:pt idx="26">
                        <c:v>7.1623381505226021E-3</c:v>
                      </c:pt>
                      <c:pt idx="27">
                        <c:v>7.0636340679953273E-3</c:v>
                      </c:pt>
                      <c:pt idx="28">
                        <c:v>9.1101685046941182E-3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2.2089884108221644E-2</c:v>
                      </c:pt>
                      <c:pt idx="1">
                        <c:v>0.24106776945464298</c:v>
                      </c:pt>
                      <c:pt idx="2">
                        <c:v>8.0145642225434632E-2</c:v>
                      </c:pt>
                      <c:pt idx="3">
                        <c:v>3.4253011012625859E-2</c:v>
                      </c:pt>
                      <c:pt idx="4">
                        <c:v>0</c:v>
                      </c:pt>
                      <c:pt idx="5">
                        <c:v>4.1052975571672479E-2</c:v>
                      </c:pt>
                      <c:pt idx="6">
                        <c:v>0.18167928125139679</c:v>
                      </c:pt>
                      <c:pt idx="7">
                        <c:v>3.4088602164204468E-3</c:v>
                      </c:pt>
                      <c:pt idx="8">
                        <c:v>2.8289095789529577E-2</c:v>
                      </c:pt>
                      <c:pt idx="9">
                        <c:v>0</c:v>
                      </c:pt>
                      <c:pt idx="10">
                        <c:v>1.167598694402459E-2</c:v>
                      </c:pt>
                      <c:pt idx="11">
                        <c:v>7.7937628159052688E-3</c:v>
                      </c:pt>
                      <c:pt idx="12">
                        <c:v>0.21639202356899037</c:v>
                      </c:pt>
                      <c:pt idx="13">
                        <c:v>3.5253057870816389E-2</c:v>
                      </c:pt>
                      <c:pt idx="14">
                        <c:v>8.273900582948962E-2</c:v>
                      </c:pt>
                      <c:pt idx="15">
                        <c:v>5.0160962918879622E-2</c:v>
                      </c:pt>
                      <c:pt idx="16">
                        <c:v>2.6066908019739633E-2</c:v>
                      </c:pt>
                      <c:pt idx="17">
                        <c:v>3.0988754036388039E-3</c:v>
                      </c:pt>
                      <c:pt idx="18">
                        <c:v>0.12937104152278886</c:v>
                      </c:pt>
                      <c:pt idx="19">
                        <c:v>1.113195688564997E-2</c:v>
                      </c:pt>
                      <c:pt idx="20">
                        <c:v>4.8393830648859014E-2</c:v>
                      </c:pt>
                      <c:pt idx="21">
                        <c:v>0.13188898649920067</c:v>
                      </c:pt>
                      <c:pt idx="22">
                        <c:v>5.1540742441982382E-2</c:v>
                      </c:pt>
                      <c:pt idx="23">
                        <c:v>0.10132723077318029</c:v>
                      </c:pt>
                      <c:pt idx="24">
                        <c:v>8.7162384387837646E-2</c:v>
                      </c:pt>
                      <c:pt idx="25">
                        <c:v>8.9743734938904127E-2</c:v>
                      </c:pt>
                      <c:pt idx="26">
                        <c:v>2.3689192300307853E-2</c:v>
                      </c:pt>
                      <c:pt idx="27">
                        <c:v>1.2431801155720309E-2</c:v>
                      </c:pt>
                      <c:pt idx="28">
                        <c:v>5.936250408129265E-2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0.21369562810804407</c:v>
                      </c:pt>
                      <c:pt idx="1">
                        <c:v>0.30088112696540614</c:v>
                      </c:pt>
                      <c:pt idx="2">
                        <c:v>0.45989538796965884</c:v>
                      </c:pt>
                      <c:pt idx="3">
                        <c:v>0.30381828822483653</c:v>
                      </c:pt>
                      <c:pt idx="4">
                        <c:v>0.13231426604666294</c:v>
                      </c:pt>
                      <c:pt idx="5">
                        <c:v>0.23804863557206143</c:v>
                      </c:pt>
                      <c:pt idx="6">
                        <c:v>0.21075511085631451</c:v>
                      </c:pt>
                      <c:pt idx="7">
                        <c:v>9.9750016631323088E-2</c:v>
                      </c:pt>
                      <c:pt idx="8">
                        <c:v>0.39380692523745231</c:v>
                      </c:pt>
                      <c:pt idx="9">
                        <c:v>4.1924408112353644E-2</c:v>
                      </c:pt>
                      <c:pt idx="10">
                        <c:v>0.28749801540772063</c:v>
                      </c:pt>
                      <c:pt idx="11">
                        <c:v>0.16436014150719266</c:v>
                      </c:pt>
                      <c:pt idx="12">
                        <c:v>0.27850420177408503</c:v>
                      </c:pt>
                      <c:pt idx="13">
                        <c:v>0.40868255627348044</c:v>
                      </c:pt>
                      <c:pt idx="14">
                        <c:v>0.29196673644524912</c:v>
                      </c:pt>
                      <c:pt idx="15">
                        <c:v>0.2823211871312668</c:v>
                      </c:pt>
                      <c:pt idx="16">
                        <c:v>0.2318001229290422</c:v>
                      </c:pt>
                      <c:pt idx="17">
                        <c:v>3.5617630717878192E-2</c:v>
                      </c:pt>
                      <c:pt idx="18">
                        <c:v>0.13936639350203114</c:v>
                      </c:pt>
                      <c:pt idx="19">
                        <c:v>0.2016018577923033</c:v>
                      </c:pt>
                      <c:pt idx="20">
                        <c:v>0.20756089058801372</c:v>
                      </c:pt>
                      <c:pt idx="21">
                        <c:v>0.29655488575199368</c:v>
                      </c:pt>
                      <c:pt idx="22">
                        <c:v>0.39963413564455208</c:v>
                      </c:pt>
                      <c:pt idx="23">
                        <c:v>0.27308898700363965</c:v>
                      </c:pt>
                      <c:pt idx="24">
                        <c:v>0.23365729014102909</c:v>
                      </c:pt>
                      <c:pt idx="25">
                        <c:v>0.36476219792327952</c:v>
                      </c:pt>
                      <c:pt idx="26">
                        <c:v>0.27497604730278458</c:v>
                      </c:pt>
                      <c:pt idx="27">
                        <c:v>0.29633843523517828</c:v>
                      </c:pt>
                      <c:pt idx="28">
                        <c:v>0.45546970278007548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0.10367385731413606</c:v>
                      </c:pt>
                      <c:pt idx="1">
                        <c:v>0.13013169746662459</c:v>
                      </c:pt>
                      <c:pt idx="2">
                        <c:v>0.20807160287903864</c:v>
                      </c:pt>
                      <c:pt idx="3">
                        <c:v>0.13233398164261775</c:v>
                      </c:pt>
                      <c:pt idx="4">
                        <c:v>7.334671720752764E-2</c:v>
                      </c:pt>
                      <c:pt idx="5">
                        <c:v>0.11174433415871851</c:v>
                      </c:pt>
                      <c:pt idx="6">
                        <c:v>9.2238622704263487E-2</c:v>
                      </c:pt>
                      <c:pt idx="7">
                        <c:v>7.0546661128582516E-2</c:v>
                      </c:pt>
                      <c:pt idx="8">
                        <c:v>0.22442568445854505</c:v>
                      </c:pt>
                      <c:pt idx="9">
                        <c:v>2.5891666772962958E-2</c:v>
                      </c:pt>
                      <c:pt idx="10">
                        <c:v>0.17515106016058285</c:v>
                      </c:pt>
                      <c:pt idx="11">
                        <c:v>8.3418213474616087E-2</c:v>
                      </c:pt>
                      <c:pt idx="12">
                        <c:v>0.14024026391227742</c:v>
                      </c:pt>
                      <c:pt idx="13">
                        <c:v>0.1899834298633255</c:v>
                      </c:pt>
                      <c:pt idx="14">
                        <c:v>0.15585126694846518</c:v>
                      </c:pt>
                      <c:pt idx="15">
                        <c:v>0.13983228291895961</c:v>
                      </c:pt>
                      <c:pt idx="16">
                        <c:v>0.10579344132005981</c:v>
                      </c:pt>
                      <c:pt idx="17">
                        <c:v>1.5360700305242348E-2</c:v>
                      </c:pt>
                      <c:pt idx="18">
                        <c:v>5.6339331700242384E-2</c:v>
                      </c:pt>
                      <c:pt idx="19">
                        <c:v>0.11143496288818723</c:v>
                      </c:pt>
                      <c:pt idx="20">
                        <c:v>0.10970154865377714</c:v>
                      </c:pt>
                      <c:pt idx="21">
                        <c:v>0.12233896148440329</c:v>
                      </c:pt>
                      <c:pt idx="22">
                        <c:v>0.22230066827174383</c:v>
                      </c:pt>
                      <c:pt idx="23">
                        <c:v>0.12551576916315074</c:v>
                      </c:pt>
                      <c:pt idx="24">
                        <c:v>0.10556182338025158</c:v>
                      </c:pt>
                      <c:pt idx="25">
                        <c:v>0.16569003225977216</c:v>
                      </c:pt>
                      <c:pt idx="26">
                        <c:v>0.1492606968438932</c:v>
                      </c:pt>
                      <c:pt idx="27">
                        <c:v>0.15011731453317409</c:v>
                      </c:pt>
                      <c:pt idx="28">
                        <c:v>0.18834075897515395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0.11002177079390804</c:v>
                      </c:pt>
                      <c:pt idx="1">
                        <c:v>0.17074942949878155</c:v>
                      </c:pt>
                      <c:pt idx="2">
                        <c:v>0.2518237850906202</c:v>
                      </c:pt>
                      <c:pt idx="3">
                        <c:v>0.17148430658221878</c:v>
                      </c:pt>
                      <c:pt idx="4">
                        <c:v>5.8967548839135318E-2</c:v>
                      </c:pt>
                      <c:pt idx="5">
                        <c:v>0.1263043014133429</c:v>
                      </c:pt>
                      <c:pt idx="6">
                        <c:v>0.118516488152051</c:v>
                      </c:pt>
                      <c:pt idx="7">
                        <c:v>2.9203355502740579E-2</c:v>
                      </c:pt>
                      <c:pt idx="8">
                        <c:v>0.16938124077890726</c:v>
                      </c:pt>
                      <c:pt idx="9">
                        <c:v>1.6032741339390685E-2</c:v>
                      </c:pt>
                      <c:pt idx="10">
                        <c:v>0.11234695524713781</c:v>
                      </c:pt>
                      <c:pt idx="11">
                        <c:v>8.0941928032576591E-2</c:v>
                      </c:pt>
                      <c:pt idx="12">
                        <c:v>0.13826393786180763</c:v>
                      </c:pt>
                      <c:pt idx="13">
                        <c:v>0.2186991264101549</c:v>
                      </c:pt>
                      <c:pt idx="14">
                        <c:v>0.13611546949678394</c:v>
                      </c:pt>
                      <c:pt idx="15">
                        <c:v>0.1424889042123072</c:v>
                      </c:pt>
                      <c:pt idx="16">
                        <c:v>0.12600668160898237</c:v>
                      </c:pt>
                      <c:pt idx="17">
                        <c:v>2.0256930412635842E-2</c:v>
                      </c:pt>
                      <c:pt idx="18">
                        <c:v>8.3027061801788773E-2</c:v>
                      </c:pt>
                      <c:pt idx="19">
                        <c:v>9.0166894904116071E-2</c:v>
                      </c:pt>
                      <c:pt idx="20">
                        <c:v>9.7859341934236607E-2</c:v>
                      </c:pt>
                      <c:pt idx="21">
                        <c:v>0.17421592426759039</c:v>
                      </c:pt>
                      <c:pt idx="22">
                        <c:v>0.17733346737280825</c:v>
                      </c:pt>
                      <c:pt idx="23">
                        <c:v>0.14757321784048893</c:v>
                      </c:pt>
                      <c:pt idx="24">
                        <c:v>0.12809546676077754</c:v>
                      </c:pt>
                      <c:pt idx="25">
                        <c:v>0.19907216566350736</c:v>
                      </c:pt>
                      <c:pt idx="26">
                        <c:v>0.1257153504588914</c:v>
                      </c:pt>
                      <c:pt idx="27">
                        <c:v>0.14622112070200421</c:v>
                      </c:pt>
                      <c:pt idx="28">
                        <c:v>0.26712894380492153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6.6575465113276099E-3</c:v>
                      </c:pt>
                      <c:pt idx="1">
                        <c:v>8.9575709843795707E-3</c:v>
                      </c:pt>
                      <c:pt idx="2">
                        <c:v>1.4905113997231387E-2</c:v>
                      </c:pt>
                      <c:pt idx="3">
                        <c:v>9.5672546856414246E-3</c:v>
                      </c:pt>
                      <c:pt idx="4">
                        <c:v>4.6829759009785355E-3</c:v>
                      </c:pt>
                      <c:pt idx="5">
                        <c:v>6.998125684871335E-3</c:v>
                      </c:pt>
                      <c:pt idx="6">
                        <c:v>6.2462407736223347E-3</c:v>
                      </c:pt>
                      <c:pt idx="7">
                        <c:v>5.235514052643591E-3</c:v>
                      </c:pt>
                      <c:pt idx="8">
                        <c:v>1.4377567099132123E-2</c:v>
                      </c:pt>
                      <c:pt idx="9">
                        <c:v>1.7217642328553376E-3</c:v>
                      </c:pt>
                      <c:pt idx="10">
                        <c:v>1.0872547293416487E-2</c:v>
                      </c:pt>
                      <c:pt idx="11">
                        <c:v>4.5750825535409391E-3</c:v>
                      </c:pt>
                      <c:pt idx="12">
                        <c:v>9.4672161605721533E-3</c:v>
                      </c:pt>
                      <c:pt idx="13">
                        <c:v>1.3048131204458266E-2</c:v>
                      </c:pt>
                      <c:pt idx="14">
                        <c:v>9.288964900895428E-3</c:v>
                      </c:pt>
                      <c:pt idx="15">
                        <c:v>9.5709741696043248E-3</c:v>
                      </c:pt>
                      <c:pt idx="16">
                        <c:v>5.9530973503618256E-3</c:v>
                      </c:pt>
                      <c:pt idx="17">
                        <c:v>9.7784458812133664E-4</c:v>
                      </c:pt>
                      <c:pt idx="18">
                        <c:v>3.431456283995851E-3</c:v>
                      </c:pt>
                      <c:pt idx="19">
                        <c:v>6.5707278840873538E-3</c:v>
                      </c:pt>
                      <c:pt idx="20">
                        <c:v>7.1401451908001227E-3</c:v>
                      </c:pt>
                      <c:pt idx="21">
                        <c:v>8.3789659596371184E-3</c:v>
                      </c:pt>
                      <c:pt idx="22">
                        <c:v>1.340985066202033E-2</c:v>
                      </c:pt>
                      <c:pt idx="23">
                        <c:v>7.2798334708584506E-3</c:v>
                      </c:pt>
                      <c:pt idx="24">
                        <c:v>6.867088185833788E-3</c:v>
                      </c:pt>
                      <c:pt idx="25">
                        <c:v>9.7045035934049048E-3</c:v>
                      </c:pt>
                      <c:pt idx="26">
                        <c:v>1.1276877134834181E-2</c:v>
                      </c:pt>
                      <c:pt idx="27">
                        <c:v>8.0882282519837406E-3</c:v>
                      </c:pt>
                      <c:pt idx="28">
                        <c:v>1.1620563030476386E-2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4.313386016684112E-2</c:v>
                      </c:pt>
                      <c:pt idx="2">
                        <c:v>0</c:v>
                      </c:pt>
                      <c:pt idx="3">
                        <c:v>5.7762287295399324E-3</c:v>
                      </c:pt>
                      <c:pt idx="4">
                        <c:v>4.5956961948008957E-3</c:v>
                      </c:pt>
                      <c:pt idx="5">
                        <c:v>0</c:v>
                      </c:pt>
                      <c:pt idx="6">
                        <c:v>0</c:v>
                      </c:pt>
                      <c:pt idx="7">
                        <c:v>0</c:v>
                      </c:pt>
                      <c:pt idx="8">
                        <c:v>0</c:v>
                      </c:pt>
                      <c:pt idx="9">
                        <c:v>0</c:v>
                      </c:pt>
                      <c:pt idx="10">
                        <c:v>0</c:v>
                      </c:pt>
                      <c:pt idx="11">
                        <c:v>0</c:v>
                      </c:pt>
                      <c:pt idx="12">
                        <c:v>3.3957725607052452E-4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排出量比較シート!$BE$21:$BE$50</c:f>
              <c:numCache>
                <c:formatCode>#,##0_);[Red]\(#,##0\)</c:formatCode>
                <c:ptCount val="30"/>
                <c:pt idx="0">
                  <c:v>51.560425987196219</c:v>
                </c:pt>
                <c:pt idx="1">
                  <c:v>23.252059501574895</c:v>
                </c:pt>
                <c:pt idx="2">
                  <c:v>4.7105239508357792</c:v>
                </c:pt>
                <c:pt idx="3">
                  <c:v>25.26673802716541</c:v>
                </c:pt>
                <c:pt idx="4">
                  <c:v>93.489381914403566</c:v>
                </c:pt>
                <c:pt idx="5">
                  <c:v>58.111709231945724</c:v>
                </c:pt>
                <c:pt idx="6">
                  <c:v>44.132651574280104</c:v>
                </c:pt>
                <c:pt idx="7">
                  <c:v>90.012426392908651</c:v>
                </c:pt>
                <c:pt idx="8">
                  <c:v>4.8268004151877673</c:v>
                </c:pt>
                <c:pt idx="9">
                  <c:v>341.21896391630293</c:v>
                </c:pt>
                <c:pt idx="10">
                  <c:v>18.629263330942841</c:v>
                </c:pt>
                <c:pt idx="11">
                  <c:v>95.637957735434256</c:v>
                </c:pt>
                <c:pt idx="12">
                  <c:v>28.349440809743257</c:v>
                </c:pt>
                <c:pt idx="13">
                  <c:v>5.664922950760559</c:v>
                </c:pt>
                <c:pt idx="14">
                  <c:v>18.5593725121836</c:v>
                </c:pt>
                <c:pt idx="15">
                  <c:v>18.847649740900398</c:v>
                </c:pt>
                <c:pt idx="16">
                  <c:v>61.571650639009768</c:v>
                </c:pt>
                <c:pt idx="17">
                  <c:v>618.90704446971995</c:v>
                </c:pt>
                <c:pt idx="18">
                  <c:v>124.18221966843821</c:v>
                </c:pt>
                <c:pt idx="19">
                  <c:v>54.459611207180764</c:v>
                </c:pt>
                <c:pt idx="20">
                  <c:v>6.4742162612707261</c:v>
                </c:pt>
                <c:pt idx="21">
                  <c:v>24.349032789475171</c:v>
                </c:pt>
                <c:pt idx="22">
                  <c:v>5.738448729893574</c:v>
                </c:pt>
                <c:pt idx="23">
                  <c:v>43.099407920641397</c:v>
                </c:pt>
                <c:pt idx="24">
                  <c:v>56.017736437034422</c:v>
                </c:pt>
                <c:pt idx="25">
                  <c:v>19.73658334057442</c:v>
                </c:pt>
                <c:pt idx="26">
                  <c:v>14.680718525398289</c:v>
                </c:pt>
                <c:pt idx="27">
                  <c:v>32.758990201438941</c:v>
                </c:pt>
                <c:pt idx="28">
                  <c:v>7.5059326982738774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排出量比較シート!$BI$21:$BI$50</c:f>
              <c:numCache>
                <c:formatCode>#,##0_);[Red]\(#,##0\)</c:formatCode>
                <c:ptCount val="30"/>
                <c:pt idx="0">
                  <c:v>10.478765781726208</c:v>
                </c:pt>
                <c:pt idx="1">
                  <c:v>9.8237645949397212</c:v>
                </c:pt>
                <c:pt idx="2">
                  <c:v>8.3886656821596191</c:v>
                </c:pt>
                <c:pt idx="3">
                  <c:v>12.126378251356414</c:v>
                </c:pt>
                <c:pt idx="4">
                  <c:v>12.554568192312837</c:v>
                </c:pt>
                <c:pt idx="5">
                  <c:v>6.446365344789001</c:v>
                </c:pt>
                <c:pt idx="6">
                  <c:v>14.89654051030487</c:v>
                </c:pt>
                <c:pt idx="7">
                  <c:v>8.7684636873462694</c:v>
                </c:pt>
                <c:pt idx="8">
                  <c:v>8.2958091356794803</c:v>
                </c:pt>
                <c:pt idx="9">
                  <c:v>8.2896641731272833</c:v>
                </c:pt>
                <c:pt idx="10">
                  <c:v>8.1828058006118471</c:v>
                </c:pt>
                <c:pt idx="11">
                  <c:v>10.048721712480187</c:v>
                </c:pt>
                <c:pt idx="12">
                  <c:v>7.5326834397529003</c:v>
                </c:pt>
                <c:pt idx="13">
                  <c:v>8.3363568635666709</c:v>
                </c:pt>
                <c:pt idx="14">
                  <c:v>10.662076295800393</c:v>
                </c:pt>
                <c:pt idx="15">
                  <c:v>9.0142010752374109</c:v>
                </c:pt>
                <c:pt idx="16">
                  <c:v>8.9417526925138784</c:v>
                </c:pt>
                <c:pt idx="17">
                  <c:v>11.145860711916766</c:v>
                </c:pt>
                <c:pt idx="18">
                  <c:v>17.725901410105134</c:v>
                </c:pt>
                <c:pt idx="19">
                  <c:v>11.763357436363616</c:v>
                </c:pt>
                <c:pt idx="20">
                  <c:v>45.038277086780369</c:v>
                </c:pt>
                <c:pt idx="21">
                  <c:v>7.6283668598271026</c:v>
                </c:pt>
                <c:pt idx="22">
                  <c:v>6.5887058657147692</c:v>
                </c:pt>
                <c:pt idx="23">
                  <c:v>7.8289774405505792</c:v>
                </c:pt>
                <c:pt idx="24">
                  <c:v>8.2422915229528098</c:v>
                </c:pt>
                <c:pt idx="25">
                  <c:v>9.4186010774021014</c:v>
                </c:pt>
                <c:pt idx="26">
                  <c:v>12.339697145963049</c:v>
                </c:pt>
                <c:pt idx="27">
                  <c:v>10.013816082652646</c:v>
                </c:pt>
                <c:pt idx="28">
                  <c:v>6.4377799996910214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排出量比較シート!$BJ$21:$BJ$50</c:f>
              <c:numCache>
                <c:formatCode>#,##0_);[Red]\(#,##0\)</c:formatCode>
                <c:ptCount val="30"/>
                <c:pt idx="0">
                  <c:v>15.750045449749638</c:v>
                </c:pt>
                <c:pt idx="1">
                  <c:v>16.574296192283807</c:v>
                </c:pt>
                <c:pt idx="2">
                  <c:v>10.206128520008523</c:v>
                </c:pt>
                <c:pt idx="3">
                  <c:v>11.566031558349305</c:v>
                </c:pt>
                <c:pt idx="4">
                  <c:v>17.868192433682122</c:v>
                </c:pt>
                <c:pt idx="5">
                  <c:v>9.6800881923048863</c:v>
                </c:pt>
                <c:pt idx="6">
                  <c:v>25.779031976186623</c:v>
                </c:pt>
                <c:pt idx="7">
                  <c:v>11.935542278578005</c:v>
                </c:pt>
                <c:pt idx="8">
                  <c:v>12.728810142040969</c:v>
                </c:pt>
                <c:pt idx="9">
                  <c:v>14.219595985064347</c:v>
                </c:pt>
                <c:pt idx="10">
                  <c:v>15.835709891772323</c:v>
                </c:pt>
                <c:pt idx="11">
                  <c:v>11.778723850691016</c:v>
                </c:pt>
                <c:pt idx="12">
                  <c:v>14.107616581528738</c:v>
                </c:pt>
                <c:pt idx="13">
                  <c:v>13.739221198116159</c:v>
                </c:pt>
                <c:pt idx="14">
                  <c:v>21.010049194706866</c:v>
                </c:pt>
                <c:pt idx="15">
                  <c:v>20.401897447747182</c:v>
                </c:pt>
                <c:pt idx="16">
                  <c:v>11.339202047931691</c:v>
                </c:pt>
                <c:pt idx="17">
                  <c:v>14.334220179279463</c:v>
                </c:pt>
                <c:pt idx="18">
                  <c:v>24.534312377405406</c:v>
                </c:pt>
                <c:pt idx="19">
                  <c:v>11.198285072699139</c:v>
                </c:pt>
                <c:pt idx="20">
                  <c:v>17.482770932873578</c:v>
                </c:pt>
                <c:pt idx="21">
                  <c:v>20.595504297383872</c:v>
                </c:pt>
                <c:pt idx="22">
                  <c:v>14.558335687561941</c:v>
                </c:pt>
                <c:pt idx="23">
                  <c:v>11.576548894576355</c:v>
                </c:pt>
                <c:pt idx="24">
                  <c:v>8.2221963673909517</c:v>
                </c:pt>
                <c:pt idx="25">
                  <c:v>11.768717277020015</c:v>
                </c:pt>
                <c:pt idx="26">
                  <c:v>12.702750118559276</c:v>
                </c:pt>
                <c:pt idx="27">
                  <c:v>11.986001451735282</c:v>
                </c:pt>
                <c:pt idx="28">
                  <c:v>14.755383949315775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排出量比較シート!$BK$21:$BK$50</c:f>
              <c:numCache>
                <c:formatCode>#,##0_);[Red]\(#,##0\)</c:formatCode>
                <c:ptCount val="30"/>
                <c:pt idx="0">
                  <c:v>22.575855383892254</c:v>
                </c:pt>
                <c:pt idx="1">
                  <c:v>27.846431869388454</c:v>
                </c:pt>
                <c:pt idx="2">
                  <c:v>21.695830700461933</c:v>
                </c:pt>
                <c:pt idx="3">
                  <c:v>22.950956204737967</c:v>
                </c:pt>
                <c:pt idx="4">
                  <c:v>20.680378924197875</c:v>
                </c:pt>
                <c:pt idx="5">
                  <c:v>24.096620048290664</c:v>
                </c:pt>
                <c:pt idx="6">
                  <c:v>23.503871033279296</c:v>
                </c:pt>
                <c:pt idx="7">
                  <c:v>12.987078762548167</c:v>
                </c:pt>
                <c:pt idx="8">
                  <c:v>19.003093812924323</c:v>
                </c:pt>
                <c:pt idx="9">
                  <c:v>16.664382630346225</c:v>
                </c:pt>
                <c:pt idx="10">
                  <c:v>18.435019325254984</c:v>
                </c:pt>
                <c:pt idx="11">
                  <c:v>24.395738529825447</c:v>
                </c:pt>
                <c:pt idx="12">
                  <c:v>20.251249957390893</c:v>
                </c:pt>
                <c:pt idx="13">
                  <c:v>21.018603490781267</c:v>
                </c:pt>
                <c:pt idx="14">
                  <c:v>22.073310910578275</c:v>
                </c:pt>
                <c:pt idx="15">
                  <c:v>20.530480844472844</c:v>
                </c:pt>
                <c:pt idx="16">
                  <c:v>26.169508719763748</c:v>
                </c:pt>
                <c:pt idx="17">
                  <c:v>24.511746623742031</c:v>
                </c:pt>
                <c:pt idx="18">
                  <c:v>27.72697385876895</c:v>
                </c:pt>
                <c:pt idx="19">
                  <c:v>20.713052395884294</c:v>
                </c:pt>
                <c:pt idx="20">
                  <c:v>19.848698114356601</c:v>
                </c:pt>
                <c:pt idx="21">
                  <c:v>23.492586473136626</c:v>
                </c:pt>
                <c:pt idx="22">
                  <c:v>20.00859268761592</c:v>
                </c:pt>
                <c:pt idx="23">
                  <c:v>25.070221734069602</c:v>
                </c:pt>
                <c:pt idx="24">
                  <c:v>22.954972415946727</c:v>
                </c:pt>
                <c:pt idx="25">
                  <c:v>25.514159358483823</c:v>
                </c:pt>
                <c:pt idx="26">
                  <c:v>16.36069730916633</c:v>
                </c:pt>
                <c:pt idx="27">
                  <c:v>24.187822543195345</c:v>
                </c:pt>
                <c:pt idx="28">
                  <c:v>25.724343206163937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排出量比較シート!$BQ$21:$BQ$50</c:f>
              <c:numCache>
                <c:formatCode>#,##0_);[Red]\(#,##0\)</c:formatCode>
                <c:ptCount val="30"/>
                <c:pt idx="0">
                  <c:v>2.0879599703735852</c:v>
                </c:pt>
                <c:pt idx="1">
                  <c:v>1.39465688642</c:v>
                </c:pt>
                <c:pt idx="2">
                  <c:v>0.69347575325975896</c:v>
                </c:pt>
                <c:pt idx="3">
                  <c:v>0</c:v>
                </c:pt>
                <c:pt idx="4">
                  <c:v>1.462636338495668</c:v>
                </c:pt>
                <c:pt idx="5">
                  <c:v>0</c:v>
                </c:pt>
                <c:pt idx="6">
                  <c:v>0</c:v>
                </c:pt>
                <c:pt idx="7">
                  <c:v>0</c:v>
                </c:pt>
                <c:pt idx="8">
                  <c:v>1.700645177791775</c:v>
                </c:pt>
                <c:pt idx="9">
                  <c:v>1.413671713877608</c:v>
                </c:pt>
                <c:pt idx="10">
                  <c:v>0.70285221413930365</c:v>
                </c:pt>
                <c:pt idx="11">
                  <c:v>2.547690997664485</c:v>
                </c:pt>
                <c:pt idx="12">
                  <c:v>0</c:v>
                </c:pt>
                <c:pt idx="13">
                  <c:v>1.079819044118054</c:v>
                </c:pt>
                <c:pt idx="14">
                  <c:v>0.9662057495070393</c:v>
                </c:pt>
                <c:pt idx="15">
                  <c:v>1.5416125702092729</c:v>
                </c:pt>
                <c:pt idx="16">
                  <c:v>2.0479353790160828</c:v>
                </c:pt>
                <c:pt idx="17">
                  <c:v>0.90378582433956522</c:v>
                </c:pt>
                <c:pt idx="18">
                  <c:v>0</c:v>
                </c:pt>
                <c:pt idx="19">
                  <c:v>1.3651180247431109</c:v>
                </c:pt>
                <c:pt idx="20">
                  <c:v>3.6041156605919</c:v>
                </c:pt>
                <c:pt idx="21">
                  <c:v>0.97609201279295865</c:v>
                </c:pt>
                <c:pt idx="22">
                  <c:v>1.5477134260871359</c:v>
                </c:pt>
                <c:pt idx="23">
                  <c:v>1.843566433149707</c:v>
                </c:pt>
                <c:pt idx="24">
                  <c:v>0</c:v>
                </c:pt>
                <c:pt idx="25">
                  <c:v>1.6965935236690901</c:v>
                </c:pt>
                <c:pt idx="26">
                  <c:v>1.07082742960916</c:v>
                </c:pt>
                <c:pt idx="27">
                  <c:v>0.5070623316296986</c:v>
                </c:pt>
                <c:pt idx="28">
                  <c:v>0.65016173729701743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排出量比較シート!$BR$21:$BR$50</c:f>
              <c:numCache>
                <c:formatCode>#,##0_);[Red]\(#,##0\)</c:formatCode>
                <c:ptCount val="30"/>
                <c:pt idx="0">
                  <c:v>102.45305257293791</c:v>
                </c:pt>
                <c:pt idx="1">
                  <c:v>78.891209044606867</c:v>
                </c:pt>
                <c:pt idx="2">
                  <c:v>45.694624606725611</c:v>
                </c:pt>
                <c:pt idx="3">
                  <c:v>71.910104041609088</c:v>
                </c:pt>
                <c:pt idx="4">
                  <c:v>146.05515780309207</c:v>
                </c:pt>
                <c:pt idx="5">
                  <c:v>98.334782817330264</c:v>
                </c:pt>
                <c:pt idx="6">
                  <c:v>108.3120950940509</c:v>
                </c:pt>
                <c:pt idx="7">
                  <c:v>123.70351112138108</c:v>
                </c:pt>
                <c:pt idx="8">
                  <c:v>46.55515868362432</c:v>
                </c:pt>
                <c:pt idx="9">
                  <c:v>381.80627841871836</c:v>
                </c:pt>
                <c:pt idx="10">
                  <c:v>61.785650562721301</c:v>
                </c:pt>
                <c:pt idx="11">
                  <c:v>144.40883282609539</c:v>
                </c:pt>
                <c:pt idx="12">
                  <c:v>70.240990788415786</c:v>
                </c:pt>
                <c:pt idx="13">
                  <c:v>49.838923547342709</c:v>
                </c:pt>
                <c:pt idx="14">
                  <c:v>73.271014662776167</c:v>
                </c:pt>
                <c:pt idx="15">
                  <c:v>70.335841678567107</c:v>
                </c:pt>
                <c:pt idx="16">
                  <c:v>110.07004947823518</c:v>
                </c:pt>
                <c:pt idx="17">
                  <c:v>669.80265780899776</c:v>
                </c:pt>
                <c:pt idx="18">
                  <c:v>194.16940731471769</c:v>
                </c:pt>
                <c:pt idx="19">
                  <c:v>99.499424136870914</c:v>
                </c:pt>
                <c:pt idx="20">
                  <c:v>92.448078055873168</c:v>
                </c:pt>
                <c:pt idx="21">
                  <c:v>77.041582432615726</c:v>
                </c:pt>
                <c:pt idx="22">
                  <c:v>48.441796396873336</c:v>
                </c:pt>
                <c:pt idx="23">
                  <c:v>89.418722422987642</c:v>
                </c:pt>
                <c:pt idx="24">
                  <c:v>95.437196743324904</c:v>
                </c:pt>
                <c:pt idx="25">
                  <c:v>68.134654577149462</c:v>
                </c:pt>
                <c:pt idx="26">
                  <c:v>57.154690528696101</c:v>
                </c:pt>
                <c:pt idx="27">
                  <c:v>79.453692610651913</c:v>
                </c:pt>
                <c:pt idx="28">
                  <c:v>55.073601590741625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extLst>
                      <c:ext uri="{02D57815-91ED-43cb-92C2-25804820EDAC}">
                        <c15:formulaRef>
                          <c15:sqref>排出量比較シート!$BF$21:$BF$68</c15:sqref>
                        </c15:formulaRef>
                      </c:ext>
                    </c:extLst>
                    <c:numCache>
                      <c:formatCode>#,##0_);[Red]\(#,##0\)</c:formatCode>
                      <c:ptCount val="48"/>
                      <c:pt idx="0">
                        <c:v>48.524834574658257</c:v>
                      </c:pt>
                      <c:pt idx="1">
                        <c:v>3.2621640122959761</c:v>
                      </c:pt>
                      <c:pt idx="2">
                        <c:v>0.53350096116277457</c:v>
                      </c:pt>
                      <c:pt idx="3">
                        <c:v>22.114918769819919</c:v>
                      </c:pt>
                      <c:pt idx="4">
                        <c:v>92.716623223051613</c:v>
                      </c:pt>
                      <c:pt idx="5">
                        <c:v>53.626031969411123</c:v>
                      </c:pt>
                      <c:pt idx="6">
                        <c:v>22.90360683706918</c:v>
                      </c:pt>
                      <c:pt idx="7">
                        <c:v>89.234580837563385</c:v>
                      </c:pt>
                      <c:pt idx="8">
                        <c:v>3.083178057482435</c:v>
                      </c:pt>
                      <c:pt idx="9">
                        <c:v>340.97455343402459</c:v>
                      </c:pt>
                      <c:pt idx="10">
                        <c:v>17.140669311639151</c:v>
                      </c:pt>
                      <c:pt idx="11">
                        <c:v>93.597608357650259</c:v>
                      </c:pt>
                      <c:pt idx="12">
                        <c:v>12.61698942760146</c:v>
                      </c:pt>
                      <c:pt idx="13">
                        <c:v>3.4607545508848512</c:v>
                      </c:pt>
                      <c:pt idx="14">
                        <c:v>11.591879176429661</c:v>
                      </c:pt>
                      <c:pt idx="15">
                        <c:v>14.293493662189491</c:v>
                      </c:pt>
                      <c:pt idx="16">
                        <c:v>57.977626652597287</c:v>
                      </c:pt>
                      <c:pt idx="17">
                        <c:v>615.95983248530217</c:v>
                      </c:pt>
                      <c:pt idx="18">
                        <c:v>97.490970704141034</c:v>
                      </c:pt>
                      <c:pt idx="19">
                        <c:v>52.807784766327167</c:v>
                      </c:pt>
                      <c:pt idx="20">
                        <c:v>0.99781948370807327</c:v>
                      </c:pt>
                      <c:pt idx="21">
                        <c:v>12.64634923852654</c:v>
                      </c:pt>
                      <c:pt idx="22">
                        <c:v>2.6699660896037409</c:v>
                      </c:pt>
                      <c:pt idx="23">
                        <c:v>33.131691269765128</c:v>
                      </c:pt>
                      <c:pt idx="24">
                        <c:v>47.058143058610732</c:v>
                      </c:pt>
                      <c:pt idx="25">
                        <c:v>12.90122876129057</c:v>
                      </c:pt>
                      <c:pt idx="26">
                        <c:v>12.91740885014443</c:v>
                      </c:pt>
                      <c:pt idx="27">
                        <c:v>31.210005883862959</c:v>
                      </c:pt>
                      <c:pt idx="28">
                        <c:v>3.7348960084199461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0.77241535466822675</c:v>
                      </c:pt>
                      <c:pt idx="1">
                        <c:v>0.97176769531558471</c:v>
                      </c:pt>
                      <c:pt idx="2">
                        <c:v>0.51479795431683217</c:v>
                      </c:pt>
                      <c:pt idx="3">
                        <c:v>0.68868167168918271</c:v>
                      </c:pt>
                      <c:pt idx="4">
                        <c:v>0.77275869135195896</c:v>
                      </c:pt>
                      <c:pt idx="5">
                        <c:v>0.44874182568902138</c:v>
                      </c:pt>
                      <c:pt idx="6">
                        <c:v>1.5509811496908148</c:v>
                      </c:pt>
                      <c:pt idx="7">
                        <c:v>0.35615757765207107</c:v>
                      </c:pt>
                      <c:pt idx="8">
                        <c:v>0.42661901420753384</c:v>
                      </c:pt>
                      <c:pt idx="9">
                        <c:v>0.24441048227832413</c:v>
                      </c:pt>
                      <c:pt idx="10">
                        <c:v>0.76718557000529297</c:v>
                      </c:pt>
                      <c:pt idx="11">
                        <c:v>0.91486118621568713</c:v>
                      </c:pt>
                      <c:pt idx="12">
                        <c:v>0.53286124794569079</c:v>
                      </c:pt>
                      <c:pt idx="13">
                        <c:v>0.4471939438420412</c:v>
                      </c:pt>
                      <c:pt idx="14">
                        <c:v>0.90512242643788443</c:v>
                      </c:pt>
                      <c:pt idx="15">
                        <c:v>1.0260425324041138</c:v>
                      </c:pt>
                      <c:pt idx="16">
                        <c:v>0.72483813093513028</c:v>
                      </c:pt>
                      <c:pt idx="17">
                        <c:v>0.87157700284157091</c:v>
                      </c:pt>
                      <c:pt idx="18">
                        <c:v>1.5713505081295311</c:v>
                      </c:pt>
                      <c:pt idx="19">
                        <c:v>0.54420314121495206</c:v>
                      </c:pt>
                      <c:pt idx="20">
                        <c:v>1.0024801443142271</c:v>
                      </c:pt>
                      <c:pt idx="21">
                        <c:v>1.5417473256163214</c:v>
                      </c:pt>
                      <c:pt idx="22">
                        <c:v>0.57175648877163454</c:v>
                      </c:pt>
                      <c:pt idx="23">
                        <c:v>0.90716512847924824</c:v>
                      </c:pt>
                      <c:pt idx="24">
                        <c:v>0.64105975098431622</c:v>
                      </c:pt>
                      <c:pt idx="25">
                        <c:v>0.72069619875835811</c:v>
                      </c:pt>
                      <c:pt idx="26">
                        <c:v>0.4093612204549929</c:v>
                      </c:pt>
                      <c:pt idx="27">
                        <c:v>0.56123180995262945</c:v>
                      </c:pt>
                      <c:pt idx="28">
                        <c:v>0.50172979065204626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2.2631760578697375</c:v>
                      </c:pt>
                      <c:pt idx="1">
                        <c:v>19.018127793963334</c:v>
                      </c:pt>
                      <c:pt idx="2">
                        <c:v>3.6622250353561725</c:v>
                      </c:pt>
                      <c:pt idx="3">
                        <c:v>2.4631375856563076</c:v>
                      </c:pt>
                      <c:pt idx="4">
                        <c:v>0</c:v>
                      </c:pt>
                      <c:pt idx="5">
                        <c:v>4.0369354368455781</c:v>
                      </c:pt>
                      <c:pt idx="6">
                        <c:v>19.678063587520107</c:v>
                      </c:pt>
                      <c:pt idx="7">
                        <c:v>0.42168797769320027</c:v>
                      </c:pt>
                      <c:pt idx="8">
                        <c:v>1.3170033434977981</c:v>
                      </c:pt>
                      <c:pt idx="9">
                        <c:v>0</c:v>
                      </c:pt>
                      <c:pt idx="10">
                        <c:v>0.72140844929839953</c:v>
                      </c:pt>
                      <c:pt idx="11">
                        <c:v>1.1254881915683024</c:v>
                      </c:pt>
                      <c:pt idx="12">
                        <c:v>15.199590134196104</c:v>
                      </c:pt>
                      <c:pt idx="13">
                        <c:v>1.7569744560336662</c:v>
                      </c:pt>
                      <c:pt idx="14">
                        <c:v>6.0623709093160567</c:v>
                      </c:pt>
                      <c:pt idx="15">
                        <c:v>3.5281135463067925</c:v>
                      </c:pt>
                      <c:pt idx="16">
                        <c:v>2.8691858554773466</c:v>
                      </c:pt>
                      <c:pt idx="17">
                        <c:v>2.0756349815762016</c:v>
                      </c:pt>
                      <c:pt idx="18">
                        <c:v>25.119898456167643</c:v>
                      </c:pt>
                      <c:pt idx="19">
                        <c:v>1.107623299638647</c:v>
                      </c:pt>
                      <c:pt idx="20">
                        <c:v>4.4739166332484253</c:v>
                      </c:pt>
                      <c:pt idx="21">
                        <c:v>10.160936225332311</c:v>
                      </c:pt>
                      <c:pt idx="22">
                        <c:v>2.4967261515181987</c:v>
                      </c:pt>
                      <c:pt idx="23">
                        <c:v>9.0605515223970201</c:v>
                      </c:pt>
                      <c:pt idx="24">
                        <c:v>8.318533627439372</c:v>
                      </c:pt>
                      <c:pt idx="25">
                        <c:v>6.1146583805254924</c:v>
                      </c:pt>
                      <c:pt idx="26">
                        <c:v>1.3539484547988658</c:v>
                      </c:pt>
                      <c:pt idx="27">
                        <c:v>0.98775250762334865</c:v>
                      </c:pt>
                      <c:pt idx="28">
                        <c:v>3.2693068992018852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21.893769421160428</c:v>
                      </c:pt>
                      <c:pt idx="1">
                        <c:v>23.736875885004757</c:v>
                      </c:pt>
                      <c:pt idx="2">
                        <c:v>21.014747111637995</c:v>
                      </c:pt>
                      <c:pt idx="3">
                        <c:v>21.847604715991572</c:v>
                      </c:pt>
                      <c:pt idx="4">
                        <c:v>19.325181007045664</c:v>
                      </c:pt>
                      <c:pt idx="5">
                        <c:v>23.40846087894046</c:v>
                      </c:pt>
                      <c:pt idx="6">
                        <c:v>22.827327608626376</c:v>
                      </c:pt>
                      <c:pt idx="7">
                        <c:v>12.339427291710823</c:v>
                      </c:pt>
                      <c:pt idx="8">
                        <c:v>18.333743895139772</c:v>
                      </c:pt>
                      <c:pt idx="9">
                        <c:v>16.00700223628527</c:v>
                      </c:pt>
                      <c:pt idx="10">
                        <c:v>17.763251917457293</c:v>
                      </c:pt>
                      <c:pt idx="11">
                        <c:v>23.735056198185568</c:v>
                      </c:pt>
                      <c:pt idx="12">
                        <c:v>19.562411071348599</c:v>
                      </c:pt>
                      <c:pt idx="13">
                        <c:v>20.368298677246575</c:v>
                      </c:pt>
                      <c:pt idx="14">
                        <c:v>21.392699027122752</c:v>
                      </c:pt>
                      <c:pt idx="15">
                        <c:v>19.8572983205699</c:v>
                      </c:pt>
                      <c:pt idx="16">
                        <c:v>25.514250999860671</c:v>
                      </c:pt>
                      <c:pt idx="17">
                        <c:v>23.856783719694214</c:v>
                      </c:pt>
                      <c:pt idx="18">
                        <c:v>27.060690025879111</c:v>
                      </c:pt>
                      <c:pt idx="19">
                        <c:v>20.05926875525752</c:v>
                      </c:pt>
                      <c:pt idx="20">
                        <c:v>19.188605414427244</c:v>
                      </c:pt>
                      <c:pt idx="21">
                        <c:v>22.847057676457162</c:v>
                      </c:pt>
                      <c:pt idx="22">
                        <c:v>19.358995432133852</c:v>
                      </c:pt>
                      <c:pt idx="23">
                        <c:v>24.419268325653334</c:v>
                      </c:pt>
                      <c:pt idx="24">
                        <c:v>22.299596769701544</c:v>
                      </c:pt>
                      <c:pt idx="25">
                        <c:v>24.852946358304475</c:v>
                      </c:pt>
                      <c:pt idx="26">
                        <c:v>15.716170886394753</c:v>
                      </c:pt>
                      <c:pt idx="27">
                        <c:v>23.545182941897437</c:v>
                      </c:pt>
                      <c:pt idx="28">
                        <c:v>25.084356947563379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89.93150784461838</c:v>
                </c:pt>
                <c:pt idx="2">
                  <c:v>0.89652177333737759</c:v>
                </c:pt>
                <c:pt idx="3">
                  <c:v>0</c:v>
                </c:pt>
                <c:pt idx="4">
                  <c:v>13.479838129837589</c:v>
                </c:pt>
                <c:pt idx="5">
                  <c:v>18.198329437311536</c:v>
                </c:pt>
                <c:pt idx="7">
                  <c:v>18.947174206678653</c:v>
                </c:pt>
                <c:pt idx="8">
                  <c:v>0.67935179521058031</c:v>
                </c:pt>
                <c:pt idx="9">
                  <c:v>0.67080603645420089</c:v>
                </c:pt>
                <c:pt idx="10">
                  <c:v>1.617350477373545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90.828029617955764</c:v>
                </c:pt>
                <c:pt idx="4">
                  <c:v>13.479838129837589</c:v>
                </c:pt>
                <c:pt idx="5">
                  <c:v>18.198329437311536</c:v>
                </c:pt>
                <c:pt idx="6">
                  <c:v>20.297332038343434</c:v>
                </c:pt>
                <c:pt idx="10">
                  <c:v>1.617350477373545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-65047.769485348428</c:v>
                </c:pt>
                <c:pt idx="5">
                  <c:v>0</c:v>
                </c:pt>
                <c:pt idx="6">
                  <c:v>0</c:v>
                </c:pt>
                <c:pt idx="7">
                  <c:v>0</c:v>
                </c:pt>
                <c:pt idx="8">
                  <c:v>0</c:v>
                </c:pt>
                <c:pt idx="9">
                  <c:v>0</c:v>
                </c:pt>
                <c:pt idx="10">
                  <c:v>0</c:v>
                </c:pt>
                <c:pt idx="11">
                  <c:v>0</c:v>
                </c:pt>
                <c:pt idx="12">
                  <c:v>-186196.28802070697</c:v>
                </c:pt>
                <c:pt idx="13">
                  <c:v>0</c:v>
                </c:pt>
                <c:pt idx="14">
                  <c:v>0</c:v>
                </c:pt>
                <c:pt idx="15">
                  <c:v>0</c:v>
                </c:pt>
                <c:pt idx="16">
                  <c:v>0</c:v>
                </c:pt>
                <c:pt idx="17">
                  <c:v>0</c:v>
                </c:pt>
                <c:pt idx="18">
                  <c:v>-474159.10825787397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635882.13151649875</c:v>
                </c:pt>
                <c:pt idx="1">
                  <c:v>2332610.9395559966</c:v>
                </c:pt>
                <c:pt idx="2">
                  <c:v>1085007.7663263369</c:v>
                </c:pt>
                <c:pt idx="3">
                  <c:v>204474.85058658078</c:v>
                </c:pt>
                <c:pt idx="4">
                  <c:v>0</c:v>
                </c:pt>
                <c:pt idx="5">
                  <c:v>87604.104571871459</c:v>
                </c:pt>
                <c:pt idx="6">
                  <c:v>3634692.4539638972</c:v>
                </c:pt>
                <c:pt idx="7">
                  <c:v>1237404.5596615067</c:v>
                </c:pt>
                <c:pt idx="8">
                  <c:v>863892.2881355749</c:v>
                </c:pt>
                <c:pt idx="9">
                  <c:v>351782.75420439354</c:v>
                </c:pt>
                <c:pt idx="10">
                  <c:v>2341685.6492717708</c:v>
                </c:pt>
                <c:pt idx="11">
                  <c:v>3726907.6575127584</c:v>
                </c:pt>
                <c:pt idx="12">
                  <c:v>0</c:v>
                </c:pt>
                <c:pt idx="13">
                  <c:v>204861.72291887685</c:v>
                </c:pt>
                <c:pt idx="14">
                  <c:v>452744.69613362453</c:v>
                </c:pt>
                <c:pt idx="15">
                  <c:v>2654319.1795109524</c:v>
                </c:pt>
                <c:pt idx="16">
                  <c:v>921895.0573664587</c:v>
                </c:pt>
                <c:pt idx="17">
                  <c:v>6481229.5261562606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635882.13151649875</c:v>
                </c:pt>
                <c:pt idx="1">
                  <c:v>2332610.9395559966</c:v>
                </c:pt>
                <c:pt idx="2">
                  <c:v>1085007.7663263369</c:v>
                </c:pt>
                <c:pt idx="3">
                  <c:v>204474.85058658078</c:v>
                </c:pt>
                <c:pt idx="4">
                  <c:v>-65047.769485348428</c:v>
                </c:pt>
                <c:pt idx="5">
                  <c:v>87604.104571871459</c:v>
                </c:pt>
                <c:pt idx="6">
                  <c:v>3634692.4539638972</c:v>
                </c:pt>
                <c:pt idx="7">
                  <c:v>1237404.5596615067</c:v>
                </c:pt>
                <c:pt idx="8">
                  <c:v>863892.2881355749</c:v>
                </c:pt>
                <c:pt idx="9">
                  <c:v>351782.75420439354</c:v>
                </c:pt>
                <c:pt idx="10">
                  <c:v>2341685.6492717708</c:v>
                </c:pt>
                <c:pt idx="11">
                  <c:v>3726907.6575127584</c:v>
                </c:pt>
                <c:pt idx="12">
                  <c:v>-186196.28802070697</c:v>
                </c:pt>
                <c:pt idx="13">
                  <c:v>204861.72291887685</c:v>
                </c:pt>
                <c:pt idx="14">
                  <c:v>452744.69613362453</c:v>
                </c:pt>
                <c:pt idx="15">
                  <c:v>2654319.1795109524</c:v>
                </c:pt>
                <c:pt idx="16">
                  <c:v>921895.0573664587</c:v>
                </c:pt>
                <c:pt idx="17">
                  <c:v>6481229.5261562606</c:v>
                </c:pt>
                <c:pt idx="18">
                  <c:v>-474159.10825787397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16633.469483501191</c:v>
                </c:pt>
                <c:pt idx="1">
                  <c:v>945779.31744400307</c:v>
                </c:pt>
                <c:pt idx="2">
                  <c:v>1192912.9956736632</c:v>
                </c:pt>
                <c:pt idx="3">
                  <c:v>13121.084413419194</c:v>
                </c:pt>
                <c:pt idx="4">
                  <c:v>586502.32848534838</c:v>
                </c:pt>
                <c:pt idx="5">
                  <c:v>1032280.4094281285</c:v>
                </c:pt>
                <c:pt idx="6">
                  <c:v>1891857.0780361027</c:v>
                </c:pt>
                <c:pt idx="7">
                  <c:v>2030923.6443384932</c:v>
                </c:pt>
                <c:pt idx="8">
                  <c:v>74271.445864425099</c:v>
                </c:pt>
                <c:pt idx="9">
                  <c:v>98970.965795606491</c:v>
                </c:pt>
                <c:pt idx="10">
                  <c:v>204124.13172822868</c:v>
                </c:pt>
                <c:pt idx="11">
                  <c:v>246058.61448724184</c:v>
                </c:pt>
                <c:pt idx="12">
                  <c:v>861799.00702070689</c:v>
                </c:pt>
                <c:pt idx="13">
                  <c:v>77913.840081123111</c:v>
                </c:pt>
                <c:pt idx="14">
                  <c:v>1293547.4988663755</c:v>
                </c:pt>
                <c:pt idx="15">
                  <c:v>180361.73948904741</c:v>
                </c:pt>
                <c:pt idx="16">
                  <c:v>183534.2676335412</c:v>
                </c:pt>
                <c:pt idx="17">
                  <c:v>1335960.9728437392</c:v>
                </c:pt>
                <c:pt idx="18">
                  <c:v>516776.57725787396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16633.469483501191</c:v>
                </c:pt>
                <c:pt idx="1">
                  <c:v>945779.31744400307</c:v>
                </c:pt>
                <c:pt idx="2">
                  <c:v>1192912.9956736632</c:v>
                </c:pt>
                <c:pt idx="3">
                  <c:v>13121.084413419194</c:v>
                </c:pt>
                <c:pt idx="4">
                  <c:v>586502.32848534838</c:v>
                </c:pt>
                <c:pt idx="5">
                  <c:v>1032280.4094281285</c:v>
                </c:pt>
                <c:pt idx="6">
                  <c:v>1891857.0780361027</c:v>
                </c:pt>
                <c:pt idx="7">
                  <c:v>2030923.6443384932</c:v>
                </c:pt>
                <c:pt idx="8">
                  <c:v>74271.445864425099</c:v>
                </c:pt>
                <c:pt idx="9">
                  <c:v>98970.965795606491</c:v>
                </c:pt>
                <c:pt idx="10">
                  <c:v>204124.13172822868</c:v>
                </c:pt>
                <c:pt idx="11">
                  <c:v>246058.61448724184</c:v>
                </c:pt>
                <c:pt idx="12">
                  <c:v>861799.00702070689</c:v>
                </c:pt>
                <c:pt idx="13">
                  <c:v>77913.840081123111</c:v>
                </c:pt>
                <c:pt idx="14">
                  <c:v>1293547.4988663755</c:v>
                </c:pt>
                <c:pt idx="15">
                  <c:v>180361.73948904741</c:v>
                </c:pt>
                <c:pt idx="16">
                  <c:v>183534.2676335412</c:v>
                </c:pt>
                <c:pt idx="17">
                  <c:v>1335960.9728437392</c:v>
                </c:pt>
                <c:pt idx="18">
                  <c:v>516776.57725787396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再エネ比較シート!$CO$13:$CO$42</c:f>
              <c:numCache>
                <c:formatCode>0.0%</c:formatCode>
                <c:ptCount val="30"/>
                <c:pt idx="0">
                  <c:v>0.10116731517509728</c:v>
                </c:pt>
                <c:pt idx="1">
                  <c:v>3.4747686397764974E-2</c:v>
                </c:pt>
                <c:pt idx="2">
                  <c:v>0.11767298369325695</c:v>
                </c:pt>
                <c:pt idx="3">
                  <c:v>4.7047797563261481E-2</c:v>
                </c:pt>
                <c:pt idx="4">
                  <c:v>5.3535538096108171E-2</c:v>
                </c:pt>
                <c:pt idx="5">
                  <c:v>7.0196794481639277E-2</c:v>
                </c:pt>
                <c:pt idx="6">
                  <c:v>3.0449826989619379E-2</c:v>
                </c:pt>
                <c:pt idx="7">
                  <c:v>0.12018779342723004</c:v>
                </c:pt>
                <c:pt idx="8">
                  <c:v>4.6223446105428799E-2</c:v>
                </c:pt>
                <c:pt idx="9">
                  <c:v>8.0652173913043482E-2</c:v>
                </c:pt>
                <c:pt idx="10">
                  <c:v>2.9140014214641081E-2</c:v>
                </c:pt>
                <c:pt idx="11">
                  <c:v>8.4831214379658043E-2</c:v>
                </c:pt>
                <c:pt idx="12">
                  <c:v>4.3881474779461659E-2</c:v>
                </c:pt>
                <c:pt idx="13">
                  <c:v>0.12452830188679245</c:v>
                </c:pt>
                <c:pt idx="14">
                  <c:v>1.3611229264142918E-2</c:v>
                </c:pt>
                <c:pt idx="15">
                  <c:v>0.1048951048951049</c:v>
                </c:pt>
                <c:pt idx="16">
                  <c:v>7.7231248608947256E-2</c:v>
                </c:pt>
                <c:pt idx="17">
                  <c:v>6.4356435643564358E-2</c:v>
                </c:pt>
                <c:pt idx="18">
                  <c:v>2.8324443627000186E-2</c:v>
                </c:pt>
                <c:pt idx="19">
                  <c:v>9.1924598557132878E-2</c:v>
                </c:pt>
                <c:pt idx="20">
                  <c:v>1.2044609665427509E-2</c:v>
                </c:pt>
                <c:pt idx="21">
                  <c:v>7.7561721651736942E-2</c:v>
                </c:pt>
                <c:pt idx="22">
                  <c:v>6.9873689868314964E-2</c:v>
                </c:pt>
                <c:pt idx="23">
                  <c:v>3.4984833164812941E-2</c:v>
                </c:pt>
                <c:pt idx="24">
                  <c:v>7.7619047619047615E-2</c:v>
                </c:pt>
                <c:pt idx="25">
                  <c:v>6.0078363082281233E-2</c:v>
                </c:pt>
                <c:pt idx="26">
                  <c:v>4.7883271681052199E-2</c:v>
                </c:pt>
                <c:pt idx="27">
                  <c:v>3.4810126582278479E-2</c:v>
                </c:pt>
                <c:pt idx="28">
                  <c:v>6.7772511848341238E-2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再エネ比較シート!$CC$13:$CC$42</c:f>
              <c:numCache>
                <c:formatCode>0.0%</c:formatCode>
                <c:ptCount val="30"/>
                <c:pt idx="0">
                  <c:v>2.5994021661009649E-2</c:v>
                </c:pt>
                <c:pt idx="1">
                  <c:v>1.9776511232712721E-2</c:v>
                </c:pt>
                <c:pt idx="2">
                  <c:v>9.6748704887537465E-2</c:v>
                </c:pt>
                <c:pt idx="3">
                  <c:v>2.3901307455066977E-2</c:v>
                </c:pt>
                <c:pt idx="4">
                  <c:v>2.1493581195027374E-2</c:v>
                </c:pt>
                <c:pt idx="5">
                  <c:v>3.0960140637504952E-2</c:v>
                </c:pt>
                <c:pt idx="6">
                  <c:v>2.3906284100960313E-2</c:v>
                </c:pt>
                <c:pt idx="7">
                  <c:v>2.401285598767371E-2</c:v>
                </c:pt>
                <c:pt idx="8">
                  <c:v>3.1850187508097767E-2</c:v>
                </c:pt>
                <c:pt idx="9">
                  <c:v>1.5035116923378515E-2</c:v>
                </c:pt>
                <c:pt idx="10">
                  <c:v>1.4199185461664487E-2</c:v>
                </c:pt>
                <c:pt idx="11">
                  <c:v>1.2699286757180151E-2</c:v>
                </c:pt>
                <c:pt idx="12">
                  <c:v>2.2019419823358029E-2</c:v>
                </c:pt>
                <c:pt idx="13">
                  <c:v>6.4118510680557572E-2</c:v>
                </c:pt>
                <c:pt idx="14">
                  <c:v>6.0809956962129402E-3</c:v>
                </c:pt>
                <c:pt idx="15">
                  <c:v>5.9896545491629156E-2</c:v>
                </c:pt>
                <c:pt idx="16">
                  <c:v>2.1287683673676765E-2</c:v>
                </c:pt>
                <c:pt idx="17">
                  <c:v>8.4867586616901997E-3</c:v>
                </c:pt>
                <c:pt idx="18">
                  <c:v>1.5872190314126511E-2</c:v>
                </c:pt>
                <c:pt idx="19">
                  <c:v>2.4560307118976322E-2</c:v>
                </c:pt>
                <c:pt idx="20">
                  <c:v>4.4138992166379834E-3</c:v>
                </c:pt>
                <c:pt idx="21">
                  <c:v>3.8579714189821181E-2</c:v>
                </c:pt>
                <c:pt idx="22">
                  <c:v>4.0176016558351547E-2</c:v>
                </c:pt>
                <c:pt idx="23">
                  <c:v>2.2616647068110878E-2</c:v>
                </c:pt>
                <c:pt idx="24">
                  <c:v>2.9837600163273633E-2</c:v>
                </c:pt>
                <c:pt idx="25">
                  <c:v>3.2414112809868119E-2</c:v>
                </c:pt>
                <c:pt idx="26">
                  <c:v>2.6254498915607195E-2</c:v>
                </c:pt>
                <c:pt idx="27">
                  <c:v>1.2862872124975753E-2</c:v>
                </c:pt>
                <c:pt idx="28">
                  <c:v>4.1004965718167315E-2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再エネ比較シート!$CD$13:$CD$42</c:f>
              <c:numCache>
                <c:formatCode>0.0%</c:formatCode>
                <c:ptCount val="30"/>
                <c:pt idx="0">
                  <c:v>6.7012803250273673E-2</c:v>
                </c:pt>
                <c:pt idx="1">
                  <c:v>0.85458978858490497</c:v>
                </c:pt>
                <c:pt idx="2">
                  <c:v>0.24569559414046449</c:v>
                </c:pt>
                <c:pt idx="3">
                  <c:v>8.7387004625842063E-2</c:v>
                </c:pt>
                <c:pt idx="4">
                  <c:v>0.6279005921549089</c:v>
                </c:pt>
                <c:pt idx="5">
                  <c:v>0.2440341088259867</c:v>
                </c:pt>
                <c:pt idx="6">
                  <c:v>9.2172116960000258E-2</c:v>
                </c:pt>
                <c:pt idx="7">
                  <c:v>2.805307573508467E-2</c:v>
                </c:pt>
                <c:pt idx="8">
                  <c:v>0.1455247528399819</c:v>
                </c:pt>
                <c:pt idx="9">
                  <c:v>4.8890888104190386E-2</c:v>
                </c:pt>
                <c:pt idx="10">
                  <c:v>3.1491902849804965E-2</c:v>
                </c:pt>
                <c:pt idx="11">
                  <c:v>0.19781294480548353</c:v>
                </c:pt>
                <c:pt idx="12">
                  <c:v>0.18114482802999118</c:v>
                </c:pt>
                <c:pt idx="13">
                  <c:v>0.1208859062792617</c:v>
                </c:pt>
                <c:pt idx="14">
                  <c:v>5.7065397574982031E-2</c:v>
                </c:pt>
                <c:pt idx="15">
                  <c:v>1.4025573130217267E-2</c:v>
                </c:pt>
                <c:pt idx="16">
                  <c:v>0.35323167594788618</c:v>
                </c:pt>
                <c:pt idx="17">
                  <c:v>0.15803617450257459</c:v>
                </c:pt>
                <c:pt idx="18">
                  <c:v>0.21516741299106443</c:v>
                </c:pt>
                <c:pt idx="19">
                  <c:v>0.15368781039868817</c:v>
                </c:pt>
                <c:pt idx="20">
                  <c:v>5.6904251593887251E-3</c:v>
                </c:pt>
                <c:pt idx="21">
                  <c:v>1.4944955911382702</c:v>
                </c:pt>
                <c:pt idx="22">
                  <c:v>1.0007721271711369E-2</c:v>
                </c:pt>
                <c:pt idx="23">
                  <c:v>0.44630438360007818</c:v>
                </c:pt>
                <c:pt idx="24">
                  <c:v>0.32340458349063744</c:v>
                </c:pt>
                <c:pt idx="25">
                  <c:v>0.23394132254527744</c:v>
                </c:pt>
                <c:pt idx="26">
                  <c:v>4.8666878295622364E-2</c:v>
                </c:pt>
                <c:pt idx="27">
                  <c:v>0.15538215339053374</c:v>
                </c:pt>
                <c:pt idx="28">
                  <c:v>0.12458793700711261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再エネ比較シート!$CE$13:$CE$42</c:f>
              <c:numCache>
                <c:formatCode>0.0%</c:formatCode>
                <c:ptCount val="30"/>
                <c:pt idx="0">
                  <c:v>0</c:v>
                </c:pt>
                <c:pt idx="1">
                  <c:v>0</c:v>
                </c:pt>
                <c:pt idx="2">
                  <c:v>0</c:v>
                </c:pt>
                <c:pt idx="3">
                  <c:v>0</c:v>
                </c:pt>
                <c:pt idx="4">
                  <c:v>0.29277263161781492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7.2965910336764096E-4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2.3237002992637947E-2</c:v>
                </c:pt>
                <c:pt idx="14">
                  <c:v>9.0423435777289479E-2</c:v>
                </c:pt>
                <c:pt idx="15">
                  <c:v>0</c:v>
                </c:pt>
                <c:pt idx="16">
                  <c:v>0</c:v>
                </c:pt>
                <c:pt idx="17">
                  <c:v>0</c:v>
                </c:pt>
                <c:pt idx="18">
                  <c:v>2.5105492841256467E-2</c:v>
                </c:pt>
                <c:pt idx="19">
                  <c:v>0</c:v>
                </c:pt>
                <c:pt idx="20">
                  <c:v>9.3433722719972519E-3</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2.8630603741007669E-2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再エネ比較シート!$CI$13:$CI$42</c:f>
              <c:numCache>
                <c:formatCode>0.0%</c:formatCode>
                <c:ptCount val="30"/>
                <c:pt idx="0">
                  <c:v>9.3006824911283315E-2</c:v>
                </c:pt>
                <c:pt idx="1">
                  <c:v>0.8743662998176176</c:v>
                </c:pt>
                <c:pt idx="2">
                  <c:v>0.34244429902800194</c:v>
                </c:pt>
                <c:pt idx="3">
                  <c:v>0.11128831208090904</c:v>
                </c:pt>
                <c:pt idx="4">
                  <c:v>0.94216680496775118</c:v>
                </c:pt>
                <c:pt idx="5">
                  <c:v>0.27499424946349166</c:v>
                </c:pt>
                <c:pt idx="6">
                  <c:v>0.11607840106096057</c:v>
                </c:pt>
                <c:pt idx="7">
                  <c:v>5.2065931722758377E-2</c:v>
                </c:pt>
                <c:pt idx="8">
                  <c:v>0.17737494034807968</c:v>
                </c:pt>
                <c:pt idx="9">
                  <c:v>6.39260050275689E-2</c:v>
                </c:pt>
                <c:pt idx="10">
                  <c:v>4.5691088311469452E-2</c:v>
                </c:pt>
                <c:pt idx="11">
                  <c:v>0.21051223156266366</c:v>
                </c:pt>
                <c:pt idx="12">
                  <c:v>0.20316424785334922</c:v>
                </c:pt>
                <c:pt idx="13">
                  <c:v>0.20824141995245721</c:v>
                </c:pt>
                <c:pt idx="14">
                  <c:v>0.15356982904848446</c:v>
                </c:pt>
                <c:pt idx="15">
                  <c:v>7.392211862184643E-2</c:v>
                </c:pt>
                <c:pt idx="16">
                  <c:v>0.37451935962156291</c:v>
                </c:pt>
                <c:pt idx="17">
                  <c:v>0.16652293316426478</c:v>
                </c:pt>
                <c:pt idx="18">
                  <c:v>0.25614509614644737</c:v>
                </c:pt>
                <c:pt idx="19">
                  <c:v>0.20687872125867215</c:v>
                </c:pt>
                <c:pt idx="20">
                  <c:v>1.9447696648023958E-2</c:v>
                </c:pt>
                <c:pt idx="21">
                  <c:v>1.5338049644314591</c:v>
                </c:pt>
                <c:pt idx="22">
                  <c:v>5.0183737830062913E-2</c:v>
                </c:pt>
                <c:pt idx="23">
                  <c:v>0.46892103066818902</c:v>
                </c:pt>
                <c:pt idx="24">
                  <c:v>0.35324218365391108</c:v>
                </c:pt>
                <c:pt idx="25">
                  <c:v>0.26635543535514561</c:v>
                </c:pt>
                <c:pt idx="26">
                  <c:v>7.4921377211229559E-2</c:v>
                </c:pt>
                <c:pt idx="27">
                  <c:v>0.16824502551550949</c:v>
                </c:pt>
                <c:pt idx="28">
                  <c:v>0.16559290272527991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再エネ比較シート!$BE$13:$BE$42</c:f>
              <c:numCache>
                <c:formatCode>#,##0_);[Red]\(#,##0\)</c:formatCode>
                <c:ptCount val="30"/>
                <c:pt idx="0">
                  <c:v>2210.6999999999998</c:v>
                </c:pt>
                <c:pt idx="1">
                  <c:v>881.89999999999964</c:v>
                </c:pt>
                <c:pt idx="2">
                  <c:v>2995.1770000000033</c:v>
                </c:pt>
                <c:pt idx="3">
                  <c:v>1136.8999999999996</c:v>
                </c:pt>
                <c:pt idx="4">
                  <c:v>1395.3999999999983</c:v>
                </c:pt>
                <c:pt idx="5">
                  <c:v>1561.3999999999996</c:v>
                </c:pt>
                <c:pt idx="6">
                  <c:v>1115.78</c:v>
                </c:pt>
                <c:pt idx="7">
                  <c:v>2370.800000000002</c:v>
                </c:pt>
                <c:pt idx="8">
                  <c:v>1092.6999999999996</c:v>
                </c:pt>
                <c:pt idx="9">
                  <c:v>1860.8000000000006</c:v>
                </c:pt>
                <c:pt idx="10">
                  <c:v>555.70000000000005</c:v>
                </c:pt>
                <c:pt idx="11">
                  <c:v>1888.3000000000009</c:v>
                </c:pt>
                <c:pt idx="12">
                  <c:v>972.69999999999925</c:v>
                </c:pt>
                <c:pt idx="13">
                  <c:v>2298.5000000000005</c:v>
                </c:pt>
                <c:pt idx="14">
                  <c:v>339.00000000000006</c:v>
                </c:pt>
                <c:pt idx="15">
                  <c:v>2595.4000000000024</c:v>
                </c:pt>
                <c:pt idx="16">
                  <c:v>1856.0000000000023</c:v>
                </c:pt>
                <c:pt idx="17">
                  <c:v>1690.0500000000009</c:v>
                </c:pt>
                <c:pt idx="18">
                  <c:v>1060.4679999999996</c:v>
                </c:pt>
                <c:pt idx="19">
                  <c:v>2003.7000000000016</c:v>
                </c:pt>
                <c:pt idx="20">
                  <c:v>393.09999999999985</c:v>
                </c:pt>
                <c:pt idx="21">
                  <c:v>1866.4000000000019</c:v>
                </c:pt>
                <c:pt idx="22">
                  <c:v>1205.3000000000004</c:v>
                </c:pt>
                <c:pt idx="23">
                  <c:v>871.59999999999968</c:v>
                </c:pt>
                <c:pt idx="24">
                  <c:v>1434.6999999999998</c:v>
                </c:pt>
                <c:pt idx="25">
                  <c:v>1420.5000000000007</c:v>
                </c:pt>
                <c:pt idx="26">
                  <c:v>1035.4999999999998</c:v>
                </c:pt>
                <c:pt idx="27">
                  <c:v>760.7</c:v>
                </c:pt>
                <c:pt idx="28">
                  <c:v>1392.6999999999996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再エネ比較シート!$BF$13:$BF$42</c:f>
              <c:numCache>
                <c:formatCode>#,##0_);[Red]\(#,##0\)</c:formatCode>
                <c:ptCount val="30"/>
                <c:pt idx="0">
                  <c:v>5170.8000000000011</c:v>
                </c:pt>
                <c:pt idx="1">
                  <c:v>34575.700000000019</c:v>
                </c:pt>
                <c:pt idx="2">
                  <c:v>6901.0999999999995</c:v>
                </c:pt>
                <c:pt idx="3">
                  <c:v>3771.3000000000011</c:v>
                </c:pt>
                <c:pt idx="4">
                  <c:v>36984.900000000052</c:v>
                </c:pt>
                <c:pt idx="5">
                  <c:v>11166.200000000003</c:v>
                </c:pt>
                <c:pt idx="6">
                  <c:v>3903.1</c:v>
                </c:pt>
                <c:pt idx="7">
                  <c:v>2512.8999999999996</c:v>
                </c:pt>
                <c:pt idx="8">
                  <c:v>4529.7</c:v>
                </c:pt>
                <c:pt idx="9">
                  <c:v>5489.9000000000015</c:v>
                </c:pt>
                <c:pt idx="10">
                  <c:v>1118.1999999999998</c:v>
                </c:pt>
                <c:pt idx="11">
                  <c:v>26686.400000000001</c:v>
                </c:pt>
                <c:pt idx="12">
                  <c:v>7260.1</c:v>
                </c:pt>
                <c:pt idx="13">
                  <c:v>3931.7</c:v>
                </c:pt>
                <c:pt idx="14">
                  <c:v>2886.3</c:v>
                </c:pt>
                <c:pt idx="15">
                  <c:v>551.40000000000009</c:v>
                </c:pt>
                <c:pt idx="16">
                  <c:v>27941.700000000041</c:v>
                </c:pt>
                <c:pt idx="17">
                  <c:v>28553.400000000005</c:v>
                </c:pt>
                <c:pt idx="18">
                  <c:v>13043.099999999997</c:v>
                </c:pt>
                <c:pt idx="19">
                  <c:v>11375.8</c:v>
                </c:pt>
                <c:pt idx="20">
                  <c:v>459.79999999999995</c:v>
                </c:pt>
                <c:pt idx="21">
                  <c:v>65596.999999999971</c:v>
                </c:pt>
                <c:pt idx="22">
                  <c:v>272.39999999999998</c:v>
                </c:pt>
                <c:pt idx="23">
                  <c:v>15605.000000000007</c:v>
                </c:pt>
                <c:pt idx="24">
                  <c:v>14108.700000000003</c:v>
                </c:pt>
                <c:pt idx="25">
                  <c:v>9301.5999999999985</c:v>
                </c:pt>
                <c:pt idx="26">
                  <c:v>1741.5</c:v>
                </c:pt>
                <c:pt idx="27">
                  <c:v>8337.2000000000007</c:v>
                </c:pt>
                <c:pt idx="28">
                  <c:v>3839.2000000000003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再エネ比較シート!$BG$13:$BG$42</c:f>
              <c:numCache>
                <c:formatCode>#,##0_);[Red]\(#,##0\)</c:formatCode>
                <c:ptCount val="30"/>
                <c:pt idx="0">
                  <c:v>0</c:v>
                </c:pt>
                <c:pt idx="1">
                  <c:v>0</c:v>
                </c:pt>
                <c:pt idx="2">
                  <c:v>0</c:v>
                </c:pt>
                <c:pt idx="3">
                  <c:v>0</c:v>
                </c:pt>
                <c:pt idx="4">
                  <c:v>10500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190.2</c:v>
                </c:pt>
                <c:pt idx="14">
                  <c:v>1151</c:v>
                </c:pt>
                <c:pt idx="15">
                  <c:v>0</c:v>
                </c:pt>
                <c:pt idx="16">
                  <c:v>0</c:v>
                </c:pt>
                <c:pt idx="17">
                  <c:v>0</c:v>
                </c:pt>
                <c:pt idx="18">
                  <c:v>383</c:v>
                </c:pt>
                <c:pt idx="19">
                  <c:v>0</c:v>
                </c:pt>
                <c:pt idx="20">
                  <c:v>190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再エネ比較シート!$BK$13:$BK$42</c:f>
              <c:numCache>
                <c:formatCode>#,##0_);[Red]\(#,##0\)</c:formatCode>
                <c:ptCount val="30"/>
                <c:pt idx="0">
                  <c:v>7381.5000000000009</c:v>
                </c:pt>
                <c:pt idx="1">
                  <c:v>35457.60000000002</c:v>
                </c:pt>
                <c:pt idx="2">
                  <c:v>9896.2770000000019</c:v>
                </c:pt>
                <c:pt idx="3">
                  <c:v>4908.2000000000007</c:v>
                </c:pt>
                <c:pt idx="4">
                  <c:v>48880.300000000054</c:v>
                </c:pt>
                <c:pt idx="5">
                  <c:v>12727.600000000002</c:v>
                </c:pt>
                <c:pt idx="6">
                  <c:v>5018.88</c:v>
                </c:pt>
                <c:pt idx="7">
                  <c:v>4883.7000000000016</c:v>
                </c:pt>
                <c:pt idx="8">
                  <c:v>5622.4</c:v>
                </c:pt>
                <c:pt idx="9">
                  <c:v>7350.7000000000025</c:v>
                </c:pt>
                <c:pt idx="10">
                  <c:v>1673.8999999999999</c:v>
                </c:pt>
                <c:pt idx="11">
                  <c:v>28574.7</c:v>
                </c:pt>
                <c:pt idx="12">
                  <c:v>8232.7999999999993</c:v>
                </c:pt>
                <c:pt idx="13">
                  <c:v>6420.4000000000005</c:v>
                </c:pt>
                <c:pt idx="14">
                  <c:v>4376.3</c:v>
                </c:pt>
                <c:pt idx="15">
                  <c:v>3146.8000000000025</c:v>
                </c:pt>
                <c:pt idx="16">
                  <c:v>29797.700000000044</c:v>
                </c:pt>
                <c:pt idx="17">
                  <c:v>30243.450000000004</c:v>
                </c:pt>
                <c:pt idx="18">
                  <c:v>14486.567999999996</c:v>
                </c:pt>
                <c:pt idx="19">
                  <c:v>13779.5</c:v>
                </c:pt>
                <c:pt idx="20">
                  <c:v>1042.8999999999999</c:v>
                </c:pt>
                <c:pt idx="21">
                  <c:v>67482.89999999998</c:v>
                </c:pt>
                <c:pt idx="22">
                  <c:v>1477.7000000000003</c:v>
                </c:pt>
                <c:pt idx="23">
                  <c:v>16476.600000000006</c:v>
                </c:pt>
                <c:pt idx="24">
                  <c:v>15543.400000000001</c:v>
                </c:pt>
                <c:pt idx="25">
                  <c:v>10722.099999999999</c:v>
                </c:pt>
                <c:pt idx="26">
                  <c:v>2777</c:v>
                </c:pt>
                <c:pt idx="27">
                  <c:v>9097.9000000000015</c:v>
                </c:pt>
                <c:pt idx="28">
                  <c:v>5231.8999999999996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再エネ比較シート!$BO$13:$BO$42</c:f>
              <c:numCache>
                <c:formatCode>#,##0_);[Red]\(#,##0\)</c:formatCode>
                <c:ptCount val="30"/>
                <c:pt idx="0">
                  <c:v>2653.1052839999993</c:v>
                </c:pt>
                <c:pt idx="1">
                  <c:v>1058.3858279999995</c:v>
                </c:pt>
                <c:pt idx="2">
                  <c:v>3594.5718212400034</c:v>
                </c:pt>
                <c:pt idx="3">
                  <c:v>1364.4164279999993</c:v>
                </c:pt>
                <c:pt idx="4">
                  <c:v>1674.6474479999977</c:v>
                </c:pt>
                <c:pt idx="5">
                  <c:v>1873.8673679999995</c:v>
                </c:pt>
                <c:pt idx="6">
                  <c:v>1339.0698936000001</c:v>
                </c:pt>
                <c:pt idx="7">
                  <c:v>2845.2444960000021</c:v>
                </c:pt>
                <c:pt idx="8">
                  <c:v>1311.3711239999996</c:v>
                </c:pt>
                <c:pt idx="9">
                  <c:v>2233.1832960000006</c:v>
                </c:pt>
                <c:pt idx="10">
                  <c:v>666.90668400000004</c:v>
                </c:pt>
                <c:pt idx="11">
                  <c:v>2266.1865960000009</c:v>
                </c:pt>
                <c:pt idx="12">
                  <c:v>1167.3567239999993</c:v>
                </c:pt>
                <c:pt idx="13">
                  <c:v>2758.4758200000001</c:v>
                </c:pt>
                <c:pt idx="14">
                  <c:v>406.84068000000008</c:v>
                </c:pt>
                <c:pt idx="15">
                  <c:v>3114.7914480000027</c:v>
                </c:pt>
                <c:pt idx="16">
                  <c:v>2227.4227200000028</c:v>
                </c:pt>
                <c:pt idx="17">
                  <c:v>2028.2628060000011</c:v>
                </c:pt>
                <c:pt idx="18">
                  <c:v>1272.6888561599992</c:v>
                </c:pt>
                <c:pt idx="19">
                  <c:v>2404.6804440000014</c:v>
                </c:pt>
                <c:pt idx="20">
                  <c:v>471.76717199999979</c:v>
                </c:pt>
                <c:pt idx="21">
                  <c:v>2239.9039680000024</c:v>
                </c:pt>
                <c:pt idx="22">
                  <c:v>1446.5046360000003</c:v>
                </c:pt>
                <c:pt idx="23">
                  <c:v>1046.0245919999995</c:v>
                </c:pt>
                <c:pt idx="24">
                  <c:v>1721.8121639999997</c:v>
                </c:pt>
                <c:pt idx="25">
                  <c:v>1704.7704600000009</c:v>
                </c:pt>
                <c:pt idx="26">
                  <c:v>1242.7242599999995</c:v>
                </c:pt>
                <c:pt idx="27">
                  <c:v>912.93128400000001</c:v>
                </c:pt>
                <c:pt idx="28">
                  <c:v>1671.4071239999996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再エネ比較シート!$BP$13:$BP$42</c:f>
              <c:numCache>
                <c:formatCode>#,##0_);[Red]\(#,##0\)</c:formatCode>
                <c:ptCount val="30"/>
                <c:pt idx="0">
                  <c:v>6839.7274080000016</c:v>
                </c:pt>
                <c:pt idx="1">
                  <c:v>45735.352932000023</c:v>
                </c:pt>
                <c:pt idx="2">
                  <c:v>9128.4990359999993</c:v>
                </c:pt>
                <c:pt idx="3">
                  <c:v>4988.5247880000015</c:v>
                </c:pt>
                <c:pt idx="4">
                  <c:v>48922.146324000074</c:v>
                </c:pt>
                <c:pt idx="5">
                  <c:v>14770.202712000002</c:v>
                </c:pt>
                <c:pt idx="6">
                  <c:v>5162.8645559999995</c:v>
                </c:pt>
                <c:pt idx="7">
                  <c:v>3323.9636039999996</c:v>
                </c:pt>
                <c:pt idx="8">
                  <c:v>5991.7059719999997</c:v>
                </c:pt>
                <c:pt idx="9">
                  <c:v>7261.8201240000017</c:v>
                </c:pt>
                <c:pt idx="10">
                  <c:v>1479.1102319999995</c:v>
                </c:pt>
                <c:pt idx="11">
                  <c:v>35299.702464000002</c:v>
                </c:pt>
                <c:pt idx="12">
                  <c:v>9603.3698760000007</c:v>
                </c:pt>
                <c:pt idx="13">
                  <c:v>5200.6954919999998</c:v>
                </c:pt>
                <c:pt idx="14">
                  <c:v>3817.8821880000005</c:v>
                </c:pt>
                <c:pt idx="15">
                  <c:v>729.36986400000001</c:v>
                </c:pt>
                <c:pt idx="16">
                  <c:v>36960.163092000053</c:v>
                </c:pt>
                <c:pt idx="17">
                  <c:v>37769.295384000012</c:v>
                </c:pt>
                <c:pt idx="18">
                  <c:v>17252.890955999992</c:v>
                </c:pt>
                <c:pt idx="19">
                  <c:v>15047.453207999999</c:v>
                </c:pt>
                <c:pt idx="20">
                  <c:v>608.20504799999992</c:v>
                </c:pt>
                <c:pt idx="21">
                  <c:v>86769.087719999952</c:v>
                </c:pt>
                <c:pt idx="22">
                  <c:v>360.31982399999998</c:v>
                </c:pt>
                <c:pt idx="23">
                  <c:v>20641.669800000011</c:v>
                </c:pt>
                <c:pt idx="24">
                  <c:v>18662.424012000003</c:v>
                </c:pt>
                <c:pt idx="25">
                  <c:v>12303.784415999997</c:v>
                </c:pt>
                <c:pt idx="26">
                  <c:v>2303.5865400000002</c:v>
                </c:pt>
                <c:pt idx="27">
                  <c:v>11028.114672</c:v>
                </c:pt>
                <c:pt idx="28">
                  <c:v>5078.3401919999997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再エネ比較シート!$BQ$13:$BQ$42</c:f>
              <c:numCache>
                <c:formatCode>#,##0_);[Red]\(#,##0\)</c:formatCode>
                <c:ptCount val="30"/>
                <c:pt idx="0">
                  <c:v>0</c:v>
                </c:pt>
                <c:pt idx="1">
                  <c:v>0</c:v>
                </c:pt>
                <c:pt idx="2">
                  <c:v>0</c:v>
                </c:pt>
                <c:pt idx="3">
                  <c:v>0</c:v>
                </c:pt>
                <c:pt idx="4">
                  <c:v>22811.040000000001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42.36336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999.69120000000009</c:v>
                </c:pt>
                <c:pt idx="14">
                  <c:v>6049.6559999999999</c:v>
                </c:pt>
                <c:pt idx="15">
                  <c:v>0</c:v>
                </c:pt>
                <c:pt idx="16">
                  <c:v>0</c:v>
                </c:pt>
                <c:pt idx="17">
                  <c:v>0</c:v>
                </c:pt>
                <c:pt idx="18">
                  <c:v>2013.048</c:v>
                </c:pt>
                <c:pt idx="19">
                  <c:v>0</c:v>
                </c:pt>
                <c:pt idx="20">
                  <c:v>998.64</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2803.2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桑折町</c:v>
                </c:pt>
                <c:pt idx="1">
                  <c:v>南伊勢町</c:v>
                </c:pt>
                <c:pt idx="2">
                  <c:v>氷川町</c:v>
                </c:pt>
                <c:pt idx="3">
                  <c:v>湯浅町</c:v>
                </c:pt>
                <c:pt idx="4">
                  <c:v>平生町</c:v>
                </c:pt>
                <c:pt idx="5">
                  <c:v>市川町</c:v>
                </c:pt>
                <c:pt idx="6">
                  <c:v>栗山町</c:v>
                </c:pt>
                <c:pt idx="7">
                  <c:v>朝日町</c:v>
                </c:pt>
                <c:pt idx="8">
                  <c:v>越生町</c:v>
                </c:pt>
                <c:pt idx="9">
                  <c:v>里庄町</c:v>
                </c:pt>
                <c:pt idx="10">
                  <c:v>田上町</c:v>
                </c:pt>
                <c:pt idx="11">
                  <c:v>千代田町</c:v>
                </c:pt>
                <c:pt idx="12">
                  <c:v>岩美町</c:v>
                </c:pt>
                <c:pt idx="13">
                  <c:v>小布施町</c:v>
                </c:pt>
                <c:pt idx="14">
                  <c:v>朝日町</c:v>
                </c:pt>
                <c:pt idx="15">
                  <c:v>大槌町</c:v>
                </c:pt>
                <c:pt idx="16">
                  <c:v>美里町</c:v>
                </c:pt>
                <c:pt idx="17">
                  <c:v>勝央町</c:v>
                </c:pt>
                <c:pt idx="18">
                  <c:v>斜里町</c:v>
                </c:pt>
                <c:pt idx="19">
                  <c:v>明和町</c:v>
                </c:pt>
                <c:pt idx="20">
                  <c:v>箱根町</c:v>
                </c:pt>
                <c:pt idx="21">
                  <c:v>六戸町</c:v>
                </c:pt>
                <c:pt idx="22">
                  <c:v>中山町</c:v>
                </c:pt>
                <c:pt idx="23">
                  <c:v>白子町</c:v>
                </c:pt>
                <c:pt idx="24">
                  <c:v>神河町</c:v>
                </c:pt>
                <c:pt idx="25">
                  <c:v>小鹿野町</c:v>
                </c:pt>
                <c:pt idx="26">
                  <c:v>松田町</c:v>
                </c:pt>
                <c:pt idx="27">
                  <c:v>ときがわ町</c:v>
                </c:pt>
                <c:pt idx="28">
                  <c:v>飯綱町</c:v>
                </c:pt>
              </c:strCache>
            </c:strRef>
          </c:cat>
          <c:val>
            <c:numRef>
              <c:f>再エネ比較シート!$BU$13:$BU$42</c:f>
              <c:numCache>
                <c:formatCode>#,##0_);[Red]\(#,##0\)</c:formatCode>
                <c:ptCount val="30"/>
                <c:pt idx="0">
                  <c:v>9492.832692</c:v>
                </c:pt>
                <c:pt idx="1">
                  <c:v>46793.738760000022</c:v>
                </c:pt>
                <c:pt idx="2">
                  <c:v>12723.070857240004</c:v>
                </c:pt>
                <c:pt idx="3">
                  <c:v>6352.9412160000011</c:v>
                </c:pt>
                <c:pt idx="4">
                  <c:v>73407.833772000071</c:v>
                </c:pt>
                <c:pt idx="5">
                  <c:v>16644.070080000001</c:v>
                </c:pt>
                <c:pt idx="6">
                  <c:v>6501.9344495999994</c:v>
                </c:pt>
                <c:pt idx="7">
                  <c:v>6169.2081000000017</c:v>
                </c:pt>
                <c:pt idx="8">
                  <c:v>7303.0770959999991</c:v>
                </c:pt>
                <c:pt idx="9">
                  <c:v>9495.0034200000027</c:v>
                </c:pt>
                <c:pt idx="10">
                  <c:v>2146.0169159999996</c:v>
                </c:pt>
                <c:pt idx="11">
                  <c:v>37565.889060000001</c:v>
                </c:pt>
                <c:pt idx="12">
                  <c:v>10770.7266</c:v>
                </c:pt>
                <c:pt idx="13">
                  <c:v>8958.8625119999997</c:v>
                </c:pt>
                <c:pt idx="14">
                  <c:v>10274.378868</c:v>
                </c:pt>
                <c:pt idx="15">
                  <c:v>3844.1613120000029</c:v>
                </c:pt>
                <c:pt idx="16">
                  <c:v>39187.585812000056</c:v>
                </c:pt>
                <c:pt idx="17">
                  <c:v>39797.558190000011</c:v>
                </c:pt>
                <c:pt idx="18">
                  <c:v>20538.62781215999</c:v>
                </c:pt>
                <c:pt idx="19">
                  <c:v>20255.333652000001</c:v>
                </c:pt>
                <c:pt idx="20">
                  <c:v>2078.6122199999995</c:v>
                </c:pt>
                <c:pt idx="21">
                  <c:v>89051.355047999954</c:v>
                </c:pt>
                <c:pt idx="22">
                  <c:v>1806.8244600000003</c:v>
                </c:pt>
                <c:pt idx="23">
                  <c:v>21687.694392000009</c:v>
                </c:pt>
                <c:pt idx="24">
                  <c:v>20384.236176000002</c:v>
                </c:pt>
                <c:pt idx="25">
                  <c:v>14008.554875999998</c:v>
                </c:pt>
                <c:pt idx="26">
                  <c:v>3546.3107999999997</c:v>
                </c:pt>
                <c:pt idx="27">
                  <c:v>11941.045956</c:v>
                </c:pt>
                <c:pt idx="28">
                  <c:v>6749.747315999999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平生町</c:v>
                </c:pt>
              </c:strCache>
            </c:strRef>
          </c:cat>
          <c:val>
            <c:numRef>
              <c:f>①CO2排出量の現状把握!$AX$43:$AX$45</c:f>
              <c:numCache>
                <c:formatCode>0%</c:formatCode>
                <c:ptCount val="3"/>
                <c:pt idx="0">
                  <c:v>0.44203583680298503</c:v>
                </c:pt>
                <c:pt idx="1">
                  <c:v>0.74964088846025723</c:v>
                </c:pt>
                <c:pt idx="2">
                  <c:v>0.62891203686137687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平生町</c:v>
                </c:pt>
              </c:strCache>
            </c:strRef>
          </c:cat>
          <c:val>
            <c:numRef>
              <c:f>①CO2排出量の現状把握!$AY$43:$AY$45</c:f>
              <c:numCache>
                <c:formatCode>0%</c:formatCode>
                <c:ptCount val="3"/>
                <c:pt idx="0">
                  <c:v>0.19220740382343474</c:v>
                </c:pt>
                <c:pt idx="1">
                  <c:v>7.152231858173537E-2</c:v>
                </c:pt>
                <c:pt idx="2">
                  <c:v>9.3337183361311971E-2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平生町</c:v>
                </c:pt>
              </c:strCache>
            </c:strRef>
          </c:cat>
          <c:val>
            <c:numRef>
              <c:f>①CO2排出量の現状把握!$AZ$43:$AZ$45</c:f>
              <c:numCache>
                <c:formatCode>0%</c:formatCode>
                <c:ptCount val="3"/>
                <c:pt idx="0">
                  <c:v>0.1618007278049024</c:v>
                </c:pt>
                <c:pt idx="1">
                  <c:v>8.1135753830206422E-2</c:v>
                </c:pt>
                <c:pt idx="2">
                  <c:v>0.12600899174004943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平生町</c:v>
                </c:pt>
              </c:strCache>
            </c:strRef>
          </c:cat>
          <c:val>
            <c:numRef>
              <c:f>①CO2排出量の現状把握!$BA$43:$BA$45</c:f>
              <c:numCache>
                <c:formatCode>0%</c:formatCode>
                <c:ptCount val="3"/>
                <c:pt idx="0">
                  <c:v>0.18830241870300451</c:v>
                </c:pt>
                <c:pt idx="1">
                  <c:v>9.2392561367744749E-2</c:v>
                </c:pt>
                <c:pt idx="2">
                  <c:v>0.14054291928141416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平生町</c:v>
                </c:pt>
              </c:strCache>
            </c:strRef>
          </c:cat>
          <c:val>
            <c:numRef>
              <c:f>①CO2排出量の現状把握!$BB$43:$BB$45</c:f>
              <c:numCache>
                <c:formatCode>0%</c:formatCode>
                <c:ptCount val="3"/>
                <c:pt idx="0">
                  <c:v>1.5653612865673284E-2</c:v>
                </c:pt>
                <c:pt idx="1">
                  <c:v>5.30847776005624E-3</c:v>
                </c:pt>
                <c:pt idx="2">
                  <c:v>1.1198868755847503E-2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3605</c:v>
                </c:pt>
                <c:pt idx="1">
                  <c:v>3545</c:v>
                </c:pt>
                <c:pt idx="2">
                  <c:v>3545</c:v>
                </c:pt>
                <c:pt idx="3">
                  <c:v>3545</c:v>
                </c:pt>
                <c:pt idx="4">
                  <c:v>3545</c:v>
                </c:pt>
                <c:pt idx="5">
                  <c:v>3545</c:v>
                </c:pt>
                <c:pt idx="6">
                  <c:v>3407</c:v>
                </c:pt>
                <c:pt idx="7">
                  <c:v>3407</c:v>
                </c:pt>
                <c:pt idx="8">
                  <c:v>3407</c:v>
                </c:pt>
                <c:pt idx="9">
                  <c:v>3407</c:v>
                </c:pt>
                <c:pt idx="10">
                  <c:v>3407</c:v>
                </c:pt>
                <c:pt idx="11">
                  <c:v>3407</c:v>
                </c:pt>
                <c:pt idx="12">
                  <c:v>3344</c:v>
                </c:pt>
                <c:pt idx="13">
                  <c:v>3344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0.88631153867574242</c:v>
                </c:pt>
                <c:pt idx="1">
                  <c:v>2.0247492781081293</c:v>
                </c:pt>
                <c:pt idx="2">
                  <c:v>1.8037306006062823</c:v>
                </c:pt>
                <c:pt idx="3">
                  <c:v>1.9924340489238206</c:v>
                </c:pt>
                <c:pt idx="4">
                  <c:v>2.308631584078586</c:v>
                </c:pt>
                <c:pt idx="5">
                  <c:v>1.9672843835956297</c:v>
                </c:pt>
                <c:pt idx="6">
                  <c:v>2.088030965380125</c:v>
                </c:pt>
                <c:pt idx="7">
                  <c:v>2.3361139535453801</c:v>
                </c:pt>
                <c:pt idx="8">
                  <c:v>1.35308614993417</c:v>
                </c:pt>
                <c:pt idx="9">
                  <c:v>1.2807147165655941</c:v>
                </c:pt>
                <c:pt idx="10">
                  <c:v>1.708314327803055</c:v>
                </c:pt>
                <c:pt idx="11">
                  <c:v>2.0097976480264959</c:v>
                </c:pt>
                <c:pt idx="12">
                  <c:v>1.462636338495668</c:v>
                </c:pt>
                <c:pt idx="13">
                  <c:v>1.617350477373545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96299</c:v>
                </c:pt>
                <c:pt idx="1">
                  <c:v>48722</c:v>
                </c:pt>
                <c:pt idx="2">
                  <c:v>36423</c:v>
                </c:pt>
                <c:pt idx="3">
                  <c:v>30981</c:v>
                </c:pt>
                <c:pt idx="4">
                  <c:v>40319</c:v>
                </c:pt>
                <c:pt idx="5">
                  <c:v>36173</c:v>
                </c:pt>
                <c:pt idx="6">
                  <c:v>55430</c:v>
                </c:pt>
                <c:pt idx="7">
                  <c:v>86660</c:v>
                </c:pt>
                <c:pt idx="8">
                  <c:v>101122.8000745451</c:v>
                </c:pt>
                <c:pt idx="9">
                  <c:v>118158</c:v>
                </c:pt>
                <c:pt idx="10">
                  <c:v>136145</c:v>
                </c:pt>
                <c:pt idx="11">
                  <c:v>139845</c:v>
                </c:pt>
                <c:pt idx="12">
                  <c:v>118979.99999999999</c:v>
                </c:pt>
                <c:pt idx="13">
                  <c:v>115251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13230</c:v>
                </c:pt>
                <c:pt idx="1">
                  <c:v>13099</c:v>
                </c:pt>
                <c:pt idx="2">
                  <c:v>13012</c:v>
                </c:pt>
                <c:pt idx="3">
                  <c:v>12931</c:v>
                </c:pt>
                <c:pt idx="4">
                  <c:v>12940</c:v>
                </c:pt>
                <c:pt idx="5">
                  <c:v>12810</c:v>
                </c:pt>
                <c:pt idx="6">
                  <c:v>12689</c:v>
                </c:pt>
                <c:pt idx="7">
                  <c:v>12528</c:v>
                </c:pt>
                <c:pt idx="8">
                  <c:v>12375</c:v>
                </c:pt>
                <c:pt idx="9">
                  <c:v>12155</c:v>
                </c:pt>
                <c:pt idx="10">
                  <c:v>11918</c:v>
                </c:pt>
                <c:pt idx="11">
                  <c:v>11795</c:v>
                </c:pt>
                <c:pt idx="12">
                  <c:v>11600</c:v>
                </c:pt>
                <c:pt idx="13">
                  <c:v>11385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平生町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1646</v>
      </c>
      <c r="C23" s="6" t="s">
        <v>1328</v>
      </c>
      <c r="D23" s="6" t="s">
        <v>1329</v>
      </c>
      <c r="E23" s="1101" t="s">
        <v>1647</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1650</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1651</v>
      </c>
    </row>
    <row r="46" spans="2:5" ht="33.6" customHeight="1">
      <c r="B46" s="967" t="s">
        <v>1470</v>
      </c>
      <c r="C46" s="6" t="s">
        <v>8</v>
      </c>
      <c r="D46" s="7" t="s">
        <v>9</v>
      </c>
      <c r="E46" s="1102" t="s">
        <v>1652</v>
      </c>
    </row>
    <row r="47" spans="2:5" ht="21.95" customHeight="1">
      <c r="B47" s="438" t="s">
        <v>1613</v>
      </c>
      <c r="C47" s="442"/>
      <c r="D47" s="440"/>
      <c r="E47" s="441"/>
    </row>
    <row r="48" spans="2:5" ht="33.6" customHeight="1">
      <c r="B48" s="967" t="s">
        <v>1471</v>
      </c>
      <c r="C48" s="6" t="s">
        <v>14</v>
      </c>
      <c r="D48" s="6" t="s">
        <v>9</v>
      </c>
      <c r="E48" s="1102" t="s">
        <v>1653</v>
      </c>
    </row>
    <row r="49" spans="2:5" ht="33.6" customHeight="1">
      <c r="B49" s="967" t="s">
        <v>1472</v>
      </c>
      <c r="C49" s="6" t="s">
        <v>14</v>
      </c>
      <c r="D49" s="6" t="s">
        <v>9</v>
      </c>
      <c r="E49" s="1102" t="s">
        <v>1654</v>
      </c>
    </row>
    <row r="50" spans="2:5" ht="21.6" customHeight="1">
      <c r="B50" s="438" t="s">
        <v>1477</v>
      </c>
      <c r="C50" s="439"/>
      <c r="D50" s="440"/>
      <c r="E50" s="441"/>
    </row>
    <row r="51" spans="2:5" ht="21" customHeight="1">
      <c r="B51" s="967" t="s">
        <v>1473</v>
      </c>
      <c r="C51" s="6" t="s">
        <v>12</v>
      </c>
      <c r="D51" s="6" t="s">
        <v>1401</v>
      </c>
      <c r="E51" s="968" t="s">
        <v>1655</v>
      </c>
    </row>
    <row r="52" spans="2:5" ht="21" customHeight="1">
      <c r="B52" s="967" t="s">
        <v>1474</v>
      </c>
      <c r="C52" s="6" t="s">
        <v>12</v>
      </c>
      <c r="D52" s="6" t="s">
        <v>1401</v>
      </c>
      <c r="E52" s="968" t="s">
        <v>1656</v>
      </c>
    </row>
    <row r="53" spans="2:5" ht="21" customHeight="1">
      <c r="B53" s="969" t="s">
        <v>1475</v>
      </c>
      <c r="C53" s="970" t="s">
        <v>8</v>
      </c>
      <c r="D53" s="970" t="s">
        <v>1401</v>
      </c>
      <c r="E53" s="971" t="s">
        <v>1657</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1658</v>
      </c>
    </row>
    <row r="58" spans="2:5" ht="21.95" customHeight="1">
      <c r="B58" s="967" t="s">
        <v>1479</v>
      </c>
      <c r="C58" s="6" t="s">
        <v>13</v>
      </c>
      <c r="D58" s="7" t="s">
        <v>1409</v>
      </c>
      <c r="E58" s="1102" t="s">
        <v>1659</v>
      </c>
    </row>
    <row r="59" spans="2:5" ht="33.6" customHeight="1">
      <c r="B59" s="979" t="s">
        <v>1612</v>
      </c>
      <c r="C59" s="8" t="s">
        <v>13</v>
      </c>
      <c r="D59" s="7" t="s">
        <v>1409</v>
      </c>
      <c r="E59" s="1103" t="s">
        <v>1660</v>
      </c>
    </row>
    <row r="60" spans="2:5" ht="51" customHeight="1">
      <c r="B60" s="980" t="s">
        <v>1629</v>
      </c>
      <c r="C60" s="494" t="s">
        <v>14</v>
      </c>
      <c r="D60" s="7" t="s">
        <v>1409</v>
      </c>
      <c r="E60" s="977" t="s">
        <v>1661</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1704</v>
      </c>
      <c r="B9" s="80">
        <v>18</v>
      </c>
      <c r="C9" s="80">
        <v>1</v>
      </c>
      <c r="D9" s="80">
        <v>2</v>
      </c>
      <c r="E9" s="80">
        <v>1990</v>
      </c>
      <c r="F9" s="80" t="s">
        <v>562</v>
      </c>
      <c r="G9" s="80" t="s">
        <v>1705</v>
      </c>
      <c r="H9" s="80" t="s">
        <v>1706</v>
      </c>
      <c r="I9" s="177"/>
      <c r="J9" s="81">
        <v>48.957557274323634</v>
      </c>
      <c r="K9" s="81">
        <v>1.628566997248696</v>
      </c>
      <c r="L9" s="81">
        <v>2.3026547111707281</v>
      </c>
      <c r="M9" s="81">
        <v>6.2198690430869457</v>
      </c>
      <c r="N9" s="81">
        <v>11.273102403988595</v>
      </c>
      <c r="O9" s="81">
        <v>10.843358134131682</v>
      </c>
      <c r="P9" s="81">
        <v>14.888117133125011</v>
      </c>
      <c r="Q9" s="81">
        <v>0.90486906772562659</v>
      </c>
      <c r="R9" s="81">
        <v>0</v>
      </c>
      <c r="S9" s="81">
        <v>0.89144339036281328</v>
      </c>
      <c r="T9" s="82"/>
      <c r="U9" s="81">
        <v>5090773</v>
      </c>
      <c r="V9" s="81">
        <v>501</v>
      </c>
      <c r="W9" s="81">
        <v>26</v>
      </c>
      <c r="X9" s="81">
        <v>2145</v>
      </c>
      <c r="Y9" s="81">
        <v>3862</v>
      </c>
      <c r="Z9" s="81">
        <v>4460</v>
      </c>
      <c r="AA9" s="81">
        <v>3615</v>
      </c>
      <c r="AB9" s="81">
        <v>14692</v>
      </c>
      <c r="AC9" s="81">
        <v>0</v>
      </c>
      <c r="AD9" s="81">
        <v>0.89144339036281328</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1707</v>
      </c>
      <c r="B10" s="80">
        <v>19</v>
      </c>
      <c r="C10" s="80">
        <v>2</v>
      </c>
      <c r="D10" s="80">
        <v>2</v>
      </c>
      <c r="E10" s="80">
        <v>2005</v>
      </c>
      <c r="F10" s="80" t="s">
        <v>565</v>
      </c>
      <c r="G10" s="80" t="s">
        <v>1705</v>
      </c>
      <c r="H10" s="80" t="s">
        <v>1706</v>
      </c>
      <c r="I10" s="177"/>
      <c r="J10" s="81">
        <v>44.007524973310439</v>
      </c>
      <c r="K10" s="81">
        <v>1.2148875339875569</v>
      </c>
      <c r="L10" s="81">
        <v>3.1828115164318791</v>
      </c>
      <c r="M10" s="81">
        <v>10.245994905996332</v>
      </c>
      <c r="N10" s="81">
        <v>20.14868607973396</v>
      </c>
      <c r="O10" s="81">
        <v>15.1754519698483</v>
      </c>
      <c r="P10" s="81">
        <v>14.628382144871548</v>
      </c>
      <c r="Q10" s="81">
        <v>0.80518861114635942</v>
      </c>
      <c r="R10" s="81">
        <v>0</v>
      </c>
      <c r="S10" s="81">
        <v>2.9050884157693844</v>
      </c>
      <c r="T10" s="82"/>
      <c r="U10" s="81">
        <v>4763188</v>
      </c>
      <c r="V10" s="81">
        <v>463</v>
      </c>
      <c r="W10" s="81">
        <v>38</v>
      </c>
      <c r="X10" s="81">
        <v>1658</v>
      </c>
      <c r="Y10" s="81">
        <v>4446</v>
      </c>
      <c r="Z10" s="81">
        <v>7223</v>
      </c>
      <c r="AA10" s="81">
        <v>2909</v>
      </c>
      <c r="AB10" s="81">
        <v>13667</v>
      </c>
      <c r="AC10" s="81">
        <v>0</v>
      </c>
      <c r="AD10" s="81">
        <v>2.9050884157693844</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1708</v>
      </c>
      <c r="B11" s="80">
        <v>20</v>
      </c>
      <c r="C11" s="80">
        <v>3</v>
      </c>
      <c r="D11" s="80">
        <v>2</v>
      </c>
      <c r="E11" s="80">
        <v>2006</v>
      </c>
      <c r="F11" s="80" t="s">
        <v>566</v>
      </c>
      <c r="G11" s="80" t="s">
        <v>1705</v>
      </c>
      <c r="H11" s="80" t="s">
        <v>1706</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1709</v>
      </c>
      <c r="B12" s="80">
        <v>21</v>
      </c>
      <c r="C12" s="80">
        <v>4</v>
      </c>
      <c r="D12" s="80">
        <v>2</v>
      </c>
      <c r="E12" s="80">
        <v>2007</v>
      </c>
      <c r="F12" s="80" t="s">
        <v>567</v>
      </c>
      <c r="G12" s="80" t="s">
        <v>1705</v>
      </c>
      <c r="H12" s="80" t="s">
        <v>1706</v>
      </c>
      <c r="I12" s="177"/>
      <c r="J12" s="81">
        <v>43.671914419439787</v>
      </c>
      <c r="K12" s="81">
        <v>1.0190802589293002</v>
      </c>
      <c r="L12" s="81">
        <v>4.343755978044392</v>
      </c>
      <c r="M12" s="81">
        <v>10.977198406968792</v>
      </c>
      <c r="N12" s="81">
        <v>20.619226737927239</v>
      </c>
      <c r="O12" s="81">
        <v>14.676895682382103</v>
      </c>
      <c r="P12" s="81">
        <v>14.476931498449369</v>
      </c>
      <c r="Q12" s="81">
        <v>0.83783250004485876</v>
      </c>
      <c r="R12" s="81">
        <v>0</v>
      </c>
      <c r="S12" s="81">
        <v>1.749291703789273</v>
      </c>
      <c r="T12" s="82"/>
      <c r="U12" s="81">
        <v>5577413</v>
      </c>
      <c r="V12" s="81">
        <v>406</v>
      </c>
      <c r="W12" s="81">
        <v>65</v>
      </c>
      <c r="X12" s="81">
        <v>2392</v>
      </c>
      <c r="Y12" s="81">
        <v>4462</v>
      </c>
      <c r="Z12" s="81">
        <v>7262</v>
      </c>
      <c r="AA12" s="81">
        <v>2835</v>
      </c>
      <c r="AB12" s="81">
        <v>13469</v>
      </c>
      <c r="AC12" s="81">
        <v>0</v>
      </c>
      <c r="AD12" s="81">
        <v>1.749291703789273</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1710</v>
      </c>
      <c r="B13" s="80">
        <v>22</v>
      </c>
      <c r="C13" s="80">
        <v>5</v>
      </c>
      <c r="D13" s="80">
        <v>2</v>
      </c>
      <c r="E13" s="80">
        <v>2008</v>
      </c>
      <c r="F13" s="80" t="s">
        <v>84</v>
      </c>
      <c r="G13" s="80" t="s">
        <v>1705</v>
      </c>
      <c r="H13" s="80" t="s">
        <v>1706</v>
      </c>
      <c r="I13" s="177"/>
      <c r="J13" s="81">
        <v>39.757058039567596</v>
      </c>
      <c r="K13" s="81">
        <v>0.80736029670924048</v>
      </c>
      <c r="L13" s="81">
        <v>4.2435122287664662</v>
      </c>
      <c r="M13" s="81">
        <v>12.301131312439455</v>
      </c>
      <c r="N13" s="81">
        <v>19.722955250888297</v>
      </c>
      <c r="O13" s="81">
        <v>14.298333539609837</v>
      </c>
      <c r="P13" s="81">
        <v>14.276808347456305</v>
      </c>
      <c r="Q13" s="81">
        <v>0.8189633669471833</v>
      </c>
      <c r="R13" s="81">
        <v>0</v>
      </c>
      <c r="S13" s="81">
        <v>1.6978585191592219</v>
      </c>
      <c r="T13" s="82"/>
      <c r="U13" s="81">
        <v>5291196</v>
      </c>
      <c r="V13" s="81">
        <v>406</v>
      </c>
      <c r="W13" s="81">
        <v>65</v>
      </c>
      <c r="X13" s="81">
        <v>2392</v>
      </c>
      <c r="Y13" s="81">
        <v>4473</v>
      </c>
      <c r="Z13" s="81">
        <v>7323</v>
      </c>
      <c r="AA13" s="81">
        <v>2799</v>
      </c>
      <c r="AB13" s="81">
        <v>13382</v>
      </c>
      <c r="AC13" s="81">
        <v>0</v>
      </c>
      <c r="AD13" s="81">
        <v>1.6978585191592219</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1711</v>
      </c>
      <c r="B14" s="80">
        <v>23</v>
      </c>
      <c r="C14" s="80">
        <v>6</v>
      </c>
      <c r="D14" s="80">
        <v>2</v>
      </c>
      <c r="E14" s="80">
        <v>2009</v>
      </c>
      <c r="F14" s="80" t="s">
        <v>85</v>
      </c>
      <c r="G14" s="80" t="s">
        <v>1705</v>
      </c>
      <c r="H14" s="80" t="s">
        <v>1706</v>
      </c>
      <c r="I14" s="177"/>
      <c r="J14" s="81">
        <v>40.22429445107494</v>
      </c>
      <c r="K14" s="81">
        <v>0.74475704542838295</v>
      </c>
      <c r="L14" s="81">
        <v>14.405072715381449</v>
      </c>
      <c r="M14" s="81">
        <v>13.844613228310724</v>
      </c>
      <c r="N14" s="81">
        <v>18.047055443631319</v>
      </c>
      <c r="O14" s="81">
        <v>14.531444278392421</v>
      </c>
      <c r="P14" s="81">
        <v>13.871931604434092</v>
      </c>
      <c r="Q14" s="81">
        <v>0.77315096257700511</v>
      </c>
      <c r="R14" s="81">
        <v>0</v>
      </c>
      <c r="S14" s="81">
        <v>1.7801715509410083</v>
      </c>
      <c r="T14" s="82"/>
      <c r="U14" s="81">
        <v>4634096</v>
      </c>
      <c r="V14" s="81">
        <v>382</v>
      </c>
      <c r="W14" s="81">
        <v>304</v>
      </c>
      <c r="X14" s="81">
        <v>2667</v>
      </c>
      <c r="Y14" s="81">
        <v>4471</v>
      </c>
      <c r="Z14" s="81">
        <v>7346</v>
      </c>
      <c r="AA14" s="81">
        <v>2792</v>
      </c>
      <c r="AB14" s="81">
        <v>13262</v>
      </c>
      <c r="AC14" s="81">
        <v>0</v>
      </c>
      <c r="AD14" s="81">
        <v>1.7801715509410083</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47.06</v>
      </c>
      <c r="BJ14" s="81">
        <v>0</v>
      </c>
      <c r="BK14" s="81">
        <v>0</v>
      </c>
      <c r="BL14" s="81">
        <v>0</v>
      </c>
      <c r="BM14" s="82"/>
      <c r="BN14" s="81">
        <v>0</v>
      </c>
      <c r="BO14" s="81">
        <v>0</v>
      </c>
      <c r="BP14" s="81">
        <v>3</v>
      </c>
      <c r="BQ14" s="81">
        <v>0</v>
      </c>
      <c r="BR14" s="81">
        <v>0</v>
      </c>
      <c r="BS14" s="81">
        <v>0</v>
      </c>
      <c r="BT14"/>
      <c r="BU14" s="80"/>
      <c r="BV14" s="80"/>
      <c r="BW14" s="80"/>
      <c r="BX14" s="80"/>
      <c r="BY14" s="80"/>
      <c r="BZ14" s="80"/>
      <c r="CA14" s="80"/>
      <c r="CB14" s="80"/>
      <c r="CC14" s="80"/>
    </row>
    <row r="15" spans="1:81">
      <c r="A15" s="80" t="s">
        <v>1712</v>
      </c>
      <c r="B15" s="80">
        <v>24</v>
      </c>
      <c r="C15" s="80">
        <v>7</v>
      </c>
      <c r="D15" s="80">
        <v>2</v>
      </c>
      <c r="E15" s="80">
        <v>2010</v>
      </c>
      <c r="F15" s="80" t="s">
        <v>86</v>
      </c>
      <c r="G15" s="80" t="s">
        <v>1705</v>
      </c>
      <c r="H15" s="80" t="s">
        <v>1706</v>
      </c>
      <c r="I15" s="177"/>
      <c r="J15" s="81">
        <v>42.087246686466074</v>
      </c>
      <c r="K15" s="81">
        <v>0.75909853399952565</v>
      </c>
      <c r="L15" s="81">
        <v>13.637817276421616</v>
      </c>
      <c r="M15" s="81">
        <v>13.502237531647868</v>
      </c>
      <c r="N15" s="81">
        <v>18.175485475126557</v>
      </c>
      <c r="O15" s="81">
        <v>14.56661959432393</v>
      </c>
      <c r="P15" s="81">
        <v>14.120228204929052</v>
      </c>
      <c r="Q15" s="81">
        <v>0.79604722352730095</v>
      </c>
      <c r="R15" s="81">
        <v>0</v>
      </c>
      <c r="S15" s="81">
        <v>1.140007094854889</v>
      </c>
      <c r="T15" s="82"/>
      <c r="U15" s="81">
        <v>5187165</v>
      </c>
      <c r="V15" s="81">
        <v>382</v>
      </c>
      <c r="W15" s="81">
        <v>304</v>
      </c>
      <c r="X15" s="81">
        <v>2667</v>
      </c>
      <c r="Y15" s="81">
        <v>4495</v>
      </c>
      <c r="Z15" s="81">
        <v>7398</v>
      </c>
      <c r="AA15" s="81">
        <v>2771</v>
      </c>
      <c r="AB15" s="81">
        <v>13084</v>
      </c>
      <c r="AC15" s="81">
        <v>0</v>
      </c>
      <c r="AD15" s="81">
        <v>1.140007094854889</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46.515000000000001</v>
      </c>
      <c r="BJ15" s="81">
        <v>0</v>
      </c>
      <c r="BK15" s="81">
        <v>0</v>
      </c>
      <c r="BL15" s="81">
        <v>0</v>
      </c>
      <c r="BM15" s="82"/>
      <c r="BN15" s="81">
        <v>0</v>
      </c>
      <c r="BO15" s="81">
        <v>0</v>
      </c>
      <c r="BP15" s="81">
        <v>3</v>
      </c>
      <c r="BQ15" s="81">
        <v>0</v>
      </c>
      <c r="BR15" s="81">
        <v>0</v>
      </c>
      <c r="BS15" s="81">
        <v>0</v>
      </c>
      <c r="BT15"/>
      <c r="BU15" s="80">
        <v>46.515000000000001</v>
      </c>
      <c r="BV15" s="80">
        <v>0</v>
      </c>
      <c r="BW15" s="80">
        <v>0</v>
      </c>
      <c r="BX15" s="80">
        <v>0</v>
      </c>
      <c r="BY15" s="80">
        <v>0</v>
      </c>
      <c r="BZ15" s="80">
        <v>0</v>
      </c>
      <c r="CA15" s="80">
        <v>0</v>
      </c>
      <c r="CB15" s="80">
        <v>0</v>
      </c>
      <c r="CC15" s="80">
        <v>0</v>
      </c>
    </row>
    <row r="16" spans="1:81">
      <c r="A16" s="80" t="s">
        <v>1713</v>
      </c>
      <c r="B16" s="80">
        <v>25</v>
      </c>
      <c r="C16" s="80">
        <v>8</v>
      </c>
      <c r="D16" s="80">
        <v>2</v>
      </c>
      <c r="E16" s="80">
        <v>2011</v>
      </c>
      <c r="F16" s="80" t="s">
        <v>87</v>
      </c>
      <c r="G16" s="80" t="s">
        <v>1705</v>
      </c>
      <c r="H16" s="80" t="s">
        <v>1706</v>
      </c>
      <c r="I16" s="177"/>
      <c r="J16" s="81">
        <v>52.942002016429825</v>
      </c>
      <c r="K16" s="81">
        <v>1.0196699416350223</v>
      </c>
      <c r="L16" s="81">
        <v>12.731581191508667</v>
      </c>
      <c r="M16" s="81">
        <v>15.713947762051069</v>
      </c>
      <c r="N16" s="81">
        <v>21.141825762846281</v>
      </c>
      <c r="O16" s="81">
        <v>14.362880641874611</v>
      </c>
      <c r="P16" s="81">
        <v>13.662691111879917</v>
      </c>
      <c r="Q16" s="81">
        <v>0.89863333344884588</v>
      </c>
      <c r="R16" s="81">
        <v>0</v>
      </c>
      <c r="S16" s="81">
        <v>1.3930880781640755</v>
      </c>
      <c r="T16" s="82"/>
      <c r="U16" s="81">
        <v>5380578</v>
      </c>
      <c r="V16" s="81">
        <v>382</v>
      </c>
      <c r="W16" s="81">
        <v>304</v>
      </c>
      <c r="X16" s="81">
        <v>2667</v>
      </c>
      <c r="Y16" s="81">
        <v>4467</v>
      </c>
      <c r="Z16" s="81">
        <v>7453</v>
      </c>
      <c r="AA16" s="81">
        <v>2761</v>
      </c>
      <c r="AB16" s="81">
        <v>12805</v>
      </c>
      <c r="AC16" s="81">
        <v>0</v>
      </c>
      <c r="AD16" s="81">
        <v>1.3930880781640755</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35.551000000000002</v>
      </c>
      <c r="BJ16" s="81">
        <v>0</v>
      </c>
      <c r="BK16" s="81">
        <v>0</v>
      </c>
      <c r="BL16" s="81">
        <v>0</v>
      </c>
      <c r="BM16" s="82"/>
      <c r="BN16" s="81">
        <v>0</v>
      </c>
      <c r="BO16" s="81">
        <v>0</v>
      </c>
      <c r="BP16" s="81">
        <v>2</v>
      </c>
      <c r="BQ16" s="81">
        <v>0</v>
      </c>
      <c r="BR16" s="81">
        <v>0</v>
      </c>
      <c r="BS16" s="81">
        <v>0</v>
      </c>
      <c r="BT16"/>
      <c r="BU16" s="80">
        <v>35.551000000000002</v>
      </c>
      <c r="BV16" s="80">
        <v>0</v>
      </c>
      <c r="BW16" s="80">
        <v>0</v>
      </c>
      <c r="BX16" s="80">
        <v>0</v>
      </c>
      <c r="BY16" s="80">
        <v>0</v>
      </c>
      <c r="BZ16" s="80">
        <v>0</v>
      </c>
      <c r="CA16" s="80">
        <v>0</v>
      </c>
      <c r="CB16" s="80">
        <v>0</v>
      </c>
      <c r="CC16" s="80">
        <v>0</v>
      </c>
    </row>
    <row r="17" spans="1:81">
      <c r="A17" s="80" t="s">
        <v>1714</v>
      </c>
      <c r="B17" s="80">
        <v>26</v>
      </c>
      <c r="C17" s="80">
        <v>9</v>
      </c>
      <c r="D17" s="80">
        <v>2</v>
      </c>
      <c r="E17" s="80">
        <v>2012</v>
      </c>
      <c r="F17" s="80" t="s">
        <v>88</v>
      </c>
      <c r="G17" s="80" t="s">
        <v>1705</v>
      </c>
      <c r="H17" s="80" t="s">
        <v>1706</v>
      </c>
      <c r="I17" s="177"/>
      <c r="J17" s="81">
        <v>43.552413263439576</v>
      </c>
      <c r="K17" s="81">
        <v>0.95723570405168845</v>
      </c>
      <c r="L17" s="81">
        <v>12.769605634343849</v>
      </c>
      <c r="M17" s="81">
        <v>17.680090663691903</v>
      </c>
      <c r="N17" s="81">
        <v>22.636357519580578</v>
      </c>
      <c r="O17" s="81">
        <v>14.485027759933935</v>
      </c>
      <c r="P17" s="81">
        <v>13.650847676294047</v>
      </c>
      <c r="Q17" s="81">
        <v>0.96566904896907002</v>
      </c>
      <c r="R17" s="81">
        <v>0</v>
      </c>
      <c r="S17" s="81">
        <v>3.2018832744889258</v>
      </c>
      <c r="T17" s="82"/>
      <c r="U17" s="81">
        <v>4059336</v>
      </c>
      <c r="V17" s="81">
        <v>382</v>
      </c>
      <c r="W17" s="81">
        <v>304</v>
      </c>
      <c r="X17" s="81">
        <v>2667</v>
      </c>
      <c r="Y17" s="81">
        <v>4498</v>
      </c>
      <c r="Z17" s="81">
        <v>7576</v>
      </c>
      <c r="AA17" s="81">
        <v>2743</v>
      </c>
      <c r="AB17" s="81">
        <v>12665</v>
      </c>
      <c r="AC17" s="81">
        <v>0</v>
      </c>
      <c r="AD17" s="81">
        <v>3.2018832744889258</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52.357999999999997</v>
      </c>
      <c r="BJ17" s="81">
        <v>0</v>
      </c>
      <c r="BK17" s="81">
        <v>0</v>
      </c>
      <c r="BL17" s="81">
        <v>0</v>
      </c>
      <c r="BM17" s="82"/>
      <c r="BN17" s="81">
        <v>0</v>
      </c>
      <c r="BO17" s="81">
        <v>0</v>
      </c>
      <c r="BP17" s="81">
        <v>3</v>
      </c>
      <c r="BQ17" s="81">
        <v>0</v>
      </c>
      <c r="BR17" s="81">
        <v>0</v>
      </c>
      <c r="BS17" s="81">
        <v>0</v>
      </c>
      <c r="BT17"/>
      <c r="BU17" s="80">
        <v>52.357999999999997</v>
      </c>
      <c r="BV17" s="80">
        <v>0</v>
      </c>
      <c r="BW17" s="80">
        <v>0</v>
      </c>
      <c r="BX17" s="80">
        <v>0</v>
      </c>
      <c r="BY17" s="80">
        <v>0</v>
      </c>
      <c r="BZ17" s="80">
        <v>0</v>
      </c>
      <c r="CA17" s="80">
        <v>0</v>
      </c>
      <c r="CB17" s="80">
        <v>0</v>
      </c>
      <c r="CC17" s="80">
        <v>0</v>
      </c>
    </row>
    <row r="18" spans="1:81">
      <c r="A18" s="80" t="s">
        <v>1715</v>
      </c>
      <c r="B18" s="80">
        <v>27</v>
      </c>
      <c r="C18" s="80">
        <v>10</v>
      </c>
      <c r="D18" s="80">
        <v>2</v>
      </c>
      <c r="E18" s="80">
        <v>2013</v>
      </c>
      <c r="F18" s="80" t="s">
        <v>89</v>
      </c>
      <c r="G18" s="80" t="s">
        <v>1705</v>
      </c>
      <c r="H18" s="80" t="s">
        <v>1706</v>
      </c>
      <c r="I18" s="177"/>
      <c r="J18" s="81">
        <v>56.703507790671154</v>
      </c>
      <c r="K18" s="81">
        <v>0.8126686213644928</v>
      </c>
      <c r="L18" s="81">
        <v>9.2636742621142112</v>
      </c>
      <c r="M18" s="81">
        <v>15.259033733560743</v>
      </c>
      <c r="N18" s="81">
        <v>22.314315982015454</v>
      </c>
      <c r="O18" s="81">
        <v>14.023340184091175</v>
      </c>
      <c r="P18" s="81">
        <v>13.572403146144598</v>
      </c>
      <c r="Q18" s="81">
        <v>0.97089786238257425</v>
      </c>
      <c r="R18" s="81">
        <v>0</v>
      </c>
      <c r="S18" s="81">
        <v>2.2763617588020346</v>
      </c>
      <c r="T18" s="82"/>
      <c r="U18" s="81">
        <v>5810645</v>
      </c>
      <c r="V18" s="81">
        <v>382</v>
      </c>
      <c r="W18" s="81">
        <v>304</v>
      </c>
      <c r="X18" s="81">
        <v>2667</v>
      </c>
      <c r="Y18" s="81">
        <v>4508</v>
      </c>
      <c r="Z18" s="81">
        <v>7662</v>
      </c>
      <c r="AA18" s="81">
        <v>2717</v>
      </c>
      <c r="AB18" s="81">
        <v>12551</v>
      </c>
      <c r="AC18" s="81">
        <v>0</v>
      </c>
      <c r="AD18" s="81">
        <v>2.2763617588020346</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58.22</v>
      </c>
      <c r="BJ18" s="81">
        <v>0</v>
      </c>
      <c r="BK18" s="81">
        <v>0</v>
      </c>
      <c r="BL18" s="81">
        <v>0</v>
      </c>
      <c r="BM18" s="82"/>
      <c r="BN18" s="81">
        <v>0</v>
      </c>
      <c r="BO18" s="81">
        <v>0</v>
      </c>
      <c r="BP18" s="81">
        <v>4</v>
      </c>
      <c r="BQ18" s="81">
        <v>0</v>
      </c>
      <c r="BR18" s="81">
        <v>0</v>
      </c>
      <c r="BS18" s="81">
        <v>0</v>
      </c>
      <c r="BT18"/>
      <c r="BU18" s="80">
        <v>58.22</v>
      </c>
      <c r="BV18" s="80">
        <v>0</v>
      </c>
      <c r="BW18" s="80">
        <v>0</v>
      </c>
      <c r="BX18" s="80">
        <v>0</v>
      </c>
      <c r="BY18" s="80">
        <v>0</v>
      </c>
      <c r="BZ18" s="80">
        <v>0</v>
      </c>
      <c r="CA18" s="80">
        <v>0</v>
      </c>
      <c r="CB18" s="80">
        <v>0</v>
      </c>
      <c r="CC18" s="80">
        <v>0</v>
      </c>
    </row>
    <row r="19" spans="1:81">
      <c r="A19" s="80" t="s">
        <v>1716</v>
      </c>
      <c r="B19" s="80">
        <v>28</v>
      </c>
      <c r="C19" s="80">
        <v>11</v>
      </c>
      <c r="D19" s="80">
        <v>2</v>
      </c>
      <c r="E19" s="80">
        <v>2014</v>
      </c>
      <c r="F19" s="80" t="s">
        <v>90</v>
      </c>
      <c r="G19" s="80" t="s">
        <v>1705</v>
      </c>
      <c r="H19" s="80" t="s">
        <v>1706</v>
      </c>
      <c r="I19" s="177"/>
      <c r="J19" s="81">
        <v>53.94636059755787</v>
      </c>
      <c r="K19" s="81">
        <v>0.96363894766672675</v>
      </c>
      <c r="L19" s="81">
        <v>0.82611268619318401</v>
      </c>
      <c r="M19" s="81">
        <v>17.87965751526778</v>
      </c>
      <c r="N19" s="81">
        <v>21.96825509402121</v>
      </c>
      <c r="O19" s="81">
        <v>13.309627897351021</v>
      </c>
      <c r="P19" s="81">
        <v>13.381884426748311</v>
      </c>
      <c r="Q19" s="81">
        <v>0.92544663406106864</v>
      </c>
      <c r="R19" s="81">
        <v>0</v>
      </c>
      <c r="S19" s="81">
        <v>2.7086906283720906</v>
      </c>
      <c r="T19" s="82"/>
      <c r="U19" s="81">
        <v>5945581</v>
      </c>
      <c r="V19" s="81">
        <v>417</v>
      </c>
      <c r="W19" s="81">
        <v>18</v>
      </c>
      <c r="X19" s="81">
        <v>2795</v>
      </c>
      <c r="Y19" s="81">
        <v>4544</v>
      </c>
      <c r="Z19" s="81">
        <v>7659</v>
      </c>
      <c r="AA19" s="81">
        <v>2665</v>
      </c>
      <c r="AB19" s="81">
        <v>12469</v>
      </c>
      <c r="AC19" s="81">
        <v>0</v>
      </c>
      <c r="AD19" s="81">
        <v>2.7086906283720906</v>
      </c>
      <c r="AE19" s="82"/>
      <c r="AF19" s="81">
        <v>57183668.899841443</v>
      </c>
      <c r="AG19" s="81">
        <v>758958.89649104269</v>
      </c>
      <c r="AH19" s="81">
        <v>184563.56488756428</v>
      </c>
      <c r="AI19" s="81">
        <v>19224825.32254564</v>
      </c>
      <c r="AJ19" s="81">
        <v>27239562.915776461</v>
      </c>
      <c r="AK19" s="81">
        <v>0</v>
      </c>
      <c r="AL19" s="81">
        <v>0</v>
      </c>
      <c r="AM19" s="81">
        <v>1711807.3730525698</v>
      </c>
      <c r="AN19" s="81">
        <v>0</v>
      </c>
      <c r="AO19" s="81">
        <v>0</v>
      </c>
      <c r="AP19" s="82"/>
      <c r="AQ19" s="81">
        <v>279</v>
      </c>
      <c r="AR19" s="81">
        <v>32</v>
      </c>
      <c r="AS19" s="81">
        <v>0</v>
      </c>
      <c r="AT19" s="81">
        <v>0</v>
      </c>
      <c r="AU19" s="81">
        <v>0</v>
      </c>
      <c r="AV19" s="81">
        <v>0</v>
      </c>
      <c r="AW19" s="81" t="s">
        <v>564</v>
      </c>
      <c r="AX19" s="82"/>
      <c r="AY19" s="81">
        <v>1171</v>
      </c>
      <c r="AZ19" s="81">
        <v>749</v>
      </c>
      <c r="BA19" s="81">
        <v>0</v>
      </c>
      <c r="BB19" s="81">
        <v>0</v>
      </c>
      <c r="BC19" s="81">
        <v>0</v>
      </c>
      <c r="BD19" s="81">
        <v>0</v>
      </c>
      <c r="BE19" s="81" t="s">
        <v>564</v>
      </c>
      <c r="BF19" s="82"/>
      <c r="BG19" s="81">
        <v>0</v>
      </c>
      <c r="BH19" s="81">
        <v>0</v>
      </c>
      <c r="BI19" s="81">
        <v>56.77</v>
      </c>
      <c r="BJ19" s="81">
        <v>0</v>
      </c>
      <c r="BK19" s="81">
        <v>0</v>
      </c>
      <c r="BL19" s="81">
        <v>0</v>
      </c>
      <c r="BM19" s="82"/>
      <c r="BN19" s="81">
        <v>0</v>
      </c>
      <c r="BO19" s="81">
        <v>0</v>
      </c>
      <c r="BP19" s="81">
        <v>4</v>
      </c>
      <c r="BQ19" s="81">
        <v>0</v>
      </c>
      <c r="BR19" s="81">
        <v>0</v>
      </c>
      <c r="BS19" s="81">
        <v>0</v>
      </c>
      <c r="BT19"/>
      <c r="BU19" s="80">
        <v>56.77</v>
      </c>
      <c r="BV19" s="80">
        <v>0</v>
      </c>
      <c r="BW19" s="80">
        <v>0</v>
      </c>
      <c r="BX19" s="80">
        <v>0</v>
      </c>
      <c r="BY19" s="80">
        <v>0</v>
      </c>
      <c r="BZ19" s="80">
        <v>0</v>
      </c>
      <c r="CA19" s="80">
        <v>0</v>
      </c>
      <c r="CB19" s="80">
        <v>0</v>
      </c>
      <c r="CC19" s="80">
        <v>0</v>
      </c>
    </row>
    <row r="20" spans="1:81">
      <c r="A20" s="80" t="s">
        <v>1717</v>
      </c>
      <c r="B20" s="80">
        <v>29</v>
      </c>
      <c r="C20" s="80">
        <v>12</v>
      </c>
      <c r="D20" s="80">
        <v>2</v>
      </c>
      <c r="E20" s="80">
        <v>2015</v>
      </c>
      <c r="F20" s="80" t="s">
        <v>91</v>
      </c>
      <c r="G20" s="80" t="s">
        <v>1705</v>
      </c>
      <c r="H20" s="80" t="s">
        <v>1706</v>
      </c>
      <c r="I20" s="177"/>
      <c r="J20" s="81">
        <v>52.676680949187265</v>
      </c>
      <c r="K20" s="81">
        <v>0.97386093957923425</v>
      </c>
      <c r="L20" s="81">
        <v>0.84032821616034703</v>
      </c>
      <c r="M20" s="81">
        <v>17.589983346868785</v>
      </c>
      <c r="N20" s="81">
        <v>19.762143686283224</v>
      </c>
      <c r="O20" s="81">
        <v>13.253185450826694</v>
      </c>
      <c r="P20" s="81">
        <v>13.166275203426354</v>
      </c>
      <c r="Q20" s="81">
        <v>0.89753804288992023</v>
      </c>
      <c r="R20" s="81">
        <v>0</v>
      </c>
      <c r="S20" s="81">
        <v>1.8568828237961965</v>
      </c>
      <c r="T20" s="82"/>
      <c r="U20" s="81">
        <v>6428100</v>
      </c>
      <c r="V20" s="81">
        <v>417</v>
      </c>
      <c r="W20" s="81">
        <v>18</v>
      </c>
      <c r="X20" s="81">
        <v>2795</v>
      </c>
      <c r="Y20" s="81">
        <v>4559</v>
      </c>
      <c r="Z20" s="81">
        <v>7700</v>
      </c>
      <c r="AA20" s="81">
        <v>2620</v>
      </c>
      <c r="AB20" s="81">
        <v>12353</v>
      </c>
      <c r="AC20" s="81">
        <v>0</v>
      </c>
      <c r="AD20" s="81">
        <v>1.8568828237961965</v>
      </c>
      <c r="AE20" s="82"/>
      <c r="AF20" s="81">
        <v>56031669.016317673</v>
      </c>
      <c r="AG20" s="81">
        <v>716134.33931771107</v>
      </c>
      <c r="AH20" s="81">
        <v>146161.44870966225</v>
      </c>
      <c r="AI20" s="81">
        <v>19693905.984289046</v>
      </c>
      <c r="AJ20" s="81">
        <v>24983520.409823019</v>
      </c>
      <c r="AK20" s="81">
        <v>0</v>
      </c>
      <c r="AL20" s="81">
        <v>0</v>
      </c>
      <c r="AM20" s="81">
        <v>1692926.8311139457</v>
      </c>
      <c r="AN20" s="81">
        <v>0</v>
      </c>
      <c r="AO20" s="81">
        <v>0</v>
      </c>
      <c r="AP20" s="82"/>
      <c r="AQ20" s="81">
        <v>308</v>
      </c>
      <c r="AR20" s="81">
        <v>47</v>
      </c>
      <c r="AS20" s="81">
        <v>0</v>
      </c>
      <c r="AT20" s="81">
        <v>0</v>
      </c>
      <c r="AU20" s="81">
        <v>0</v>
      </c>
      <c r="AV20" s="81">
        <v>0</v>
      </c>
      <c r="AW20" s="81" t="s">
        <v>564</v>
      </c>
      <c r="AX20" s="82"/>
      <c r="AY20" s="81">
        <v>1316.6</v>
      </c>
      <c r="AZ20" s="81">
        <v>3273</v>
      </c>
      <c r="BA20" s="81">
        <v>0</v>
      </c>
      <c r="BB20" s="81">
        <v>0</v>
      </c>
      <c r="BC20" s="81">
        <v>0</v>
      </c>
      <c r="BD20" s="81">
        <v>0</v>
      </c>
      <c r="BE20" s="81" t="s">
        <v>564</v>
      </c>
      <c r="BF20" s="82"/>
      <c r="BG20" s="81">
        <v>0</v>
      </c>
      <c r="BH20" s="81">
        <v>0</v>
      </c>
      <c r="BI20" s="81">
        <v>51.566000000000003</v>
      </c>
      <c r="BJ20" s="81">
        <v>0</v>
      </c>
      <c r="BK20" s="81">
        <v>0</v>
      </c>
      <c r="BL20" s="81">
        <v>0</v>
      </c>
      <c r="BM20" s="82"/>
      <c r="BN20" s="81">
        <v>0</v>
      </c>
      <c r="BO20" s="81">
        <v>0</v>
      </c>
      <c r="BP20" s="81">
        <v>3</v>
      </c>
      <c r="BQ20" s="81">
        <v>0</v>
      </c>
      <c r="BR20" s="81">
        <v>0</v>
      </c>
      <c r="BS20" s="81">
        <v>0</v>
      </c>
      <c r="BT20"/>
      <c r="BU20" s="80">
        <v>51.566000000000003</v>
      </c>
      <c r="BV20" s="80">
        <v>0</v>
      </c>
      <c r="BW20" s="80">
        <v>0</v>
      </c>
      <c r="BX20" s="80">
        <v>0</v>
      </c>
      <c r="BY20" s="80">
        <v>0</v>
      </c>
      <c r="BZ20" s="80">
        <v>0</v>
      </c>
      <c r="CA20" s="80">
        <v>0</v>
      </c>
      <c r="CB20" s="80">
        <v>0</v>
      </c>
      <c r="CC20" s="80">
        <v>0</v>
      </c>
    </row>
    <row r="21" spans="1:81">
      <c r="A21" s="80" t="s">
        <v>1718</v>
      </c>
      <c r="B21" s="80">
        <v>30</v>
      </c>
      <c r="C21" s="80">
        <v>13</v>
      </c>
      <c r="D21" s="80">
        <v>2</v>
      </c>
      <c r="E21" s="80">
        <v>2016</v>
      </c>
      <c r="F21" s="80" t="s">
        <v>92</v>
      </c>
      <c r="G21" s="80" t="s">
        <v>1705</v>
      </c>
      <c r="H21" s="80" t="s">
        <v>1706</v>
      </c>
      <c r="I21" s="177"/>
      <c r="J21" s="81">
        <v>53.410472248061204</v>
      </c>
      <c r="K21" s="81">
        <v>1.0003770640253511</v>
      </c>
      <c r="L21" s="81">
        <v>0.9213304110322762</v>
      </c>
      <c r="M21" s="81">
        <v>12.850791886668242</v>
      </c>
      <c r="N21" s="81">
        <v>18.455387193087972</v>
      </c>
      <c r="O21" s="81">
        <v>13.068442014793614</v>
      </c>
      <c r="P21" s="81">
        <v>12.7152753014369</v>
      </c>
      <c r="Q21" s="81">
        <v>0.86291148425940634</v>
      </c>
      <c r="R21" s="81">
        <v>0</v>
      </c>
      <c r="S21" s="81">
        <v>2.0579163300929455</v>
      </c>
      <c r="T21" s="82"/>
      <c r="U21" s="81">
        <v>6422567</v>
      </c>
      <c r="V21" s="81">
        <v>417</v>
      </c>
      <c r="W21" s="81">
        <v>18</v>
      </c>
      <c r="X21" s="81">
        <v>2795</v>
      </c>
      <c r="Y21" s="81">
        <v>4576</v>
      </c>
      <c r="Z21" s="81">
        <v>7686</v>
      </c>
      <c r="AA21" s="81">
        <v>2617</v>
      </c>
      <c r="AB21" s="81">
        <v>12217</v>
      </c>
      <c r="AC21" s="81">
        <v>0</v>
      </c>
      <c r="AD21" s="81">
        <v>2.0579163300929459</v>
      </c>
      <c r="AE21" s="82"/>
      <c r="AF21" s="81">
        <v>59313271.19269789</v>
      </c>
      <c r="AG21" s="81">
        <v>705912.33942685265</v>
      </c>
      <c r="AH21" s="81">
        <v>128594.3465664057</v>
      </c>
      <c r="AI21" s="81">
        <v>17541768.07238923</v>
      </c>
      <c r="AJ21" s="81">
        <v>23364040.703616869</v>
      </c>
      <c r="AK21" s="81">
        <v>0</v>
      </c>
      <c r="AL21" s="81">
        <v>0</v>
      </c>
      <c r="AM21" s="81">
        <v>1675589.359576216</v>
      </c>
      <c r="AN21" s="81">
        <v>0</v>
      </c>
      <c r="AO21" s="81">
        <v>0</v>
      </c>
      <c r="AP21" s="82"/>
      <c r="AQ21" s="81">
        <v>318</v>
      </c>
      <c r="AR21" s="81">
        <v>53</v>
      </c>
      <c r="AS21" s="81">
        <v>0</v>
      </c>
      <c r="AT21" s="81">
        <v>0</v>
      </c>
      <c r="AU21" s="81">
        <v>0</v>
      </c>
      <c r="AV21" s="81">
        <v>0</v>
      </c>
      <c r="AW21" s="81" t="s">
        <v>564</v>
      </c>
      <c r="AX21" s="82"/>
      <c r="AY21" s="81">
        <v>1360</v>
      </c>
      <c r="AZ21" s="81">
        <v>3610.1</v>
      </c>
      <c r="BA21" s="81">
        <v>0</v>
      </c>
      <c r="BB21" s="81">
        <v>0</v>
      </c>
      <c r="BC21" s="81">
        <v>0</v>
      </c>
      <c r="BD21" s="81">
        <v>0</v>
      </c>
      <c r="BE21" s="81" t="s">
        <v>564</v>
      </c>
      <c r="BF21" s="82"/>
      <c r="BG21" s="81">
        <v>0</v>
      </c>
      <c r="BH21" s="81">
        <v>0</v>
      </c>
      <c r="BI21" s="81">
        <v>49.715000000000003</v>
      </c>
      <c r="BJ21" s="81">
        <v>0</v>
      </c>
      <c r="BK21" s="81">
        <v>0</v>
      </c>
      <c r="BL21" s="81">
        <v>0</v>
      </c>
      <c r="BM21" s="82"/>
      <c r="BN21" s="81">
        <v>0</v>
      </c>
      <c r="BO21" s="81">
        <v>0</v>
      </c>
      <c r="BP21" s="81">
        <v>3</v>
      </c>
      <c r="BQ21" s="81">
        <v>0</v>
      </c>
      <c r="BR21" s="81">
        <v>0</v>
      </c>
      <c r="BS21" s="81">
        <v>0</v>
      </c>
      <c r="BT21"/>
      <c r="BU21" s="80">
        <v>49.715000000000003</v>
      </c>
      <c r="BV21" s="80">
        <v>0</v>
      </c>
      <c r="BW21" s="80">
        <v>0</v>
      </c>
      <c r="BX21" s="80">
        <v>0</v>
      </c>
      <c r="BY21" s="80">
        <v>0</v>
      </c>
      <c r="BZ21" s="80">
        <v>0</v>
      </c>
      <c r="CA21" s="80">
        <v>0</v>
      </c>
      <c r="CB21" s="80">
        <v>0</v>
      </c>
      <c r="CC21" s="80">
        <v>0</v>
      </c>
    </row>
    <row r="22" spans="1:81">
      <c r="A22" s="80" t="s">
        <v>1719</v>
      </c>
      <c r="B22" s="80">
        <v>31</v>
      </c>
      <c r="C22" s="80">
        <v>14</v>
      </c>
      <c r="D22" s="80">
        <v>2</v>
      </c>
      <c r="E22" s="80">
        <v>2017</v>
      </c>
      <c r="F22" s="80" t="s">
        <v>71</v>
      </c>
      <c r="G22" s="80" t="s">
        <v>1705</v>
      </c>
      <c r="H22" s="80" t="s">
        <v>1706</v>
      </c>
      <c r="I22" s="177"/>
      <c r="J22" s="81">
        <v>42.624876350080221</v>
      </c>
      <c r="K22" s="81">
        <v>1.0282479159464786</v>
      </c>
      <c r="L22" s="81">
        <v>0.95452699164061272</v>
      </c>
      <c r="M22" s="81">
        <v>11.911173544967205</v>
      </c>
      <c r="N22" s="81">
        <v>19.639991712776954</v>
      </c>
      <c r="O22" s="81">
        <v>12.820072693031443</v>
      </c>
      <c r="P22" s="81">
        <v>12.451266713570398</v>
      </c>
      <c r="Q22" s="81">
        <v>0.82568666502442134</v>
      </c>
      <c r="R22" s="81">
        <v>0</v>
      </c>
      <c r="S22" s="81">
        <v>2.0931013198917992</v>
      </c>
      <c r="T22" s="82"/>
      <c r="U22" s="81">
        <v>5418831</v>
      </c>
      <c r="V22" s="81">
        <v>417</v>
      </c>
      <c r="W22" s="81">
        <v>18</v>
      </c>
      <c r="X22" s="81">
        <v>2795</v>
      </c>
      <c r="Y22" s="81">
        <v>4589</v>
      </c>
      <c r="Z22" s="81">
        <v>7665</v>
      </c>
      <c r="AA22" s="81">
        <v>2579</v>
      </c>
      <c r="AB22" s="81">
        <v>12089</v>
      </c>
      <c r="AC22" s="81">
        <v>0</v>
      </c>
      <c r="AD22" s="81">
        <v>2.0931013198917992</v>
      </c>
      <c r="AE22" s="82"/>
      <c r="AF22" s="81">
        <v>48376144.348481633</v>
      </c>
      <c r="AG22" s="81">
        <v>739455.59325725806</v>
      </c>
      <c r="AH22" s="81">
        <v>180077.90756350179</v>
      </c>
      <c r="AI22" s="81">
        <v>17207520.436871141</v>
      </c>
      <c r="AJ22" s="81">
        <v>25017811.697822262</v>
      </c>
      <c r="AK22" s="81">
        <v>0</v>
      </c>
      <c r="AL22" s="81">
        <v>0</v>
      </c>
      <c r="AM22" s="81">
        <v>1660628.238618762</v>
      </c>
      <c r="AN22" s="81">
        <v>0</v>
      </c>
      <c r="AO22" s="81">
        <v>0</v>
      </c>
      <c r="AP22" s="82"/>
      <c r="AQ22" s="81">
        <v>342</v>
      </c>
      <c r="AR22" s="81">
        <v>55</v>
      </c>
      <c r="AS22" s="81">
        <v>0</v>
      </c>
      <c r="AT22" s="81">
        <v>0</v>
      </c>
      <c r="AU22" s="81">
        <v>0</v>
      </c>
      <c r="AV22" s="81">
        <v>0</v>
      </c>
      <c r="AW22" s="81" t="s">
        <v>564</v>
      </c>
      <c r="AX22" s="82"/>
      <c r="AY22" s="81">
        <v>1495.8</v>
      </c>
      <c r="AZ22" s="81">
        <v>3921.1</v>
      </c>
      <c r="BA22" s="81">
        <v>0</v>
      </c>
      <c r="BB22" s="81">
        <v>0</v>
      </c>
      <c r="BC22" s="81">
        <v>0</v>
      </c>
      <c r="BD22" s="81">
        <v>0</v>
      </c>
      <c r="BE22" s="81" t="s">
        <v>564</v>
      </c>
      <c r="BF22" s="82"/>
      <c r="BG22" s="81">
        <v>0</v>
      </c>
      <c r="BH22" s="81">
        <v>0</v>
      </c>
      <c r="BI22" s="81">
        <v>142.78899999999999</v>
      </c>
      <c r="BJ22" s="81">
        <v>0</v>
      </c>
      <c r="BK22" s="81">
        <v>0</v>
      </c>
      <c r="BL22" s="81">
        <v>0</v>
      </c>
      <c r="BM22" s="82"/>
      <c r="BN22" s="81">
        <v>0</v>
      </c>
      <c r="BO22" s="81">
        <v>0</v>
      </c>
      <c r="BP22" s="81">
        <v>3</v>
      </c>
      <c r="BQ22" s="81">
        <v>0</v>
      </c>
      <c r="BR22" s="81">
        <v>0</v>
      </c>
      <c r="BS22" s="81">
        <v>0</v>
      </c>
      <c r="BT22"/>
      <c r="BU22" s="80">
        <v>142.78899999999999</v>
      </c>
      <c r="BV22" s="80">
        <v>0</v>
      </c>
      <c r="BW22" s="80">
        <v>0</v>
      </c>
      <c r="BX22" s="80">
        <v>0</v>
      </c>
      <c r="BY22" s="80">
        <v>0</v>
      </c>
      <c r="BZ22" s="80">
        <v>0</v>
      </c>
      <c r="CA22" s="80">
        <v>0</v>
      </c>
      <c r="CB22" s="80">
        <v>0</v>
      </c>
      <c r="CC22" s="80">
        <v>0</v>
      </c>
    </row>
    <row r="23" spans="1:81">
      <c r="A23" s="80" t="s">
        <v>1720</v>
      </c>
      <c r="B23" s="80">
        <v>32</v>
      </c>
      <c r="C23" s="80">
        <v>15</v>
      </c>
      <c r="D23" s="80">
        <v>2</v>
      </c>
      <c r="E23" s="80">
        <v>2018</v>
      </c>
      <c r="F23" s="80" t="s">
        <v>93</v>
      </c>
      <c r="G23" s="80" t="s">
        <v>1705</v>
      </c>
      <c r="H23" s="80" t="s">
        <v>1706</v>
      </c>
      <c r="I23" s="177"/>
      <c r="J23" s="81">
        <v>43.180909659116359</v>
      </c>
      <c r="K23" s="81">
        <v>0.97734113072133277</v>
      </c>
      <c r="L23" s="81">
        <v>0.86555918606209781</v>
      </c>
      <c r="M23" s="81">
        <v>12.633646297287024</v>
      </c>
      <c r="N23" s="81">
        <v>18.101997708939553</v>
      </c>
      <c r="O23" s="81">
        <v>12.55951802440314</v>
      </c>
      <c r="P23" s="81">
        <v>12.1504680980786</v>
      </c>
      <c r="Q23" s="81">
        <v>0.75725903753299517</v>
      </c>
      <c r="R23" s="81">
        <v>0</v>
      </c>
      <c r="S23" s="81">
        <v>2.2169722236213643</v>
      </c>
      <c r="T23" s="82"/>
      <c r="U23" s="81">
        <v>5294096</v>
      </c>
      <c r="V23" s="81">
        <v>417</v>
      </c>
      <c r="W23" s="81">
        <v>18</v>
      </c>
      <c r="X23" s="81">
        <v>2795</v>
      </c>
      <c r="Y23" s="81">
        <v>4608</v>
      </c>
      <c r="Z23" s="81">
        <v>7653</v>
      </c>
      <c r="AA23" s="81">
        <v>2542</v>
      </c>
      <c r="AB23" s="81">
        <v>11948</v>
      </c>
      <c r="AC23" s="81">
        <v>0</v>
      </c>
      <c r="AD23" s="81">
        <v>2.2169722236213638</v>
      </c>
      <c r="AE23" s="82"/>
      <c r="AF23" s="81">
        <v>49453666.6990707</v>
      </c>
      <c r="AG23" s="81">
        <v>657213.96197581582</v>
      </c>
      <c r="AH23" s="81">
        <v>170737.64302333549</v>
      </c>
      <c r="AI23" s="81">
        <v>17163973.183731429</v>
      </c>
      <c r="AJ23" s="81">
        <v>22976835.784039561</v>
      </c>
      <c r="AK23" s="81">
        <v>0</v>
      </c>
      <c r="AL23" s="81">
        <v>0</v>
      </c>
      <c r="AM23" s="81">
        <v>1644655.470782781</v>
      </c>
      <c r="AN23" s="81">
        <v>0</v>
      </c>
      <c r="AO23" s="81">
        <v>0</v>
      </c>
      <c r="AP23" s="82"/>
      <c r="AQ23" s="81">
        <v>372</v>
      </c>
      <c r="AR23" s="81">
        <v>57</v>
      </c>
      <c r="AS23" s="81">
        <v>0</v>
      </c>
      <c r="AT23" s="81">
        <v>0</v>
      </c>
      <c r="AU23" s="81">
        <v>0</v>
      </c>
      <c r="AV23" s="81">
        <v>0</v>
      </c>
      <c r="AW23" s="81" t="s">
        <v>564</v>
      </c>
      <c r="AX23" s="82"/>
      <c r="AY23" s="81">
        <v>1657.1</v>
      </c>
      <c r="AZ23" s="81">
        <v>3981.6</v>
      </c>
      <c r="BA23" s="81">
        <v>0</v>
      </c>
      <c r="BB23" s="81">
        <v>0</v>
      </c>
      <c r="BC23" s="81">
        <v>0</v>
      </c>
      <c r="BD23" s="81">
        <v>0</v>
      </c>
      <c r="BE23" s="81" t="s">
        <v>564</v>
      </c>
      <c r="BF23" s="82"/>
      <c r="BG23" s="81">
        <v>0</v>
      </c>
      <c r="BH23" s="81">
        <v>0</v>
      </c>
      <c r="BI23" s="81">
        <v>42.859000000000002</v>
      </c>
      <c r="BJ23" s="81">
        <v>0</v>
      </c>
      <c r="BK23" s="81">
        <v>0</v>
      </c>
      <c r="BL23" s="81">
        <v>0</v>
      </c>
      <c r="BM23" s="82"/>
      <c r="BN23" s="81">
        <v>0</v>
      </c>
      <c r="BO23" s="81">
        <v>0</v>
      </c>
      <c r="BP23" s="81">
        <v>3</v>
      </c>
      <c r="BQ23" s="81">
        <v>0</v>
      </c>
      <c r="BR23" s="81">
        <v>0</v>
      </c>
      <c r="BS23" s="81">
        <v>0</v>
      </c>
      <c r="BT23"/>
      <c r="BU23" s="80">
        <v>42.859000000000002</v>
      </c>
      <c r="BV23" s="80">
        <v>0</v>
      </c>
      <c r="BW23" s="80">
        <v>0</v>
      </c>
      <c r="BX23" s="80">
        <v>0</v>
      </c>
      <c r="BY23" s="80">
        <v>0</v>
      </c>
      <c r="BZ23" s="80">
        <v>0</v>
      </c>
      <c r="CA23" s="80">
        <v>0</v>
      </c>
      <c r="CB23" s="80">
        <v>0</v>
      </c>
      <c r="CC23" s="80">
        <v>0</v>
      </c>
    </row>
    <row r="24" spans="1:81">
      <c r="A24" s="80" t="s">
        <v>1721</v>
      </c>
      <c r="B24" s="80">
        <v>33</v>
      </c>
      <c r="C24" s="80">
        <v>16</v>
      </c>
      <c r="D24" s="80">
        <v>2</v>
      </c>
      <c r="E24" s="80">
        <v>2019</v>
      </c>
      <c r="F24" s="80" t="s">
        <v>73</v>
      </c>
      <c r="G24" s="80" t="s">
        <v>1705</v>
      </c>
      <c r="H24" s="80" t="s">
        <v>1706</v>
      </c>
      <c r="I24" s="177"/>
      <c r="J24" s="81">
        <v>42.412729533339856</v>
      </c>
      <c r="K24" s="81">
        <v>0.90469594754509897</v>
      </c>
      <c r="L24" s="81">
        <v>0.87408718717237222</v>
      </c>
      <c r="M24" s="81">
        <v>12.648179773224532</v>
      </c>
      <c r="N24" s="81">
        <v>17.590849378450727</v>
      </c>
      <c r="O24" s="81">
        <v>12.14723266007595</v>
      </c>
      <c r="P24" s="81">
        <v>12.246909344189282</v>
      </c>
      <c r="Q24" s="81">
        <v>0.7240292321406484</v>
      </c>
      <c r="R24" s="81">
        <v>0</v>
      </c>
      <c r="S24" s="81">
        <v>2.206442065942503</v>
      </c>
      <c r="T24" s="82"/>
      <c r="U24" s="81">
        <v>5209081</v>
      </c>
      <c r="V24" s="81">
        <v>417</v>
      </c>
      <c r="W24" s="81">
        <v>18</v>
      </c>
      <c r="X24" s="81">
        <v>2795</v>
      </c>
      <c r="Y24" s="81">
        <v>4599</v>
      </c>
      <c r="Z24" s="81">
        <v>7605</v>
      </c>
      <c r="AA24" s="81">
        <v>2543</v>
      </c>
      <c r="AB24" s="81">
        <v>11733</v>
      </c>
      <c r="AC24" s="81">
        <v>0</v>
      </c>
      <c r="AD24" s="81">
        <v>2.206442065942503</v>
      </c>
      <c r="AE24" s="82"/>
      <c r="AF24" s="81">
        <v>51395716.659312136</v>
      </c>
      <c r="AG24" s="81">
        <v>636377.17489023099</v>
      </c>
      <c r="AH24" s="81">
        <v>179233.4443792105</v>
      </c>
      <c r="AI24" s="81">
        <v>18336939.090168878</v>
      </c>
      <c r="AJ24" s="81">
        <v>23413760.621885363</v>
      </c>
      <c r="AK24" s="81">
        <v>0</v>
      </c>
      <c r="AL24" s="81">
        <v>0</v>
      </c>
      <c r="AM24" s="81">
        <v>1597946.2740232896</v>
      </c>
      <c r="AN24" s="81">
        <v>0</v>
      </c>
      <c r="AO24" s="81">
        <v>0</v>
      </c>
      <c r="AP24" s="82"/>
      <c r="AQ24" s="81">
        <v>395</v>
      </c>
      <c r="AR24" s="81">
        <v>62</v>
      </c>
      <c r="AS24" s="81">
        <v>0</v>
      </c>
      <c r="AT24" s="81">
        <v>0</v>
      </c>
      <c r="AU24" s="81">
        <v>0</v>
      </c>
      <c r="AV24" s="81">
        <v>0</v>
      </c>
      <c r="AW24" s="81" t="s">
        <v>564</v>
      </c>
      <c r="AX24" s="82"/>
      <c r="AY24" s="81">
        <v>1769.4</v>
      </c>
      <c r="AZ24" s="81">
        <v>4923.3000000000011</v>
      </c>
      <c r="BA24" s="81">
        <v>0</v>
      </c>
      <c r="BB24" s="81">
        <v>0</v>
      </c>
      <c r="BC24" s="81">
        <v>0</v>
      </c>
      <c r="BD24" s="81">
        <v>0</v>
      </c>
      <c r="BE24" s="81" t="s">
        <v>564</v>
      </c>
      <c r="BF24" s="82"/>
      <c r="BG24" s="81">
        <v>0</v>
      </c>
      <c r="BH24" s="81">
        <v>0</v>
      </c>
      <c r="BI24" s="81">
        <v>48.276000000000003</v>
      </c>
      <c r="BJ24" s="81">
        <v>0</v>
      </c>
      <c r="BK24" s="81">
        <v>0</v>
      </c>
      <c r="BL24" s="81">
        <v>0</v>
      </c>
      <c r="BM24" s="82"/>
      <c r="BN24" s="81">
        <v>0</v>
      </c>
      <c r="BO24" s="81">
        <v>0</v>
      </c>
      <c r="BP24" s="81">
        <v>3</v>
      </c>
      <c r="BQ24" s="81">
        <v>0</v>
      </c>
      <c r="BR24" s="81">
        <v>0</v>
      </c>
      <c r="BS24" s="81">
        <v>0</v>
      </c>
      <c r="BT24"/>
      <c r="BU24" s="80">
        <v>48.276000000000003</v>
      </c>
      <c r="BV24" s="80">
        <v>0</v>
      </c>
      <c r="BW24" s="80">
        <v>0</v>
      </c>
      <c r="BX24" s="80">
        <v>0</v>
      </c>
      <c r="BY24" s="80">
        <v>0</v>
      </c>
      <c r="BZ24" s="80">
        <v>0</v>
      </c>
      <c r="CA24" s="80">
        <v>0</v>
      </c>
      <c r="CB24" s="80">
        <v>0</v>
      </c>
      <c r="CC24" s="80">
        <v>0</v>
      </c>
    </row>
    <row r="25" spans="1:81">
      <c r="A25" s="80" t="s">
        <v>1722</v>
      </c>
      <c r="B25" s="80">
        <v>34</v>
      </c>
      <c r="C25" s="80">
        <v>17</v>
      </c>
      <c r="D25" s="80">
        <v>2</v>
      </c>
      <c r="E25" s="80">
        <v>2020</v>
      </c>
      <c r="F25" s="80" t="s">
        <v>218</v>
      </c>
      <c r="G25" s="80" t="s">
        <v>1705</v>
      </c>
      <c r="H25" s="80" t="s">
        <v>1706</v>
      </c>
      <c r="I25" s="177"/>
      <c r="J25" s="81">
        <v>48.524834574658257</v>
      </c>
      <c r="K25" s="81">
        <v>0.77241535466822675</v>
      </c>
      <c r="L25" s="81">
        <v>2.2631760578697375</v>
      </c>
      <c r="M25" s="81">
        <v>10.478765781726208</v>
      </c>
      <c r="N25" s="81">
        <v>15.750045449749638</v>
      </c>
      <c r="O25" s="81">
        <v>10.621703153844445</v>
      </c>
      <c r="P25" s="81">
        <v>11.272066267315985</v>
      </c>
      <c r="Q25" s="81">
        <v>0.68208596273182698</v>
      </c>
      <c r="R25" s="81">
        <v>0</v>
      </c>
      <c r="S25" s="81">
        <v>2.0879599703735852</v>
      </c>
      <c r="T25" s="82"/>
      <c r="U25" s="81">
        <v>6291696</v>
      </c>
      <c r="V25" s="81">
        <v>353</v>
      </c>
      <c r="W25" s="81">
        <v>57</v>
      </c>
      <c r="X25" s="81">
        <v>2772</v>
      </c>
      <c r="Y25" s="81">
        <v>4617</v>
      </c>
      <c r="Z25" s="81">
        <v>7590</v>
      </c>
      <c r="AA25" s="81">
        <v>2543</v>
      </c>
      <c r="AB25" s="81">
        <v>11568</v>
      </c>
      <c r="AC25" s="81">
        <v>0</v>
      </c>
      <c r="AD25" s="81">
        <v>2.0879599703735852</v>
      </c>
      <c r="AE25" s="82"/>
      <c r="AF25" s="81">
        <v>58950213.881504007</v>
      </c>
      <c r="AG25" s="81">
        <v>528534.66798438155</v>
      </c>
      <c r="AH25" s="81">
        <v>467610.40119934099</v>
      </c>
      <c r="AI25" s="81">
        <v>15559691.717734611</v>
      </c>
      <c r="AJ25" s="81">
        <v>22328869.45912645</v>
      </c>
      <c r="AK25" s="81"/>
      <c r="AL25" s="81"/>
      <c r="AM25" s="81">
        <v>1509752.5231606134</v>
      </c>
      <c r="AN25" s="81"/>
      <c r="AO25" s="81"/>
      <c r="AP25" s="82"/>
      <c r="AQ25" s="81">
        <v>414</v>
      </c>
      <c r="AR25" s="81">
        <v>64</v>
      </c>
      <c r="AS25" s="81">
        <v>0</v>
      </c>
      <c r="AT25" s="81">
        <v>0</v>
      </c>
      <c r="AU25" s="81">
        <v>0</v>
      </c>
      <c r="AV25" s="81">
        <v>0</v>
      </c>
      <c r="AW25" s="81">
        <v>0</v>
      </c>
      <c r="AX25" s="82"/>
      <c r="AY25" s="81">
        <v>1869.599999999999</v>
      </c>
      <c r="AZ25" s="81">
        <v>5022.3000000000011</v>
      </c>
      <c r="BA25" s="81">
        <v>0</v>
      </c>
      <c r="BB25" s="81">
        <v>0</v>
      </c>
      <c r="BC25" s="81">
        <v>0</v>
      </c>
      <c r="BD25" s="81">
        <v>0</v>
      </c>
      <c r="BE25" s="81">
        <v>0</v>
      </c>
      <c r="BF25" s="82"/>
      <c r="BG25" s="81">
        <v>0</v>
      </c>
      <c r="BH25" s="81">
        <v>0</v>
      </c>
      <c r="BI25" s="81">
        <v>53.406999999999996</v>
      </c>
      <c r="BJ25" s="81">
        <v>0</v>
      </c>
      <c r="BK25" s="81">
        <v>0</v>
      </c>
      <c r="BL25" s="81">
        <v>0</v>
      </c>
      <c r="BM25" s="82"/>
      <c r="BN25" s="81">
        <v>0</v>
      </c>
      <c r="BO25" s="81">
        <v>0</v>
      </c>
      <c r="BP25" s="81">
        <v>3</v>
      </c>
      <c r="BQ25" s="81">
        <v>0</v>
      </c>
      <c r="BR25" s="81">
        <v>0</v>
      </c>
      <c r="BS25" s="81">
        <v>0</v>
      </c>
      <c r="BT25"/>
      <c r="BU25" s="80">
        <v>53.406999999999996</v>
      </c>
      <c r="BV25" s="80">
        <v>0</v>
      </c>
      <c r="BW25" s="80">
        <v>0</v>
      </c>
      <c r="BX25" s="80">
        <v>0</v>
      </c>
      <c r="BY25" s="80">
        <v>0</v>
      </c>
      <c r="BZ25" s="80">
        <v>0</v>
      </c>
      <c r="CA25" s="80">
        <v>0</v>
      </c>
      <c r="CB25" s="80">
        <v>0</v>
      </c>
      <c r="CC25" s="80">
        <v>0</v>
      </c>
    </row>
    <row r="26" spans="1:81">
      <c r="A26" s="80" t="s">
        <v>1723</v>
      </c>
      <c r="B26" s="80">
        <v>34</v>
      </c>
      <c r="C26" s="80">
        <v>18</v>
      </c>
      <c r="D26" s="80">
        <v>2</v>
      </c>
      <c r="E26" s="80">
        <v>2021</v>
      </c>
      <c r="F26" s="80" t="s">
        <v>75</v>
      </c>
      <c r="G26" s="174" t="s">
        <v>1705</v>
      </c>
      <c r="H26" s="80" t="s">
        <v>1706</v>
      </c>
      <c r="I26" s="177"/>
      <c r="J26" s="81">
        <v>48.704441798159209</v>
      </c>
      <c r="K26" s="81">
        <v>0.84591950829175699</v>
      </c>
      <c r="L26" s="81">
        <v>1.8637340642732307</v>
      </c>
      <c r="M26" s="81">
        <v>11.432769538788554</v>
      </c>
      <c r="N26" s="81">
        <v>16.818441232090631</v>
      </c>
      <c r="O26" s="81">
        <v>10.291021319556211</v>
      </c>
      <c r="P26" s="81">
        <v>11.581403791217008</v>
      </c>
      <c r="Q26" s="81">
        <v>0.68155961395654352</v>
      </c>
      <c r="R26" s="81">
        <v>0</v>
      </c>
      <c r="S26" s="81">
        <v>1.885044207295909</v>
      </c>
      <c r="T26" s="82"/>
      <c r="U26" s="81">
        <v>6549868</v>
      </c>
      <c r="V26" s="81">
        <v>353</v>
      </c>
      <c r="W26" s="81">
        <v>57</v>
      </c>
      <c r="X26" s="81">
        <v>2772</v>
      </c>
      <c r="Y26" s="81">
        <v>4626</v>
      </c>
      <c r="Z26" s="81">
        <v>7572</v>
      </c>
      <c r="AA26" s="81">
        <v>2548</v>
      </c>
      <c r="AB26" s="81">
        <v>11422</v>
      </c>
      <c r="AC26" s="81">
        <v>0</v>
      </c>
      <c r="AD26" s="81">
        <v>1.885044207295909</v>
      </c>
      <c r="AE26" s="82"/>
      <c r="AF26" s="81">
        <v>59902294.692845911</v>
      </c>
      <c r="AG26" s="81">
        <v>565958.38040229166</v>
      </c>
      <c r="AH26" s="81">
        <v>373390.36340543645</v>
      </c>
      <c r="AI26" s="81">
        <v>17140937.713448189</v>
      </c>
      <c r="AJ26" s="81">
        <v>22584102.301253542</v>
      </c>
      <c r="AK26" s="81">
        <v>0</v>
      </c>
      <c r="AL26" s="81">
        <v>0</v>
      </c>
      <c r="AM26" s="81">
        <v>1499296.1265407249</v>
      </c>
      <c r="AN26" s="81">
        <v>0</v>
      </c>
      <c r="AO26" s="81">
        <v>0</v>
      </c>
      <c r="AP26" s="82"/>
      <c r="AQ26" s="81">
        <v>434</v>
      </c>
      <c r="AR26" s="81">
        <v>64</v>
      </c>
      <c r="AS26" s="81">
        <v>0</v>
      </c>
      <c r="AT26" s="81">
        <v>0</v>
      </c>
      <c r="AU26" s="81">
        <v>0</v>
      </c>
      <c r="AV26" s="81">
        <v>0</v>
      </c>
      <c r="AW26" s="81"/>
      <c r="AX26" s="82"/>
      <c r="AY26" s="81">
        <v>1989.1999999999989</v>
      </c>
      <c r="AZ26" s="81">
        <v>5022.3000000000011</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1724</v>
      </c>
      <c r="B27" s="80">
        <v>34</v>
      </c>
      <c r="C27" s="80">
        <v>19</v>
      </c>
      <c r="D27" s="80">
        <v>2</v>
      </c>
      <c r="E27" s="80">
        <v>2022</v>
      </c>
      <c r="F27" s="80" t="s">
        <v>568</v>
      </c>
      <c r="G27" s="174" t="s">
        <v>1705</v>
      </c>
      <c r="H27" s="80" t="s">
        <v>1706</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468</v>
      </c>
      <c r="AR27" s="81">
        <v>67</v>
      </c>
      <c r="AS27" s="81">
        <v>0</v>
      </c>
      <c r="AT27" s="81">
        <v>0</v>
      </c>
      <c r="AU27" s="81">
        <v>0</v>
      </c>
      <c r="AV27" s="81">
        <v>0</v>
      </c>
      <c r="AW27" s="81"/>
      <c r="AX27" s="82"/>
      <c r="AY27" s="81">
        <v>2210.6999999999998</v>
      </c>
      <c r="AZ27" s="81">
        <v>5170.8000000000011</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1725</v>
      </c>
      <c r="B28" s="80">
        <v>154</v>
      </c>
      <c r="C28" s="80">
        <v>1</v>
      </c>
      <c r="D28" s="80">
        <v>10</v>
      </c>
      <c r="E28" s="80">
        <v>1990</v>
      </c>
      <c r="F28" s="80" t="s">
        <v>562</v>
      </c>
      <c r="G28" s="80" t="s">
        <v>1726</v>
      </c>
      <c r="H28" s="80" t="s">
        <v>1727</v>
      </c>
      <c r="I28" s="177"/>
      <c r="J28" s="81">
        <v>20.490178476888207</v>
      </c>
      <c r="K28" s="81">
        <v>3.6769804945763687</v>
      </c>
      <c r="L28" s="81">
        <v>36.58186982319733</v>
      </c>
      <c r="M28" s="81">
        <v>12.716552676014544</v>
      </c>
      <c r="N28" s="81">
        <v>22.43610386252837</v>
      </c>
      <c r="O28" s="81">
        <v>13.084967147510474</v>
      </c>
      <c r="P28" s="81">
        <v>21.671168009544619</v>
      </c>
      <c r="Q28" s="81">
        <v>1.2892474948747985</v>
      </c>
      <c r="R28" s="81">
        <v>2.7272176171428093</v>
      </c>
      <c r="S28" s="81">
        <v>1.3785802076078624</v>
      </c>
      <c r="T28" s="82"/>
      <c r="U28" s="81">
        <v>1232450</v>
      </c>
      <c r="V28" s="81">
        <v>985</v>
      </c>
      <c r="W28" s="81">
        <v>358</v>
      </c>
      <c r="X28" s="81">
        <v>3886</v>
      </c>
      <c r="Y28" s="81">
        <v>6598</v>
      </c>
      <c r="Z28" s="81">
        <v>5382</v>
      </c>
      <c r="AA28" s="81">
        <v>5262</v>
      </c>
      <c r="AB28" s="81">
        <v>20933</v>
      </c>
      <c r="AC28" s="81">
        <v>472359</v>
      </c>
      <c r="AD28" s="81">
        <v>1.3785802076078624</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1728</v>
      </c>
      <c r="B29" s="80">
        <v>155</v>
      </c>
      <c r="C29" s="80">
        <v>2</v>
      </c>
      <c r="D29" s="80">
        <v>10</v>
      </c>
      <c r="E29" s="80">
        <v>2005</v>
      </c>
      <c r="F29" s="80" t="s">
        <v>565</v>
      </c>
      <c r="G29" s="80" t="s">
        <v>1726</v>
      </c>
      <c r="H29" s="80" t="s">
        <v>1727</v>
      </c>
      <c r="I29" s="177"/>
      <c r="J29" s="81">
        <v>6.5426883470806354</v>
      </c>
      <c r="K29" s="81">
        <v>2.1781990739344566</v>
      </c>
      <c r="L29" s="81">
        <v>54.3805902010279</v>
      </c>
      <c r="M29" s="81">
        <v>14.561312923483028</v>
      </c>
      <c r="N29" s="81">
        <v>27.548050540134312</v>
      </c>
      <c r="O29" s="81">
        <v>17.349976791777276</v>
      </c>
      <c r="P29" s="81">
        <v>21.276275302492788</v>
      </c>
      <c r="Q29" s="81">
        <v>1.0452075181347453</v>
      </c>
      <c r="R29" s="81">
        <v>5.9811639541758206</v>
      </c>
      <c r="S29" s="81">
        <v>1.0927798439999998</v>
      </c>
      <c r="T29" s="82"/>
      <c r="U29" s="81">
        <v>495831</v>
      </c>
      <c r="V29" s="81">
        <v>750</v>
      </c>
      <c r="W29" s="81">
        <v>602</v>
      </c>
      <c r="X29" s="81">
        <v>2467</v>
      </c>
      <c r="Y29" s="81">
        <v>6641</v>
      </c>
      <c r="Z29" s="81">
        <v>8258</v>
      </c>
      <c r="AA29" s="81">
        <v>4231</v>
      </c>
      <c r="AB29" s="81">
        <v>17741</v>
      </c>
      <c r="AC29" s="81">
        <v>1057645</v>
      </c>
      <c r="AD29" s="81">
        <v>1.0927798439999998</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1729</v>
      </c>
      <c r="B30" s="80">
        <v>156</v>
      </c>
      <c r="C30" s="80">
        <v>3</v>
      </c>
      <c r="D30" s="80">
        <v>10</v>
      </c>
      <c r="E30" s="80">
        <v>2006</v>
      </c>
      <c r="F30" s="80" t="s">
        <v>566</v>
      </c>
      <c r="G30" s="80" t="s">
        <v>1726</v>
      </c>
      <c r="H30" s="80" t="s">
        <v>1727</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1730</v>
      </c>
      <c r="B31" s="80">
        <v>157</v>
      </c>
      <c r="C31" s="80">
        <v>4</v>
      </c>
      <c r="D31" s="80">
        <v>10</v>
      </c>
      <c r="E31" s="80">
        <v>2007</v>
      </c>
      <c r="F31" s="80" t="s">
        <v>567</v>
      </c>
      <c r="G31" s="80" t="s">
        <v>1726</v>
      </c>
      <c r="H31" s="80" t="s">
        <v>1727</v>
      </c>
      <c r="I31" s="177"/>
      <c r="J31" s="81">
        <v>5.1419518082519984</v>
      </c>
      <c r="K31" s="81">
        <v>1.7484600714376857</v>
      </c>
      <c r="L31" s="81">
        <v>19.280381185459543</v>
      </c>
      <c r="M31" s="81">
        <v>15.170434025388225</v>
      </c>
      <c r="N31" s="81">
        <v>27.161508225560056</v>
      </c>
      <c r="O31" s="81">
        <v>16.60902350837457</v>
      </c>
      <c r="P31" s="81">
        <v>20.599626689504323</v>
      </c>
      <c r="Q31" s="81">
        <v>1.0544907967006047</v>
      </c>
      <c r="R31" s="81">
        <v>4.4072889495419236</v>
      </c>
      <c r="S31" s="81">
        <v>0.79960206831999991</v>
      </c>
      <c r="T31" s="82"/>
      <c r="U31" s="81">
        <v>459789</v>
      </c>
      <c r="V31" s="81">
        <v>653</v>
      </c>
      <c r="W31" s="81">
        <v>249</v>
      </c>
      <c r="X31" s="81">
        <v>3166</v>
      </c>
      <c r="Y31" s="81">
        <v>6613</v>
      </c>
      <c r="Z31" s="81">
        <v>8218</v>
      </c>
      <c r="AA31" s="81">
        <v>4034</v>
      </c>
      <c r="AB31" s="81">
        <v>16952</v>
      </c>
      <c r="AC31" s="81">
        <v>801699</v>
      </c>
      <c r="AD31" s="81">
        <v>0.79960206831999991</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1731</v>
      </c>
      <c r="B32" s="80">
        <v>158</v>
      </c>
      <c r="C32" s="80">
        <v>5</v>
      </c>
      <c r="D32" s="80">
        <v>10</v>
      </c>
      <c r="E32" s="80">
        <v>2008</v>
      </c>
      <c r="F32" s="80" t="s">
        <v>84</v>
      </c>
      <c r="G32" s="80" t="s">
        <v>1726</v>
      </c>
      <c r="H32" s="80" t="s">
        <v>1727</v>
      </c>
      <c r="I32" s="177"/>
      <c r="J32" s="81">
        <v>3.9859540040042662</v>
      </c>
      <c r="K32" s="81">
        <v>1.318521240209823</v>
      </c>
      <c r="L32" s="81">
        <v>16.488377929233135</v>
      </c>
      <c r="M32" s="81">
        <v>16.015048072742822</v>
      </c>
      <c r="N32" s="81">
        <v>23.400502265902283</v>
      </c>
      <c r="O32" s="81">
        <v>16.034127410525194</v>
      </c>
      <c r="P32" s="81">
        <v>19.805947414495471</v>
      </c>
      <c r="Q32" s="81">
        <v>1.0101486575123455</v>
      </c>
      <c r="R32" s="81">
        <v>0.68776317084132743</v>
      </c>
      <c r="S32" s="81">
        <v>0.91574174379999995</v>
      </c>
      <c r="T32" s="82"/>
      <c r="U32" s="81">
        <v>379357</v>
      </c>
      <c r="V32" s="81">
        <v>653</v>
      </c>
      <c r="W32" s="81">
        <v>249</v>
      </c>
      <c r="X32" s="81">
        <v>3166</v>
      </c>
      <c r="Y32" s="81">
        <v>6565</v>
      </c>
      <c r="Z32" s="81">
        <v>8212</v>
      </c>
      <c r="AA32" s="81">
        <v>3883</v>
      </c>
      <c r="AB32" s="81">
        <v>16506</v>
      </c>
      <c r="AC32" s="81">
        <v>129909</v>
      </c>
      <c r="AD32" s="81">
        <v>0.91574174379999995</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1732</v>
      </c>
      <c r="B33" s="80">
        <v>159</v>
      </c>
      <c r="C33" s="80">
        <v>6</v>
      </c>
      <c r="D33" s="80">
        <v>10</v>
      </c>
      <c r="E33" s="80">
        <v>2009</v>
      </c>
      <c r="F33" s="80" t="s">
        <v>85</v>
      </c>
      <c r="G33" s="80" t="s">
        <v>1726</v>
      </c>
      <c r="H33" s="80" t="s">
        <v>1727</v>
      </c>
      <c r="I33" s="177"/>
      <c r="J33" s="81">
        <v>3.8498926897215284</v>
      </c>
      <c r="K33" s="81">
        <v>1.2616413511455538</v>
      </c>
      <c r="L33" s="81">
        <v>16.752212535553809</v>
      </c>
      <c r="M33" s="81">
        <v>16.840248253689094</v>
      </c>
      <c r="N33" s="81">
        <v>24.05953074562261</v>
      </c>
      <c r="O33" s="81">
        <v>16.185172486496977</v>
      </c>
      <c r="P33" s="81">
        <v>18.974536818529298</v>
      </c>
      <c r="Q33" s="81">
        <v>0.94215749556680606</v>
      </c>
      <c r="R33" s="81">
        <v>4.2590729735978003</v>
      </c>
      <c r="S33" s="81">
        <v>0.74485166711999973</v>
      </c>
      <c r="T33" s="82"/>
      <c r="U33" s="81">
        <v>312793</v>
      </c>
      <c r="V33" s="81">
        <v>606</v>
      </c>
      <c r="W33" s="81">
        <v>315</v>
      </c>
      <c r="X33" s="81">
        <v>3488</v>
      </c>
      <c r="Y33" s="81">
        <v>6535</v>
      </c>
      <c r="Z33" s="81">
        <v>8182</v>
      </c>
      <c r="AA33" s="81">
        <v>3819</v>
      </c>
      <c r="AB33" s="81">
        <v>16161</v>
      </c>
      <c r="AC33" s="81">
        <v>784835</v>
      </c>
      <c r="AD33" s="81">
        <v>0.74485166711999973</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1733</v>
      </c>
      <c r="B34" s="80">
        <v>160</v>
      </c>
      <c r="C34" s="80">
        <v>7</v>
      </c>
      <c r="D34" s="80">
        <v>10</v>
      </c>
      <c r="E34" s="80">
        <v>2010</v>
      </c>
      <c r="F34" s="80" t="s">
        <v>86</v>
      </c>
      <c r="G34" s="80" t="s">
        <v>1726</v>
      </c>
      <c r="H34" s="80" t="s">
        <v>1727</v>
      </c>
      <c r="I34" s="177"/>
      <c r="J34" s="81">
        <v>3.0586473591421295</v>
      </c>
      <c r="K34" s="81">
        <v>1.3191021706535719</v>
      </c>
      <c r="L34" s="81">
        <v>15.550739265388088</v>
      </c>
      <c r="M34" s="81">
        <v>17.383236049189392</v>
      </c>
      <c r="N34" s="81">
        <v>27.193006871944217</v>
      </c>
      <c r="O34" s="81">
        <v>16.072900209308767</v>
      </c>
      <c r="P34" s="81">
        <v>18.864339521706007</v>
      </c>
      <c r="Q34" s="81">
        <v>0.95995361455317607</v>
      </c>
      <c r="R34" s="81">
        <v>5.5570232455462927</v>
      </c>
      <c r="S34" s="81">
        <v>0.91428612919999985</v>
      </c>
      <c r="T34" s="82"/>
      <c r="U34" s="81">
        <v>249314</v>
      </c>
      <c r="V34" s="81">
        <v>606</v>
      </c>
      <c r="W34" s="81">
        <v>315</v>
      </c>
      <c r="X34" s="81">
        <v>3488</v>
      </c>
      <c r="Y34" s="81">
        <v>6502</v>
      </c>
      <c r="Z34" s="81">
        <v>8163</v>
      </c>
      <c r="AA34" s="81">
        <v>3702</v>
      </c>
      <c r="AB34" s="81">
        <v>15778</v>
      </c>
      <c r="AC34" s="81">
        <v>970415</v>
      </c>
      <c r="AD34" s="81">
        <v>0.91428612919999985</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0</v>
      </c>
      <c r="BK34" s="81">
        <v>0</v>
      </c>
      <c r="BL34" s="81">
        <v>0</v>
      </c>
      <c r="BM34" s="82"/>
      <c r="BN34" s="81">
        <v>0</v>
      </c>
      <c r="BO34" s="81">
        <v>0</v>
      </c>
      <c r="BP34" s="81">
        <v>0</v>
      </c>
      <c r="BQ34" s="81">
        <v>0</v>
      </c>
      <c r="BR34" s="81">
        <v>0</v>
      </c>
      <c r="BS34" s="81">
        <v>0</v>
      </c>
      <c r="BT34"/>
      <c r="BU34" s="80">
        <v>0</v>
      </c>
      <c r="BV34" s="80">
        <v>0</v>
      </c>
      <c r="BW34" s="80">
        <v>0</v>
      </c>
      <c r="BX34" s="80">
        <v>0</v>
      </c>
      <c r="BY34" s="80">
        <v>0</v>
      </c>
      <c r="BZ34" s="80">
        <v>0</v>
      </c>
      <c r="CA34" s="80">
        <v>0</v>
      </c>
      <c r="CB34" s="80">
        <v>0</v>
      </c>
      <c r="CC34" s="80">
        <v>0</v>
      </c>
    </row>
    <row r="35" spans="1:81">
      <c r="A35" s="80" t="s">
        <v>1734</v>
      </c>
      <c r="B35" s="80">
        <v>161</v>
      </c>
      <c r="C35" s="80">
        <v>8</v>
      </c>
      <c r="D35" s="80">
        <v>10</v>
      </c>
      <c r="E35" s="80">
        <v>2011</v>
      </c>
      <c r="F35" s="80" t="s">
        <v>87</v>
      </c>
      <c r="G35" s="80" t="s">
        <v>1726</v>
      </c>
      <c r="H35" s="80" t="s">
        <v>1727</v>
      </c>
      <c r="I35" s="177"/>
      <c r="J35" s="81">
        <v>3.2356722910663964</v>
      </c>
      <c r="K35" s="81">
        <v>1.8209496394837492</v>
      </c>
      <c r="L35" s="81">
        <v>15.466369479315071</v>
      </c>
      <c r="M35" s="81">
        <v>20.245305371255974</v>
      </c>
      <c r="N35" s="81">
        <v>27.801701423730236</v>
      </c>
      <c r="O35" s="81">
        <v>15.704161324384302</v>
      </c>
      <c r="P35" s="81">
        <v>17.908467632703157</v>
      </c>
      <c r="Q35" s="81">
        <v>1.0797635664540368</v>
      </c>
      <c r="R35" s="81">
        <v>4.5209310628157802</v>
      </c>
      <c r="S35" s="81">
        <v>1.51453699646</v>
      </c>
      <c r="T35" s="82"/>
      <c r="U35" s="81">
        <v>244603</v>
      </c>
      <c r="V35" s="81">
        <v>606</v>
      </c>
      <c r="W35" s="81">
        <v>315</v>
      </c>
      <c r="X35" s="81">
        <v>3488</v>
      </c>
      <c r="Y35" s="81">
        <v>6447</v>
      </c>
      <c r="Z35" s="81">
        <v>8149</v>
      </c>
      <c r="AA35" s="81">
        <v>3619</v>
      </c>
      <c r="AB35" s="81">
        <v>15386</v>
      </c>
      <c r="AC35" s="81">
        <v>788178</v>
      </c>
      <c r="AD35" s="81">
        <v>1.51453699646</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1735</v>
      </c>
      <c r="B36" s="80">
        <v>162</v>
      </c>
      <c r="C36" s="80">
        <v>9</v>
      </c>
      <c r="D36" s="80">
        <v>10</v>
      </c>
      <c r="E36" s="80">
        <v>2012</v>
      </c>
      <c r="F36" s="80" t="s">
        <v>88</v>
      </c>
      <c r="G36" s="80" t="s">
        <v>1726</v>
      </c>
      <c r="H36" s="80" t="s">
        <v>1727</v>
      </c>
      <c r="I36" s="177"/>
      <c r="J36" s="81">
        <v>3.0320345286979329</v>
      </c>
      <c r="K36" s="81">
        <v>1.7003350626692193</v>
      </c>
      <c r="L36" s="81">
        <v>15.694222490917412</v>
      </c>
      <c r="M36" s="81">
        <v>19.118007986938647</v>
      </c>
      <c r="N36" s="81">
        <v>25.998053169764894</v>
      </c>
      <c r="O36" s="81">
        <v>15.54425497469151</v>
      </c>
      <c r="P36" s="81">
        <v>17.612231106964867</v>
      </c>
      <c r="Q36" s="81">
        <v>1.1453833757294409</v>
      </c>
      <c r="R36" s="81">
        <v>4.1725322582655622</v>
      </c>
      <c r="S36" s="81">
        <v>1.4469600149999999</v>
      </c>
      <c r="T36" s="82"/>
      <c r="U36" s="81">
        <v>241065</v>
      </c>
      <c r="V36" s="81">
        <v>606</v>
      </c>
      <c r="W36" s="81">
        <v>315</v>
      </c>
      <c r="X36" s="81">
        <v>3488</v>
      </c>
      <c r="Y36" s="81">
        <v>6421</v>
      </c>
      <c r="Z36" s="81">
        <v>8130</v>
      </c>
      <c r="AA36" s="81">
        <v>3539</v>
      </c>
      <c r="AB36" s="81">
        <v>15022</v>
      </c>
      <c r="AC36" s="81">
        <v>708597</v>
      </c>
      <c r="AD36" s="81">
        <v>1.4469600149999999</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v>
      </c>
      <c r="BK36" s="81">
        <v>0</v>
      </c>
      <c r="BL36" s="81">
        <v>0</v>
      </c>
      <c r="BM36" s="82"/>
      <c r="BN36" s="81">
        <v>0</v>
      </c>
      <c r="BO36" s="81">
        <v>0</v>
      </c>
      <c r="BP36" s="81">
        <v>0</v>
      </c>
      <c r="BQ36" s="81">
        <v>0</v>
      </c>
      <c r="BR36" s="81">
        <v>0</v>
      </c>
      <c r="BS36" s="81">
        <v>0</v>
      </c>
      <c r="BT36"/>
      <c r="BU36" s="80">
        <v>0</v>
      </c>
      <c r="BV36" s="80">
        <v>0</v>
      </c>
      <c r="BW36" s="80">
        <v>0</v>
      </c>
      <c r="BX36" s="80">
        <v>0</v>
      </c>
      <c r="BY36" s="80">
        <v>0</v>
      </c>
      <c r="BZ36" s="80">
        <v>0</v>
      </c>
      <c r="CA36" s="80">
        <v>0</v>
      </c>
      <c r="CB36" s="80">
        <v>0</v>
      </c>
      <c r="CC36" s="80">
        <v>0</v>
      </c>
    </row>
    <row r="37" spans="1:81">
      <c r="A37" s="80" t="s">
        <v>1736</v>
      </c>
      <c r="B37" s="80">
        <v>163</v>
      </c>
      <c r="C37" s="80">
        <v>10</v>
      </c>
      <c r="D37" s="80">
        <v>10</v>
      </c>
      <c r="E37" s="80">
        <v>2013</v>
      </c>
      <c r="F37" s="80" t="s">
        <v>89</v>
      </c>
      <c r="G37" s="80" t="s">
        <v>1726</v>
      </c>
      <c r="H37" s="80" t="s">
        <v>1727</v>
      </c>
      <c r="I37" s="177"/>
      <c r="J37" s="81">
        <v>1.7064294007026433</v>
      </c>
      <c r="K37" s="81">
        <v>1.4878528941836755</v>
      </c>
      <c r="L37" s="81">
        <v>14.88760659343464</v>
      </c>
      <c r="M37" s="81">
        <v>19.250143122360861</v>
      </c>
      <c r="N37" s="81">
        <v>26.329959513242379</v>
      </c>
      <c r="O37" s="81">
        <v>14.870743800018374</v>
      </c>
      <c r="P37" s="81">
        <v>17.293949095308282</v>
      </c>
      <c r="Q37" s="81">
        <v>1.1398438373203117</v>
      </c>
      <c r="R37" s="81">
        <v>3.4025387122635751</v>
      </c>
      <c r="S37" s="81">
        <v>1.1830086992835775</v>
      </c>
      <c r="T37" s="82"/>
      <c r="U37" s="81">
        <v>136149</v>
      </c>
      <c r="V37" s="81">
        <v>606</v>
      </c>
      <c r="W37" s="81">
        <v>315</v>
      </c>
      <c r="X37" s="81">
        <v>3488</v>
      </c>
      <c r="Y37" s="81">
        <v>6351</v>
      </c>
      <c r="Z37" s="81">
        <v>8125</v>
      </c>
      <c r="AA37" s="81">
        <v>3462</v>
      </c>
      <c r="AB37" s="81">
        <v>14735</v>
      </c>
      <c r="AC37" s="81">
        <v>564045</v>
      </c>
      <c r="AD37" s="81">
        <v>1.1830086992835775</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0</v>
      </c>
      <c r="BL37" s="81">
        <v>0</v>
      </c>
      <c r="BM37" s="82"/>
      <c r="BN37" s="81">
        <v>0</v>
      </c>
      <c r="BO37" s="81">
        <v>0</v>
      </c>
      <c r="BP37" s="81">
        <v>0</v>
      </c>
      <c r="BQ37" s="81">
        <v>0</v>
      </c>
      <c r="BR37" s="81">
        <v>0</v>
      </c>
      <c r="BS37" s="81">
        <v>0</v>
      </c>
      <c r="BT37"/>
      <c r="BU37" s="80">
        <v>0</v>
      </c>
      <c r="BV37" s="80">
        <v>0</v>
      </c>
      <c r="BW37" s="80">
        <v>0</v>
      </c>
      <c r="BX37" s="80">
        <v>0</v>
      </c>
      <c r="BY37" s="80">
        <v>0</v>
      </c>
      <c r="BZ37" s="80">
        <v>0</v>
      </c>
      <c r="CA37" s="80">
        <v>0</v>
      </c>
      <c r="CB37" s="80">
        <v>0</v>
      </c>
      <c r="CC37" s="80">
        <v>0</v>
      </c>
    </row>
    <row r="38" spans="1:81">
      <c r="A38" s="80" t="s">
        <v>1737</v>
      </c>
      <c r="B38" s="80">
        <v>164</v>
      </c>
      <c r="C38" s="80">
        <v>11</v>
      </c>
      <c r="D38" s="80">
        <v>10</v>
      </c>
      <c r="E38" s="80">
        <v>2014</v>
      </c>
      <c r="F38" s="80" t="s">
        <v>90</v>
      </c>
      <c r="G38" s="80" t="s">
        <v>1726</v>
      </c>
      <c r="H38" s="80" t="s">
        <v>1727</v>
      </c>
      <c r="I38" s="177"/>
      <c r="J38" s="81">
        <v>1.5724652780939878</v>
      </c>
      <c r="K38" s="81">
        <v>1.2964553728427373</v>
      </c>
      <c r="L38" s="81">
        <v>20.509441955533728</v>
      </c>
      <c r="M38" s="81">
        <v>18.150827654004601</v>
      </c>
      <c r="N38" s="81">
        <v>23.211398178348862</v>
      </c>
      <c r="O38" s="81">
        <v>13.963031747645312</v>
      </c>
      <c r="P38" s="81">
        <v>16.982188792218682</v>
      </c>
      <c r="Q38" s="81">
        <v>1.0610462010214963</v>
      </c>
      <c r="R38" s="81">
        <v>5.6949039778411299</v>
      </c>
      <c r="S38" s="81">
        <v>1.3577527711999999</v>
      </c>
      <c r="T38" s="82"/>
      <c r="U38" s="81">
        <v>131279</v>
      </c>
      <c r="V38" s="81">
        <v>446</v>
      </c>
      <c r="W38" s="81">
        <v>449</v>
      </c>
      <c r="X38" s="81">
        <v>3222</v>
      </c>
      <c r="Y38" s="81">
        <v>6258</v>
      </c>
      <c r="Z38" s="81">
        <v>8035</v>
      </c>
      <c r="AA38" s="81">
        <v>3382</v>
      </c>
      <c r="AB38" s="81">
        <v>14296</v>
      </c>
      <c r="AC38" s="81">
        <v>947023</v>
      </c>
      <c r="AD38" s="81">
        <v>1.3577527711999999</v>
      </c>
      <c r="AE38" s="82"/>
      <c r="AF38" s="81">
        <v>1099517.3234277135</v>
      </c>
      <c r="AG38" s="81">
        <v>1035006.9709072094</v>
      </c>
      <c r="AH38" s="81">
        <v>3492620.7115393765</v>
      </c>
      <c r="AI38" s="81">
        <v>24088307.664318513</v>
      </c>
      <c r="AJ38" s="81">
        <v>31447578.389023568</v>
      </c>
      <c r="AK38" s="81">
        <v>0</v>
      </c>
      <c r="AL38" s="81">
        <v>0</v>
      </c>
      <c r="AM38" s="81">
        <v>1962627.1717988243</v>
      </c>
      <c r="AN38" s="81">
        <v>0</v>
      </c>
      <c r="AO38" s="81">
        <v>0</v>
      </c>
      <c r="AP38" s="82"/>
      <c r="AQ38" s="81">
        <v>140</v>
      </c>
      <c r="AR38" s="81">
        <v>46</v>
      </c>
      <c r="AS38" s="81">
        <v>0</v>
      </c>
      <c r="AT38" s="81">
        <v>0</v>
      </c>
      <c r="AU38" s="81">
        <v>0</v>
      </c>
      <c r="AV38" s="81">
        <v>0</v>
      </c>
      <c r="AW38" s="81" t="s">
        <v>564</v>
      </c>
      <c r="AX38" s="82"/>
      <c r="AY38" s="81">
        <v>548.1</v>
      </c>
      <c r="AZ38" s="81">
        <v>1979.4</v>
      </c>
      <c r="BA38" s="81">
        <v>0</v>
      </c>
      <c r="BB38" s="81">
        <v>0</v>
      </c>
      <c r="BC38" s="81">
        <v>0</v>
      </c>
      <c r="BD38" s="81">
        <v>0</v>
      </c>
      <c r="BE38" s="81" t="s">
        <v>564</v>
      </c>
      <c r="BF38" s="82"/>
      <c r="BG38" s="81">
        <v>0</v>
      </c>
      <c r="BH38" s="81">
        <v>0</v>
      </c>
      <c r="BI38" s="81">
        <v>0</v>
      </c>
      <c r="BJ38" s="81">
        <v>0</v>
      </c>
      <c r="BK38" s="81">
        <v>0</v>
      </c>
      <c r="BL38" s="81">
        <v>0</v>
      </c>
      <c r="BM38" s="82"/>
      <c r="BN38" s="81">
        <v>0</v>
      </c>
      <c r="BO38" s="81">
        <v>0</v>
      </c>
      <c r="BP38" s="81">
        <v>0</v>
      </c>
      <c r="BQ38" s="81">
        <v>0</v>
      </c>
      <c r="BR38" s="81">
        <v>0</v>
      </c>
      <c r="BS38" s="81">
        <v>0</v>
      </c>
      <c r="BT38"/>
      <c r="BU38" s="80">
        <v>0</v>
      </c>
      <c r="BV38" s="80">
        <v>0</v>
      </c>
      <c r="BW38" s="80">
        <v>0</v>
      </c>
      <c r="BX38" s="80">
        <v>0</v>
      </c>
      <c r="BY38" s="80">
        <v>0</v>
      </c>
      <c r="BZ38" s="80">
        <v>0</v>
      </c>
      <c r="CA38" s="80">
        <v>0</v>
      </c>
      <c r="CB38" s="80">
        <v>0</v>
      </c>
      <c r="CC38" s="80">
        <v>0</v>
      </c>
    </row>
    <row r="39" spans="1:81">
      <c r="A39" s="80" t="s">
        <v>1738</v>
      </c>
      <c r="B39" s="80">
        <v>165</v>
      </c>
      <c r="C39" s="80">
        <v>12</v>
      </c>
      <c r="D39" s="80">
        <v>10</v>
      </c>
      <c r="E39" s="80">
        <v>2015</v>
      </c>
      <c r="F39" s="80" t="s">
        <v>91</v>
      </c>
      <c r="G39" s="80" t="s">
        <v>1726</v>
      </c>
      <c r="H39" s="80" t="s">
        <v>1727</v>
      </c>
      <c r="I39" s="177"/>
      <c r="J39" s="81">
        <v>2.8361758706119859</v>
      </c>
      <c r="K39" s="81">
        <v>1.2267386666177142</v>
      </c>
      <c r="L39" s="81">
        <v>37.971790656580708</v>
      </c>
      <c r="M39" s="81">
        <v>14.836132951684016</v>
      </c>
      <c r="N39" s="81">
        <v>21.473103386032157</v>
      </c>
      <c r="O39" s="81">
        <v>13.717907538063473</v>
      </c>
      <c r="P39" s="81">
        <v>16.477945187799627</v>
      </c>
      <c r="Q39" s="81">
        <v>1.0110290509846385</v>
      </c>
      <c r="R39" s="81">
        <v>3.5026223653033877</v>
      </c>
      <c r="S39" s="81">
        <v>1.2855194799999998</v>
      </c>
      <c r="T39" s="82"/>
      <c r="U39" s="81">
        <v>246791</v>
      </c>
      <c r="V39" s="81">
        <v>446</v>
      </c>
      <c r="W39" s="81">
        <v>449</v>
      </c>
      <c r="X39" s="81">
        <v>3222</v>
      </c>
      <c r="Y39" s="81">
        <v>6179</v>
      </c>
      <c r="Z39" s="81">
        <v>7970</v>
      </c>
      <c r="AA39" s="81">
        <v>3279</v>
      </c>
      <c r="AB39" s="81">
        <v>13915</v>
      </c>
      <c r="AC39" s="81">
        <v>600009</v>
      </c>
      <c r="AD39" s="81">
        <v>1.2855194799999998</v>
      </c>
      <c r="AE39" s="82"/>
      <c r="AF39" s="81">
        <v>1932712.0475522811</v>
      </c>
      <c r="AG39" s="81">
        <v>914019.17886614159</v>
      </c>
      <c r="AH39" s="81">
        <v>6116889.1143015474</v>
      </c>
      <c r="AI39" s="81">
        <v>21295148.161171183</v>
      </c>
      <c r="AJ39" s="81">
        <v>30631825.946449257</v>
      </c>
      <c r="AK39" s="81">
        <v>0</v>
      </c>
      <c r="AL39" s="81">
        <v>0</v>
      </c>
      <c r="AM39" s="81">
        <v>1906992.3787703833</v>
      </c>
      <c r="AN39" s="81">
        <v>0</v>
      </c>
      <c r="AO39" s="81">
        <v>0</v>
      </c>
      <c r="AP39" s="82"/>
      <c r="AQ39" s="81">
        <v>152</v>
      </c>
      <c r="AR39" s="81">
        <v>65</v>
      </c>
      <c r="AS39" s="81">
        <v>0</v>
      </c>
      <c r="AT39" s="81">
        <v>0</v>
      </c>
      <c r="AU39" s="81">
        <v>0</v>
      </c>
      <c r="AV39" s="81">
        <v>0</v>
      </c>
      <c r="AW39" s="81" t="s">
        <v>564</v>
      </c>
      <c r="AX39" s="82"/>
      <c r="AY39" s="81">
        <v>602.5</v>
      </c>
      <c r="AZ39" s="81">
        <v>5616.3</v>
      </c>
      <c r="BA39" s="81">
        <v>0</v>
      </c>
      <c r="BB39" s="81">
        <v>0</v>
      </c>
      <c r="BC39" s="81">
        <v>0</v>
      </c>
      <c r="BD39" s="81">
        <v>0</v>
      </c>
      <c r="BE39" s="81" t="s">
        <v>564</v>
      </c>
      <c r="BF39" s="82"/>
      <c r="BG39" s="81">
        <v>0</v>
      </c>
      <c r="BH39" s="81">
        <v>0</v>
      </c>
      <c r="BI39" s="81">
        <v>0</v>
      </c>
      <c r="BJ39" s="81">
        <v>0</v>
      </c>
      <c r="BK39" s="81">
        <v>0</v>
      </c>
      <c r="BL39" s="81">
        <v>0</v>
      </c>
      <c r="BM39" s="82"/>
      <c r="BN39" s="81">
        <v>0</v>
      </c>
      <c r="BO39" s="81">
        <v>0</v>
      </c>
      <c r="BP39" s="81">
        <v>0</v>
      </c>
      <c r="BQ39" s="81">
        <v>0</v>
      </c>
      <c r="BR39" s="81">
        <v>0</v>
      </c>
      <c r="BS39" s="81">
        <v>0</v>
      </c>
      <c r="BT39"/>
      <c r="BU39" s="80">
        <v>0</v>
      </c>
      <c r="BV39" s="80">
        <v>0</v>
      </c>
      <c r="BW39" s="80">
        <v>0</v>
      </c>
      <c r="BX39" s="80">
        <v>0</v>
      </c>
      <c r="BY39" s="80">
        <v>0</v>
      </c>
      <c r="BZ39" s="80">
        <v>0</v>
      </c>
      <c r="CA39" s="80">
        <v>0</v>
      </c>
      <c r="CB39" s="80">
        <v>0</v>
      </c>
      <c r="CC39" s="80">
        <v>0</v>
      </c>
    </row>
    <row r="40" spans="1:81">
      <c r="A40" s="80" t="s">
        <v>1739</v>
      </c>
      <c r="B40" s="80">
        <v>166</v>
      </c>
      <c r="C40" s="80">
        <v>13</v>
      </c>
      <c r="D40" s="80">
        <v>10</v>
      </c>
      <c r="E40" s="80">
        <v>2016</v>
      </c>
      <c r="F40" s="80" t="s">
        <v>92</v>
      </c>
      <c r="G40" s="80" t="s">
        <v>1726</v>
      </c>
      <c r="H40" s="80" t="s">
        <v>1727</v>
      </c>
      <c r="I40" s="177"/>
      <c r="J40" s="81">
        <v>1.7289613153024197</v>
      </c>
      <c r="K40" s="81">
        <v>1.1482429828690963</v>
      </c>
      <c r="L40" s="81">
        <v>22.283827843391013</v>
      </c>
      <c r="M40" s="81">
        <v>14.374480957647005</v>
      </c>
      <c r="N40" s="81">
        <v>21.678172616724094</v>
      </c>
      <c r="O40" s="81">
        <v>13.396598313109408</v>
      </c>
      <c r="P40" s="81">
        <v>15.761693954092971</v>
      </c>
      <c r="Q40" s="81">
        <v>0.95501564857750953</v>
      </c>
      <c r="R40" s="81">
        <v>3.3633604888392217</v>
      </c>
      <c r="S40" s="81">
        <v>1.1287450202000002</v>
      </c>
      <c r="T40" s="82"/>
      <c r="U40" s="81">
        <v>137946</v>
      </c>
      <c r="V40" s="81">
        <v>446</v>
      </c>
      <c r="W40" s="81">
        <v>449</v>
      </c>
      <c r="X40" s="81">
        <v>3222</v>
      </c>
      <c r="Y40" s="81">
        <v>6142</v>
      </c>
      <c r="Z40" s="81">
        <v>7879</v>
      </c>
      <c r="AA40" s="81">
        <v>3244</v>
      </c>
      <c r="AB40" s="81">
        <v>13521</v>
      </c>
      <c r="AC40" s="81">
        <v>574428.86432187492</v>
      </c>
      <c r="AD40" s="81">
        <v>1.1287450202</v>
      </c>
      <c r="AE40" s="82"/>
      <c r="AF40" s="81">
        <v>1203128.734448561</v>
      </c>
      <c r="AG40" s="81">
        <v>841233.74723439023</v>
      </c>
      <c r="AH40" s="81">
        <v>2891919.3631731942</v>
      </c>
      <c r="AI40" s="81">
        <v>21901568.541687358</v>
      </c>
      <c r="AJ40" s="81">
        <v>31309924.31438525</v>
      </c>
      <c r="AK40" s="81">
        <v>0</v>
      </c>
      <c r="AL40" s="81">
        <v>0</v>
      </c>
      <c r="AM40" s="81">
        <v>1854435.9278734571</v>
      </c>
      <c r="AN40" s="81">
        <v>0</v>
      </c>
      <c r="AO40" s="81">
        <v>0</v>
      </c>
      <c r="AP40" s="82"/>
      <c r="AQ40" s="81">
        <v>158</v>
      </c>
      <c r="AR40" s="81">
        <v>107</v>
      </c>
      <c r="AS40" s="81">
        <v>0</v>
      </c>
      <c r="AT40" s="81">
        <v>0</v>
      </c>
      <c r="AU40" s="81">
        <v>0</v>
      </c>
      <c r="AV40" s="81">
        <v>0</v>
      </c>
      <c r="AW40" s="81" t="s">
        <v>564</v>
      </c>
      <c r="AX40" s="82"/>
      <c r="AY40" s="81">
        <v>635.79999999999995</v>
      </c>
      <c r="AZ40" s="81">
        <v>9006.4</v>
      </c>
      <c r="BA40" s="81">
        <v>0</v>
      </c>
      <c r="BB40" s="81">
        <v>0</v>
      </c>
      <c r="BC40" s="81">
        <v>0</v>
      </c>
      <c r="BD40" s="81">
        <v>0</v>
      </c>
      <c r="BE40" s="81" t="s">
        <v>564</v>
      </c>
      <c r="BF40" s="82"/>
      <c r="BG40" s="81">
        <v>0</v>
      </c>
      <c r="BH40" s="81">
        <v>0</v>
      </c>
      <c r="BI40" s="81">
        <v>0</v>
      </c>
      <c r="BJ40" s="81">
        <v>0</v>
      </c>
      <c r="BK40" s="81">
        <v>0</v>
      </c>
      <c r="BL40" s="81">
        <v>0</v>
      </c>
      <c r="BM40" s="82"/>
      <c r="BN40" s="81">
        <v>0</v>
      </c>
      <c r="BO40" s="81">
        <v>0</v>
      </c>
      <c r="BP40" s="81">
        <v>0</v>
      </c>
      <c r="BQ40" s="81">
        <v>0</v>
      </c>
      <c r="BR40" s="81">
        <v>0</v>
      </c>
      <c r="BS40" s="81">
        <v>0</v>
      </c>
      <c r="BT40"/>
      <c r="BU40" s="80">
        <v>0</v>
      </c>
      <c r="BV40" s="80">
        <v>0</v>
      </c>
      <c r="BW40" s="80">
        <v>0</v>
      </c>
      <c r="BX40" s="80">
        <v>0</v>
      </c>
      <c r="BY40" s="80">
        <v>0</v>
      </c>
      <c r="BZ40" s="80">
        <v>0</v>
      </c>
      <c r="CA40" s="80">
        <v>0</v>
      </c>
      <c r="CB40" s="80">
        <v>0</v>
      </c>
      <c r="CC40" s="80">
        <v>0</v>
      </c>
    </row>
    <row r="41" spans="1:81">
      <c r="A41" s="80" t="s">
        <v>1740</v>
      </c>
      <c r="B41" s="80">
        <v>167</v>
      </c>
      <c r="C41" s="80">
        <v>14</v>
      </c>
      <c r="D41" s="80">
        <v>10</v>
      </c>
      <c r="E41" s="80">
        <v>2017</v>
      </c>
      <c r="F41" s="80" t="s">
        <v>71</v>
      </c>
      <c r="G41" s="80" t="s">
        <v>1726</v>
      </c>
      <c r="H41" s="80" t="s">
        <v>1727</v>
      </c>
      <c r="I41" s="177"/>
      <c r="J41" s="81">
        <v>1.980691485984545</v>
      </c>
      <c r="K41" s="81">
        <v>1.159240261228073</v>
      </c>
      <c r="L41" s="81">
        <v>21.775537977104957</v>
      </c>
      <c r="M41" s="81">
        <v>13.580673606352377</v>
      </c>
      <c r="N41" s="81">
        <v>20.767648352290724</v>
      </c>
      <c r="O41" s="81">
        <v>12.992345033198729</v>
      </c>
      <c r="P41" s="81">
        <v>15.367344687589988</v>
      </c>
      <c r="Q41" s="81">
        <v>0.89945137659910701</v>
      </c>
      <c r="R41" s="81">
        <v>3.5315683258111941</v>
      </c>
      <c r="S41" s="81">
        <v>1.4746148323199999</v>
      </c>
      <c r="T41" s="82"/>
      <c r="U41" s="81">
        <v>168876</v>
      </c>
      <c r="V41" s="81">
        <v>446</v>
      </c>
      <c r="W41" s="81">
        <v>449</v>
      </c>
      <c r="X41" s="81">
        <v>3222</v>
      </c>
      <c r="Y41" s="81">
        <v>6070</v>
      </c>
      <c r="Z41" s="81">
        <v>7768</v>
      </c>
      <c r="AA41" s="81">
        <v>3183</v>
      </c>
      <c r="AB41" s="81">
        <v>13169</v>
      </c>
      <c r="AC41" s="81">
        <v>615124.99999999988</v>
      </c>
      <c r="AD41" s="81">
        <v>1.4746148323199999</v>
      </c>
      <c r="AE41" s="82"/>
      <c r="AF41" s="81">
        <v>1503506.840513282</v>
      </c>
      <c r="AG41" s="81">
        <v>886126.16047573939</v>
      </c>
      <c r="AH41" s="81">
        <v>3540153.536736933</v>
      </c>
      <c r="AI41" s="81">
        <v>21532603.75322064</v>
      </c>
      <c r="AJ41" s="81">
        <v>29201465.350113429</v>
      </c>
      <c r="AK41" s="81">
        <v>0</v>
      </c>
      <c r="AL41" s="81">
        <v>0</v>
      </c>
      <c r="AM41" s="81">
        <v>1808984.471368226</v>
      </c>
      <c r="AN41" s="81">
        <v>0</v>
      </c>
      <c r="AO41" s="81">
        <v>0</v>
      </c>
      <c r="AP41" s="82"/>
      <c r="AQ41" s="81">
        <v>163</v>
      </c>
      <c r="AR41" s="81">
        <v>143</v>
      </c>
      <c r="AS41" s="81">
        <v>0</v>
      </c>
      <c r="AT41" s="81">
        <v>0</v>
      </c>
      <c r="AU41" s="81">
        <v>0</v>
      </c>
      <c r="AV41" s="81">
        <v>0</v>
      </c>
      <c r="AW41" s="81" t="s">
        <v>564</v>
      </c>
      <c r="AX41" s="82"/>
      <c r="AY41" s="81">
        <v>666.2</v>
      </c>
      <c r="AZ41" s="81">
        <v>17145</v>
      </c>
      <c r="BA41" s="81">
        <v>0</v>
      </c>
      <c r="BB41" s="81">
        <v>0</v>
      </c>
      <c r="BC41" s="81">
        <v>0</v>
      </c>
      <c r="BD41" s="81">
        <v>0</v>
      </c>
      <c r="BE41" s="81" t="s">
        <v>564</v>
      </c>
      <c r="BF41" s="82"/>
      <c r="BG41" s="81">
        <v>0</v>
      </c>
      <c r="BH41" s="81">
        <v>0</v>
      </c>
      <c r="BI41" s="81">
        <v>0</v>
      </c>
      <c r="BJ41" s="81">
        <v>0</v>
      </c>
      <c r="BK41" s="81">
        <v>0</v>
      </c>
      <c r="BL41" s="81">
        <v>0</v>
      </c>
      <c r="BM41" s="82"/>
      <c r="BN41" s="81">
        <v>0</v>
      </c>
      <c r="BO41" s="81">
        <v>0</v>
      </c>
      <c r="BP41" s="81">
        <v>0</v>
      </c>
      <c r="BQ41" s="81">
        <v>0</v>
      </c>
      <c r="BR41" s="81">
        <v>0</v>
      </c>
      <c r="BS41" s="81">
        <v>0</v>
      </c>
      <c r="BT41"/>
      <c r="BU41" s="80">
        <v>0</v>
      </c>
      <c r="BV41" s="80">
        <v>0</v>
      </c>
      <c r="BW41" s="80">
        <v>0</v>
      </c>
      <c r="BX41" s="80">
        <v>0</v>
      </c>
      <c r="BY41" s="80">
        <v>0</v>
      </c>
      <c r="BZ41" s="80">
        <v>0</v>
      </c>
      <c r="CA41" s="80">
        <v>0</v>
      </c>
      <c r="CB41" s="80">
        <v>0</v>
      </c>
      <c r="CC41" s="80">
        <v>0</v>
      </c>
    </row>
    <row r="42" spans="1:81">
      <c r="A42" s="80" t="s">
        <v>1741</v>
      </c>
      <c r="B42" s="80">
        <v>168</v>
      </c>
      <c r="C42" s="80">
        <v>15</v>
      </c>
      <c r="D42" s="80">
        <v>10</v>
      </c>
      <c r="E42" s="80">
        <v>2018</v>
      </c>
      <c r="F42" s="80" t="s">
        <v>93</v>
      </c>
      <c r="G42" s="80" t="s">
        <v>1726</v>
      </c>
      <c r="H42" s="80" t="s">
        <v>1727</v>
      </c>
      <c r="I42" s="177"/>
      <c r="J42" s="81">
        <v>1.7554346661660079</v>
      </c>
      <c r="K42" s="81">
        <v>1.0737373926424882</v>
      </c>
      <c r="L42" s="81">
        <v>20.023935346962315</v>
      </c>
      <c r="M42" s="81">
        <v>14.055102161041859</v>
      </c>
      <c r="N42" s="81">
        <v>18.55113920122362</v>
      </c>
      <c r="O42" s="81">
        <v>12.511925443362019</v>
      </c>
      <c r="P42" s="81">
        <v>14.913241725415119</v>
      </c>
      <c r="Q42" s="81">
        <v>0.81195560176056258</v>
      </c>
      <c r="R42" s="81">
        <v>3.1150452301856273</v>
      </c>
      <c r="S42" s="81">
        <v>1.2810380003200001</v>
      </c>
      <c r="T42" s="82"/>
      <c r="U42" s="81">
        <v>156013</v>
      </c>
      <c r="V42" s="81">
        <v>446</v>
      </c>
      <c r="W42" s="81">
        <v>449</v>
      </c>
      <c r="X42" s="81">
        <v>3222</v>
      </c>
      <c r="Y42" s="81">
        <v>6012</v>
      </c>
      <c r="Z42" s="81">
        <v>7624</v>
      </c>
      <c r="AA42" s="81">
        <v>3120</v>
      </c>
      <c r="AB42" s="81">
        <v>12811</v>
      </c>
      <c r="AC42" s="81">
        <v>540449</v>
      </c>
      <c r="AD42" s="81">
        <v>1.2810380003199999</v>
      </c>
      <c r="AE42" s="82"/>
      <c r="AF42" s="81">
        <v>1412380.1251449329</v>
      </c>
      <c r="AG42" s="81">
        <v>803208.60011217953</v>
      </c>
      <c r="AH42" s="81">
        <v>3276411.8174266778</v>
      </c>
      <c r="AI42" s="81">
        <v>21914490.187265519</v>
      </c>
      <c r="AJ42" s="81">
        <v>28394234.23920548</v>
      </c>
      <c r="AK42" s="81">
        <v>0</v>
      </c>
      <c r="AL42" s="81">
        <v>0</v>
      </c>
      <c r="AM42" s="81">
        <v>1763448.379326934</v>
      </c>
      <c r="AN42" s="81">
        <v>0</v>
      </c>
      <c r="AO42" s="81">
        <v>0</v>
      </c>
      <c r="AP42" s="82"/>
      <c r="AQ42" s="81">
        <v>172</v>
      </c>
      <c r="AR42" s="81">
        <v>162</v>
      </c>
      <c r="AS42" s="81">
        <v>0</v>
      </c>
      <c r="AT42" s="81">
        <v>0</v>
      </c>
      <c r="AU42" s="81">
        <v>0</v>
      </c>
      <c r="AV42" s="81">
        <v>0</v>
      </c>
      <c r="AW42" s="81" t="s">
        <v>564</v>
      </c>
      <c r="AX42" s="82"/>
      <c r="AY42" s="81">
        <v>714.90000000000009</v>
      </c>
      <c r="AZ42" s="81">
        <v>18709</v>
      </c>
      <c r="BA42" s="81">
        <v>0</v>
      </c>
      <c r="BB42" s="81">
        <v>0</v>
      </c>
      <c r="BC42" s="81">
        <v>0</v>
      </c>
      <c r="BD42" s="81">
        <v>0</v>
      </c>
      <c r="BE42" s="81" t="s">
        <v>564</v>
      </c>
      <c r="BF42" s="82"/>
      <c r="BG42" s="81">
        <v>0</v>
      </c>
      <c r="BH42" s="81">
        <v>0</v>
      </c>
      <c r="BI42" s="81">
        <v>0</v>
      </c>
      <c r="BJ42" s="81">
        <v>0</v>
      </c>
      <c r="BK42" s="81">
        <v>0</v>
      </c>
      <c r="BL42" s="81">
        <v>0</v>
      </c>
      <c r="BM42" s="82"/>
      <c r="BN42" s="81">
        <v>0</v>
      </c>
      <c r="BO42" s="81">
        <v>0</v>
      </c>
      <c r="BP42" s="81">
        <v>0</v>
      </c>
      <c r="BQ42" s="81">
        <v>0</v>
      </c>
      <c r="BR42" s="81">
        <v>0</v>
      </c>
      <c r="BS42" s="81">
        <v>0</v>
      </c>
      <c r="BT42"/>
      <c r="BU42" s="80">
        <v>0</v>
      </c>
      <c r="BV42" s="80">
        <v>0</v>
      </c>
      <c r="BW42" s="80">
        <v>0</v>
      </c>
      <c r="BX42" s="80">
        <v>0</v>
      </c>
      <c r="BY42" s="80">
        <v>0</v>
      </c>
      <c r="BZ42" s="80">
        <v>0</v>
      </c>
      <c r="CA42" s="80">
        <v>0</v>
      </c>
      <c r="CB42" s="80">
        <v>0</v>
      </c>
      <c r="CC42" s="80">
        <v>0</v>
      </c>
    </row>
    <row r="43" spans="1:81">
      <c r="A43" s="80" t="s">
        <v>1742</v>
      </c>
      <c r="B43" s="80">
        <v>169</v>
      </c>
      <c r="C43" s="80">
        <v>16</v>
      </c>
      <c r="D43" s="80">
        <v>10</v>
      </c>
      <c r="E43" s="80">
        <v>2019</v>
      </c>
      <c r="F43" s="80" t="s">
        <v>73</v>
      </c>
      <c r="G43" s="80" t="s">
        <v>1726</v>
      </c>
      <c r="H43" s="80" t="s">
        <v>1727</v>
      </c>
      <c r="I43" s="177"/>
      <c r="J43" s="81">
        <v>1.9420804615064033</v>
      </c>
      <c r="K43" s="81">
        <v>1.001091127337925</v>
      </c>
      <c r="L43" s="81">
        <v>20.166271170474126</v>
      </c>
      <c r="M43" s="81">
        <v>12.53176106308648</v>
      </c>
      <c r="N43" s="81">
        <v>16.909262173217432</v>
      </c>
      <c r="O43" s="81">
        <v>11.979519388635058</v>
      </c>
      <c r="P43" s="81">
        <v>14.341838783718316</v>
      </c>
      <c r="Q43" s="81">
        <v>0.76179501157217289</v>
      </c>
      <c r="R43" s="81">
        <v>3.6444437683928235</v>
      </c>
      <c r="S43" s="81">
        <v>1.4473711223200003</v>
      </c>
      <c r="T43" s="82"/>
      <c r="U43" s="81">
        <v>169854</v>
      </c>
      <c r="V43" s="81">
        <v>446</v>
      </c>
      <c r="W43" s="81">
        <v>449</v>
      </c>
      <c r="X43" s="81">
        <v>3222</v>
      </c>
      <c r="Y43" s="81">
        <v>5903</v>
      </c>
      <c r="Z43" s="81">
        <v>7500</v>
      </c>
      <c r="AA43" s="81">
        <v>2978</v>
      </c>
      <c r="AB43" s="81">
        <v>12345</v>
      </c>
      <c r="AC43" s="81">
        <v>642654</v>
      </c>
      <c r="AD43" s="81">
        <v>1.4473711223200001</v>
      </c>
      <c r="AE43" s="82"/>
      <c r="AF43" s="81">
        <v>1630690.7621876281</v>
      </c>
      <c r="AG43" s="81">
        <v>788976.83403571264</v>
      </c>
      <c r="AH43" s="81">
        <v>3603588.2069459232</v>
      </c>
      <c r="AI43" s="81">
        <v>21026919.99508613</v>
      </c>
      <c r="AJ43" s="81">
        <v>25011724.756201781</v>
      </c>
      <c r="AK43" s="81">
        <v>0</v>
      </c>
      <c r="AL43" s="81">
        <v>0</v>
      </c>
      <c r="AM43" s="81">
        <v>1681296.0668897561</v>
      </c>
      <c r="AN43" s="81">
        <v>0</v>
      </c>
      <c r="AO43" s="81">
        <v>0</v>
      </c>
      <c r="AP43" s="82"/>
      <c r="AQ43" s="81">
        <v>181</v>
      </c>
      <c r="AR43" s="81">
        <v>181</v>
      </c>
      <c r="AS43" s="81">
        <v>0</v>
      </c>
      <c r="AT43" s="81">
        <v>0</v>
      </c>
      <c r="AU43" s="81">
        <v>0</v>
      </c>
      <c r="AV43" s="81">
        <v>0</v>
      </c>
      <c r="AW43" s="81" t="s">
        <v>564</v>
      </c>
      <c r="AX43" s="82"/>
      <c r="AY43" s="81">
        <v>762.39999999999986</v>
      </c>
      <c r="AZ43" s="81">
        <v>19636.2</v>
      </c>
      <c r="BA43" s="81">
        <v>0</v>
      </c>
      <c r="BB43" s="81">
        <v>0</v>
      </c>
      <c r="BC43" s="81">
        <v>0</v>
      </c>
      <c r="BD43" s="81">
        <v>0</v>
      </c>
      <c r="BE43" s="81" t="s">
        <v>564</v>
      </c>
      <c r="BF43" s="82"/>
      <c r="BG43" s="81">
        <v>0</v>
      </c>
      <c r="BH43" s="81">
        <v>0</v>
      </c>
      <c r="BI43" s="81">
        <v>0</v>
      </c>
      <c r="BJ43" s="81">
        <v>0</v>
      </c>
      <c r="BK43" s="81">
        <v>0</v>
      </c>
      <c r="BL43" s="81">
        <v>0</v>
      </c>
      <c r="BM43" s="82"/>
      <c r="BN43" s="81">
        <v>0</v>
      </c>
      <c r="BO43" s="81">
        <v>0</v>
      </c>
      <c r="BP43" s="81">
        <v>0</v>
      </c>
      <c r="BQ43" s="81">
        <v>0</v>
      </c>
      <c r="BR43" s="81">
        <v>0</v>
      </c>
      <c r="BS43" s="81">
        <v>0</v>
      </c>
      <c r="BT43"/>
      <c r="BU43" s="80">
        <v>0</v>
      </c>
      <c r="BV43" s="80">
        <v>0</v>
      </c>
      <c r="BW43" s="80">
        <v>0</v>
      </c>
      <c r="BX43" s="80">
        <v>0</v>
      </c>
      <c r="BY43" s="80">
        <v>0</v>
      </c>
      <c r="BZ43" s="80">
        <v>0</v>
      </c>
      <c r="CA43" s="80">
        <v>0</v>
      </c>
      <c r="CB43" s="80">
        <v>0</v>
      </c>
      <c r="CC43" s="80">
        <v>0</v>
      </c>
    </row>
    <row r="44" spans="1:81">
      <c r="A44" s="80" t="s">
        <v>1743</v>
      </c>
      <c r="B44" s="80">
        <v>170</v>
      </c>
      <c r="C44" s="80">
        <v>17</v>
      </c>
      <c r="D44" s="80">
        <v>10</v>
      </c>
      <c r="E44" s="80">
        <v>2020</v>
      </c>
      <c r="F44" s="80" t="s">
        <v>218</v>
      </c>
      <c r="G44" s="80" t="s">
        <v>1726</v>
      </c>
      <c r="H44" s="80" t="s">
        <v>1727</v>
      </c>
      <c r="I44" s="177"/>
      <c r="J44" s="81">
        <v>3.2621640122959761</v>
      </c>
      <c r="K44" s="81">
        <v>0.97176769531558471</v>
      </c>
      <c r="L44" s="81">
        <v>19.018127793963334</v>
      </c>
      <c r="M44" s="81">
        <v>9.8237645949397212</v>
      </c>
      <c r="N44" s="81">
        <v>16.574296192283807</v>
      </c>
      <c r="O44" s="81">
        <v>10.266246948169018</v>
      </c>
      <c r="P44" s="81">
        <v>13.470628936835737</v>
      </c>
      <c r="Q44" s="81">
        <v>0.70667360506059362</v>
      </c>
      <c r="R44" s="81">
        <v>3.402882379323104</v>
      </c>
      <c r="S44" s="81">
        <v>1.39465688642</v>
      </c>
      <c r="T44" s="82"/>
      <c r="U44" s="81">
        <v>290726</v>
      </c>
      <c r="V44" s="81">
        <v>412</v>
      </c>
      <c r="W44" s="81">
        <v>451</v>
      </c>
      <c r="X44" s="81">
        <v>2802</v>
      </c>
      <c r="Y44" s="81">
        <v>5824</v>
      </c>
      <c r="Z44" s="81">
        <v>7336</v>
      </c>
      <c r="AA44" s="81">
        <v>3039</v>
      </c>
      <c r="AB44" s="81">
        <v>11985</v>
      </c>
      <c r="AC44" s="81">
        <v>603188</v>
      </c>
      <c r="AD44" s="81">
        <v>1.39465688642</v>
      </c>
      <c r="AE44" s="82"/>
      <c r="AF44" s="81">
        <v>2839993.256316476</v>
      </c>
      <c r="AG44" s="81">
        <v>746557.0914810953</v>
      </c>
      <c r="AH44" s="81">
        <v>3544379.7118250555</v>
      </c>
      <c r="AI44" s="81">
        <v>17664178.258305155</v>
      </c>
      <c r="AJ44" s="81">
        <v>28368742.957072414</v>
      </c>
      <c r="AK44" s="81"/>
      <c r="AL44" s="81"/>
      <c r="AM44" s="81">
        <v>1564175.6561272435</v>
      </c>
      <c r="AN44" s="81"/>
      <c r="AO44" s="81"/>
      <c r="AP44" s="82"/>
      <c r="AQ44" s="81">
        <v>185</v>
      </c>
      <c r="AR44" s="81">
        <v>213</v>
      </c>
      <c r="AS44" s="81">
        <v>0</v>
      </c>
      <c r="AT44" s="81">
        <v>0</v>
      </c>
      <c r="AU44" s="81">
        <v>0</v>
      </c>
      <c r="AV44" s="81">
        <v>0</v>
      </c>
      <c r="AW44" s="81">
        <v>0</v>
      </c>
      <c r="AX44" s="82"/>
      <c r="AY44" s="81">
        <v>785.49999999999977</v>
      </c>
      <c r="AZ44" s="81">
        <v>32323.60000000002</v>
      </c>
      <c r="BA44" s="81">
        <v>0</v>
      </c>
      <c r="BB44" s="81">
        <v>0</v>
      </c>
      <c r="BC44" s="81">
        <v>0</v>
      </c>
      <c r="BD44" s="81">
        <v>0</v>
      </c>
      <c r="BE44" s="81">
        <v>0</v>
      </c>
      <c r="BF44" s="82"/>
      <c r="BG44" s="81">
        <v>0</v>
      </c>
      <c r="BH44" s="81">
        <v>0</v>
      </c>
      <c r="BI44" s="81">
        <v>0</v>
      </c>
      <c r="BJ44" s="81">
        <v>0</v>
      </c>
      <c r="BK44" s="81">
        <v>0</v>
      </c>
      <c r="BL44" s="81">
        <v>0</v>
      </c>
      <c r="BM44" s="82"/>
      <c r="BN44" s="81">
        <v>0</v>
      </c>
      <c r="BO44" s="81">
        <v>0</v>
      </c>
      <c r="BP44" s="81">
        <v>0</v>
      </c>
      <c r="BQ44" s="81">
        <v>0</v>
      </c>
      <c r="BR44" s="81">
        <v>0</v>
      </c>
      <c r="BS44" s="81">
        <v>0</v>
      </c>
      <c r="BT44"/>
      <c r="BU44" s="80">
        <v>0</v>
      </c>
      <c r="BV44" s="80">
        <v>0</v>
      </c>
      <c r="BW44" s="80">
        <v>0</v>
      </c>
      <c r="BX44" s="80">
        <v>0</v>
      </c>
      <c r="BY44" s="80">
        <v>0</v>
      </c>
      <c r="BZ44" s="80">
        <v>0</v>
      </c>
      <c r="CA44" s="80">
        <v>0</v>
      </c>
      <c r="CB44" s="80">
        <v>0</v>
      </c>
      <c r="CC44" s="80">
        <v>0</v>
      </c>
    </row>
    <row r="45" spans="1:81">
      <c r="A45" s="80" t="s">
        <v>1744</v>
      </c>
      <c r="B45" s="80">
        <v>170</v>
      </c>
      <c r="C45" s="80">
        <v>18</v>
      </c>
      <c r="D45" s="80">
        <v>10</v>
      </c>
      <c r="E45" s="80">
        <v>2021</v>
      </c>
      <c r="F45" s="80" t="s">
        <v>75</v>
      </c>
      <c r="G45" s="174" t="s">
        <v>1726</v>
      </c>
      <c r="H45" s="80" t="s">
        <v>1727</v>
      </c>
      <c r="I45" s="177"/>
      <c r="J45" s="81">
        <v>3.8311123028391569</v>
      </c>
      <c r="K45" s="81">
        <v>1.0650852298157616</v>
      </c>
      <c r="L45" s="81">
        <v>18.192060181734924</v>
      </c>
      <c r="M45" s="81">
        <v>11.216569458308756</v>
      </c>
      <c r="N45" s="81">
        <v>15.864846832764542</v>
      </c>
      <c r="O45" s="81">
        <v>9.8275719970563866</v>
      </c>
      <c r="P45" s="81">
        <v>13.713145697842117</v>
      </c>
      <c r="Q45" s="81">
        <v>0.69438883099389748</v>
      </c>
      <c r="R45" s="81">
        <v>4.4774764894644639</v>
      </c>
      <c r="S45" s="81">
        <v>0.94786091171999998</v>
      </c>
      <c r="T45" s="82"/>
      <c r="U45" s="81">
        <v>336869</v>
      </c>
      <c r="V45" s="81">
        <v>412</v>
      </c>
      <c r="W45" s="81">
        <v>451</v>
      </c>
      <c r="X45" s="81">
        <v>2802</v>
      </c>
      <c r="Y45" s="81">
        <v>5727</v>
      </c>
      <c r="Z45" s="81">
        <v>7231</v>
      </c>
      <c r="AA45" s="81">
        <v>3017</v>
      </c>
      <c r="AB45" s="81">
        <v>11637</v>
      </c>
      <c r="AC45" s="81">
        <v>769273.99999999988</v>
      </c>
      <c r="AD45" s="81">
        <v>0.94786091171999998</v>
      </c>
      <c r="AE45" s="82"/>
      <c r="AF45" s="81">
        <v>3344369.1333771609</v>
      </c>
      <c r="AG45" s="81">
        <v>791174.03150342836</v>
      </c>
      <c r="AH45" s="81">
        <v>3238175.3295350252</v>
      </c>
      <c r="AI45" s="81">
        <v>18811676.696439639</v>
      </c>
      <c r="AJ45" s="81">
        <v>25804404.311038945</v>
      </c>
      <c r="AK45" s="81">
        <v>0</v>
      </c>
      <c r="AL45" s="81">
        <v>0</v>
      </c>
      <c r="AM45" s="81">
        <v>1527517.8624194025</v>
      </c>
      <c r="AN45" s="81">
        <v>0</v>
      </c>
      <c r="AO45" s="81">
        <v>0</v>
      </c>
      <c r="AP45" s="82"/>
      <c r="AQ45" s="81">
        <v>193</v>
      </c>
      <c r="AR45" s="81">
        <v>229</v>
      </c>
      <c r="AS45" s="81">
        <v>0</v>
      </c>
      <c r="AT45" s="81">
        <v>0</v>
      </c>
      <c r="AU45" s="81">
        <v>0</v>
      </c>
      <c r="AV45" s="81">
        <v>0</v>
      </c>
      <c r="AW45" s="81"/>
      <c r="AX45" s="82"/>
      <c r="AY45" s="81">
        <v>831.59999999999968</v>
      </c>
      <c r="AZ45" s="81">
        <v>33025.200000000019</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1745</v>
      </c>
      <c r="B46" s="80">
        <v>170</v>
      </c>
      <c r="C46" s="80">
        <v>19</v>
      </c>
      <c r="D46" s="80">
        <v>10</v>
      </c>
      <c r="E46" s="80">
        <v>2022</v>
      </c>
      <c r="F46" s="80" t="s">
        <v>568</v>
      </c>
      <c r="G46" s="174" t="s">
        <v>1726</v>
      </c>
      <c r="H46" s="80" t="s">
        <v>1727</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199</v>
      </c>
      <c r="AR46" s="81">
        <v>248</v>
      </c>
      <c r="AS46" s="81">
        <v>0</v>
      </c>
      <c r="AT46" s="81">
        <v>0</v>
      </c>
      <c r="AU46" s="81">
        <v>0</v>
      </c>
      <c r="AV46" s="81">
        <v>0</v>
      </c>
      <c r="AW46" s="81"/>
      <c r="AX46" s="82"/>
      <c r="AY46" s="81">
        <v>881.89999999999964</v>
      </c>
      <c r="AZ46" s="81">
        <v>34575.700000000019</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1746</v>
      </c>
      <c r="B47" s="80">
        <v>35</v>
      </c>
      <c r="C47" s="80">
        <v>1</v>
      </c>
      <c r="D47" s="80">
        <v>3</v>
      </c>
      <c r="E47" s="80">
        <v>1990</v>
      </c>
      <c r="F47" s="80" t="s">
        <v>562</v>
      </c>
      <c r="G47" s="80" t="s">
        <v>1747</v>
      </c>
      <c r="H47" s="80" t="s">
        <v>1748</v>
      </c>
      <c r="I47" s="177"/>
      <c r="J47" s="81">
        <v>4.0786511852867839</v>
      </c>
      <c r="K47" s="81">
        <v>1.8771740277834148</v>
      </c>
      <c r="L47" s="81">
        <v>0</v>
      </c>
      <c r="M47" s="81">
        <v>5.9623885549837743</v>
      </c>
      <c r="N47" s="81">
        <v>10.448340057269981</v>
      </c>
      <c r="O47" s="81">
        <v>9.0588234098149432</v>
      </c>
      <c r="P47" s="81">
        <v>15.600605172967507</v>
      </c>
      <c r="Q47" s="81">
        <v>0.90203596283076004</v>
      </c>
      <c r="R47" s="81">
        <v>0</v>
      </c>
      <c r="S47" s="81">
        <v>0.83433365834096773</v>
      </c>
      <c r="T47" s="82"/>
      <c r="U47" s="81">
        <v>328927</v>
      </c>
      <c r="V47" s="81">
        <v>552</v>
      </c>
      <c r="W47" s="81">
        <v>0</v>
      </c>
      <c r="X47" s="81">
        <v>2339</v>
      </c>
      <c r="Y47" s="81">
        <v>3775</v>
      </c>
      <c r="Z47" s="81">
        <v>3726</v>
      </c>
      <c r="AA47" s="81">
        <v>3788</v>
      </c>
      <c r="AB47" s="81">
        <v>14646</v>
      </c>
      <c r="AC47" s="81">
        <v>0</v>
      </c>
      <c r="AD47" s="81">
        <v>0.83433365834096773</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1749</v>
      </c>
      <c r="B48" s="80">
        <v>36</v>
      </c>
      <c r="C48" s="80">
        <v>2</v>
      </c>
      <c r="D48" s="80">
        <v>3</v>
      </c>
      <c r="E48" s="80">
        <v>2005</v>
      </c>
      <c r="F48" s="80" t="s">
        <v>565</v>
      </c>
      <c r="G48" s="80" t="s">
        <v>1747</v>
      </c>
      <c r="H48" s="80" t="s">
        <v>1748</v>
      </c>
      <c r="I48" s="177"/>
      <c r="J48" s="81">
        <v>0.79796833217385688</v>
      </c>
      <c r="K48" s="81">
        <v>1.0687638242731246</v>
      </c>
      <c r="L48" s="81">
        <v>0.6066455627849725</v>
      </c>
      <c r="M48" s="81">
        <v>7.8576086846882163</v>
      </c>
      <c r="N48" s="81">
        <v>13.04411220935272</v>
      </c>
      <c r="O48" s="81">
        <v>13.431630131972888</v>
      </c>
      <c r="P48" s="81">
        <v>15.583828211398052</v>
      </c>
      <c r="Q48" s="81">
        <v>0.80577775917529515</v>
      </c>
      <c r="R48" s="81">
        <v>0</v>
      </c>
      <c r="S48" s="81">
        <v>1.5397356322049478</v>
      </c>
      <c r="T48" s="82"/>
      <c r="U48" s="81">
        <v>73553</v>
      </c>
      <c r="V48" s="81">
        <v>430</v>
      </c>
      <c r="W48" s="81">
        <v>8</v>
      </c>
      <c r="X48" s="81">
        <v>1741</v>
      </c>
      <c r="Y48" s="81">
        <v>4301</v>
      </c>
      <c r="Z48" s="81">
        <v>6393</v>
      </c>
      <c r="AA48" s="81">
        <v>3099</v>
      </c>
      <c r="AB48" s="81">
        <v>13677</v>
      </c>
      <c r="AC48" s="81">
        <v>0</v>
      </c>
      <c r="AD48" s="81">
        <v>1.5397356322049478</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1750</v>
      </c>
      <c r="B49" s="80">
        <v>37</v>
      </c>
      <c r="C49" s="80">
        <v>3</v>
      </c>
      <c r="D49" s="80">
        <v>3</v>
      </c>
      <c r="E49" s="80">
        <v>2006</v>
      </c>
      <c r="F49" s="80" t="s">
        <v>566</v>
      </c>
      <c r="G49" s="80" t="s">
        <v>1747</v>
      </c>
      <c r="H49" s="80" t="s">
        <v>1748</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1751</v>
      </c>
      <c r="B50" s="80">
        <v>38</v>
      </c>
      <c r="C50" s="80">
        <v>4</v>
      </c>
      <c r="D50" s="80">
        <v>3</v>
      </c>
      <c r="E50" s="80">
        <v>2007</v>
      </c>
      <c r="F50" s="80" t="s">
        <v>567</v>
      </c>
      <c r="G50" s="80" t="s">
        <v>1747</v>
      </c>
      <c r="H50" s="80" t="s">
        <v>1748</v>
      </c>
      <c r="I50" s="177"/>
      <c r="J50" s="81">
        <v>0.65639760735584629</v>
      </c>
      <c r="K50" s="81">
        <v>0.96049367266136876</v>
      </c>
      <c r="L50" s="81">
        <v>0.46571098251635296</v>
      </c>
      <c r="M50" s="81">
        <v>8.230272350869706</v>
      </c>
      <c r="N50" s="81">
        <v>13.159920909686608</v>
      </c>
      <c r="O50" s="81">
        <v>13.092389180731379</v>
      </c>
      <c r="P50" s="81">
        <v>15.125457177568617</v>
      </c>
      <c r="Q50" s="81">
        <v>0.83080339079360999</v>
      </c>
      <c r="R50" s="81">
        <v>0</v>
      </c>
      <c r="S50" s="81">
        <v>2.324743335301716</v>
      </c>
      <c r="T50" s="82"/>
      <c r="U50" s="81">
        <v>68828</v>
      </c>
      <c r="V50" s="81">
        <v>394</v>
      </c>
      <c r="W50" s="81">
        <v>6</v>
      </c>
      <c r="X50" s="81">
        <v>2101</v>
      </c>
      <c r="Y50" s="81">
        <v>4321</v>
      </c>
      <c r="Z50" s="81">
        <v>6478</v>
      </c>
      <c r="AA50" s="81">
        <v>2962</v>
      </c>
      <c r="AB50" s="81">
        <v>13356</v>
      </c>
      <c r="AC50" s="81">
        <v>0</v>
      </c>
      <c r="AD50" s="81">
        <v>2.324743335301716</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1752</v>
      </c>
      <c r="B51" s="80">
        <v>39</v>
      </c>
      <c r="C51" s="80">
        <v>5</v>
      </c>
      <c r="D51" s="80">
        <v>3</v>
      </c>
      <c r="E51" s="80">
        <v>2008</v>
      </c>
      <c r="F51" s="80" t="s">
        <v>84</v>
      </c>
      <c r="G51" s="80" t="s">
        <v>1747</v>
      </c>
      <c r="H51" s="80" t="s">
        <v>1748</v>
      </c>
      <c r="I51" s="177"/>
      <c r="J51" s="81">
        <v>0.68527703414543417</v>
      </c>
      <c r="K51" s="81">
        <v>0.71137827039767543</v>
      </c>
      <c r="L51" s="81">
        <v>0.4173321079521764</v>
      </c>
      <c r="M51" s="81">
        <v>8.5726191605652584</v>
      </c>
      <c r="N51" s="81">
        <v>11.894802986644518</v>
      </c>
      <c r="O51" s="81">
        <v>12.74998197646487</v>
      </c>
      <c r="P51" s="81">
        <v>14.756272436295493</v>
      </c>
      <c r="Q51" s="81">
        <v>0.81082391635654105</v>
      </c>
      <c r="R51" s="81">
        <v>0</v>
      </c>
      <c r="S51" s="81">
        <v>2.0322760611573565</v>
      </c>
      <c r="T51" s="82"/>
      <c r="U51" s="81">
        <v>74098</v>
      </c>
      <c r="V51" s="81">
        <v>394</v>
      </c>
      <c r="W51" s="81">
        <v>6</v>
      </c>
      <c r="X51" s="81">
        <v>2101</v>
      </c>
      <c r="Y51" s="81">
        <v>4381</v>
      </c>
      <c r="Z51" s="81">
        <v>6530</v>
      </c>
      <c r="AA51" s="81">
        <v>2893</v>
      </c>
      <c r="AB51" s="81">
        <v>13249</v>
      </c>
      <c r="AC51" s="81">
        <v>0</v>
      </c>
      <c r="AD51" s="81">
        <v>2.0322760611573565</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1753</v>
      </c>
      <c r="B52" s="80">
        <v>40</v>
      </c>
      <c r="C52" s="80">
        <v>6</v>
      </c>
      <c r="D52" s="80">
        <v>3</v>
      </c>
      <c r="E52" s="80">
        <v>2009</v>
      </c>
      <c r="F52" s="80" t="s">
        <v>85</v>
      </c>
      <c r="G52" s="80" t="s">
        <v>1747</v>
      </c>
      <c r="H52" s="80" t="s">
        <v>1748</v>
      </c>
      <c r="I52" s="177"/>
      <c r="J52" s="81">
        <v>0.64596049317987658</v>
      </c>
      <c r="K52" s="81">
        <v>0.67248720316318678</v>
      </c>
      <c r="L52" s="81">
        <v>3.9664685153051353</v>
      </c>
      <c r="M52" s="81">
        <v>9.8363423769606921</v>
      </c>
      <c r="N52" s="81">
        <v>11.506435491551068</v>
      </c>
      <c r="O52" s="81">
        <v>13.08937745577493</v>
      </c>
      <c r="P52" s="81">
        <v>14.179975930893589</v>
      </c>
      <c r="Q52" s="81">
        <v>0.76907008734096305</v>
      </c>
      <c r="R52" s="81">
        <v>0</v>
      </c>
      <c r="S52" s="81">
        <v>1.7561569393494552</v>
      </c>
      <c r="T52" s="82"/>
      <c r="U52" s="81">
        <v>63123</v>
      </c>
      <c r="V52" s="81">
        <v>355</v>
      </c>
      <c r="W52" s="81">
        <v>82</v>
      </c>
      <c r="X52" s="81">
        <v>2572</v>
      </c>
      <c r="Y52" s="81">
        <v>4402</v>
      </c>
      <c r="Z52" s="81">
        <v>6617</v>
      </c>
      <c r="AA52" s="81">
        <v>2854</v>
      </c>
      <c r="AB52" s="81">
        <v>13192</v>
      </c>
      <c r="AC52" s="81">
        <v>0</v>
      </c>
      <c r="AD52" s="81">
        <v>1.7561569393494552</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v>
      </c>
      <c r="BK52" s="81">
        <v>0</v>
      </c>
      <c r="BL52" s="81">
        <v>0</v>
      </c>
      <c r="BM52" s="82"/>
      <c r="BN52" s="81">
        <v>0</v>
      </c>
      <c r="BO52" s="81">
        <v>0</v>
      </c>
      <c r="BP52" s="81">
        <v>0</v>
      </c>
      <c r="BQ52" s="81">
        <v>0</v>
      </c>
      <c r="BR52" s="81">
        <v>0</v>
      </c>
      <c r="BS52" s="81">
        <v>0</v>
      </c>
      <c r="BT52"/>
      <c r="BU52" s="80"/>
      <c r="BV52" s="80"/>
      <c r="BW52" s="80"/>
      <c r="BX52" s="80"/>
      <c r="BY52" s="80"/>
      <c r="BZ52" s="80"/>
      <c r="CA52" s="80"/>
      <c r="CB52" s="80"/>
      <c r="CC52" s="80"/>
    </row>
    <row r="53" spans="1:81">
      <c r="A53" s="80" t="s">
        <v>1754</v>
      </c>
      <c r="B53" s="80">
        <v>41</v>
      </c>
      <c r="C53" s="80">
        <v>7</v>
      </c>
      <c r="D53" s="80">
        <v>3</v>
      </c>
      <c r="E53" s="80">
        <v>2010</v>
      </c>
      <c r="F53" s="80" t="s">
        <v>86</v>
      </c>
      <c r="G53" s="80" t="s">
        <v>1747</v>
      </c>
      <c r="H53" s="80" t="s">
        <v>1748</v>
      </c>
      <c r="I53" s="177"/>
      <c r="J53" s="81">
        <v>0.54275948069072566</v>
      </c>
      <c r="K53" s="81">
        <v>0.72454022703483156</v>
      </c>
      <c r="L53" s="81">
        <v>3.8195757081559973</v>
      </c>
      <c r="M53" s="81">
        <v>10.390445962274889</v>
      </c>
      <c r="N53" s="81">
        <v>14.028980387084378</v>
      </c>
      <c r="O53" s="81">
        <v>13.093811881894315</v>
      </c>
      <c r="P53" s="81">
        <v>14.19156822473021</v>
      </c>
      <c r="Q53" s="81">
        <v>0.79239674711247077</v>
      </c>
      <c r="R53" s="81">
        <v>0</v>
      </c>
      <c r="S53" s="81">
        <v>1.5948445646229763</v>
      </c>
      <c r="T53" s="82"/>
      <c r="U53" s="81">
        <v>52688</v>
      </c>
      <c r="V53" s="81">
        <v>355</v>
      </c>
      <c r="W53" s="81">
        <v>82</v>
      </c>
      <c r="X53" s="81">
        <v>2572</v>
      </c>
      <c r="Y53" s="81">
        <v>4433</v>
      </c>
      <c r="Z53" s="81">
        <v>6650</v>
      </c>
      <c r="AA53" s="81">
        <v>2785</v>
      </c>
      <c r="AB53" s="81">
        <v>13024</v>
      </c>
      <c r="AC53" s="81">
        <v>0</v>
      </c>
      <c r="AD53" s="81">
        <v>1.5948445646229763</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v>
      </c>
      <c r="BK53" s="81">
        <v>0</v>
      </c>
      <c r="BL53" s="81">
        <v>0</v>
      </c>
      <c r="BM53" s="82"/>
      <c r="BN53" s="81">
        <v>0</v>
      </c>
      <c r="BO53" s="81">
        <v>0</v>
      </c>
      <c r="BP53" s="81">
        <v>0</v>
      </c>
      <c r="BQ53" s="81">
        <v>0</v>
      </c>
      <c r="BR53" s="81">
        <v>0</v>
      </c>
      <c r="BS53" s="81">
        <v>0</v>
      </c>
      <c r="BT53"/>
      <c r="BU53" s="80">
        <v>0</v>
      </c>
      <c r="BV53" s="80">
        <v>0</v>
      </c>
      <c r="BW53" s="80">
        <v>0</v>
      </c>
      <c r="BX53" s="80">
        <v>0</v>
      </c>
      <c r="BY53" s="80">
        <v>0</v>
      </c>
      <c r="BZ53" s="80">
        <v>0</v>
      </c>
      <c r="CA53" s="80">
        <v>0</v>
      </c>
      <c r="CB53" s="80">
        <v>0</v>
      </c>
      <c r="CC53" s="80">
        <v>0</v>
      </c>
    </row>
    <row r="54" spans="1:81">
      <c r="A54" s="80" t="s">
        <v>1755</v>
      </c>
      <c r="B54" s="80">
        <v>42</v>
      </c>
      <c r="C54" s="80">
        <v>8</v>
      </c>
      <c r="D54" s="80">
        <v>3</v>
      </c>
      <c r="E54" s="80">
        <v>2011</v>
      </c>
      <c r="F54" s="80" t="s">
        <v>87</v>
      </c>
      <c r="G54" s="80" t="s">
        <v>1747</v>
      </c>
      <c r="H54" s="80" t="s">
        <v>1748</v>
      </c>
      <c r="I54" s="177"/>
      <c r="J54" s="81">
        <v>0.61919035109105236</v>
      </c>
      <c r="K54" s="81">
        <v>0.95726245257498621</v>
      </c>
      <c r="L54" s="81">
        <v>3.3827842131822869</v>
      </c>
      <c r="M54" s="81">
        <v>11.932362431760593</v>
      </c>
      <c r="N54" s="81">
        <v>17.452486693817935</v>
      </c>
      <c r="O54" s="81">
        <v>12.994620175521334</v>
      </c>
      <c r="P54" s="81">
        <v>13.603309622078193</v>
      </c>
      <c r="Q54" s="81">
        <v>0.90972150734067869</v>
      </c>
      <c r="R54" s="81">
        <v>0</v>
      </c>
      <c r="S54" s="81">
        <v>0.79662366088030512</v>
      </c>
      <c r="T54" s="82"/>
      <c r="U54" s="81">
        <v>51849</v>
      </c>
      <c r="V54" s="81">
        <v>355</v>
      </c>
      <c r="W54" s="81">
        <v>82</v>
      </c>
      <c r="X54" s="81">
        <v>2572</v>
      </c>
      <c r="Y54" s="81">
        <v>4487</v>
      </c>
      <c r="Z54" s="81">
        <v>6743</v>
      </c>
      <c r="AA54" s="81">
        <v>2749</v>
      </c>
      <c r="AB54" s="81">
        <v>12963</v>
      </c>
      <c r="AC54" s="81">
        <v>0</v>
      </c>
      <c r="AD54" s="81">
        <v>0.79662366088030512</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v>
      </c>
      <c r="BK54" s="81">
        <v>0</v>
      </c>
      <c r="BL54" s="81">
        <v>0</v>
      </c>
      <c r="BM54" s="82"/>
      <c r="BN54" s="81">
        <v>0</v>
      </c>
      <c r="BO54" s="81">
        <v>0</v>
      </c>
      <c r="BP54" s="81">
        <v>0</v>
      </c>
      <c r="BQ54" s="81">
        <v>0</v>
      </c>
      <c r="BR54" s="81">
        <v>0</v>
      </c>
      <c r="BS54" s="81">
        <v>0</v>
      </c>
      <c r="BT54"/>
      <c r="BU54" s="80">
        <v>0</v>
      </c>
      <c r="BV54" s="80">
        <v>0</v>
      </c>
      <c r="BW54" s="80">
        <v>0</v>
      </c>
      <c r="BX54" s="80">
        <v>0</v>
      </c>
      <c r="BY54" s="80">
        <v>0</v>
      </c>
      <c r="BZ54" s="80">
        <v>0</v>
      </c>
      <c r="CA54" s="80">
        <v>0</v>
      </c>
      <c r="CB54" s="80">
        <v>0</v>
      </c>
      <c r="CC54" s="80">
        <v>0</v>
      </c>
    </row>
    <row r="55" spans="1:81">
      <c r="A55" s="80" t="s">
        <v>1756</v>
      </c>
      <c r="B55" s="80">
        <v>43</v>
      </c>
      <c r="C55" s="80">
        <v>9</v>
      </c>
      <c r="D55" s="80">
        <v>3</v>
      </c>
      <c r="E55" s="80">
        <v>2012</v>
      </c>
      <c r="F55" s="80" t="s">
        <v>88</v>
      </c>
      <c r="G55" s="80" t="s">
        <v>1747</v>
      </c>
      <c r="H55" s="80" t="s">
        <v>1748</v>
      </c>
      <c r="I55" s="177"/>
      <c r="J55" s="81">
        <v>0.86701431497973847</v>
      </c>
      <c r="K55" s="81">
        <v>0.92548724645965241</v>
      </c>
      <c r="L55" s="81">
        <v>3.3497336399321882</v>
      </c>
      <c r="M55" s="81">
        <v>13.452211881636387</v>
      </c>
      <c r="N55" s="81">
        <v>18.697861114281576</v>
      </c>
      <c r="O55" s="81">
        <v>12.974577399539557</v>
      </c>
      <c r="P55" s="81">
        <v>13.39704044643951</v>
      </c>
      <c r="Q55" s="81">
        <v>0.97680112012181253</v>
      </c>
      <c r="R55" s="81">
        <v>0</v>
      </c>
      <c r="S55" s="81">
        <v>2.0675671609507829</v>
      </c>
      <c r="T55" s="82"/>
      <c r="U55" s="81">
        <v>65002</v>
      </c>
      <c r="V55" s="81">
        <v>355</v>
      </c>
      <c r="W55" s="81">
        <v>82</v>
      </c>
      <c r="X55" s="81">
        <v>2572</v>
      </c>
      <c r="Y55" s="81">
        <v>4491</v>
      </c>
      <c r="Z55" s="81">
        <v>6786</v>
      </c>
      <c r="AA55" s="81">
        <v>2692</v>
      </c>
      <c r="AB55" s="81">
        <v>12811</v>
      </c>
      <c r="AC55" s="81">
        <v>0</v>
      </c>
      <c r="AD55" s="81">
        <v>2.0675671609507829</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0</v>
      </c>
      <c r="BJ55" s="81">
        <v>0</v>
      </c>
      <c r="BK55" s="81">
        <v>0</v>
      </c>
      <c r="BL55" s="81">
        <v>0</v>
      </c>
      <c r="BM55" s="82"/>
      <c r="BN55" s="81">
        <v>0</v>
      </c>
      <c r="BO55" s="81">
        <v>0</v>
      </c>
      <c r="BP55" s="81">
        <v>0</v>
      </c>
      <c r="BQ55" s="81">
        <v>0</v>
      </c>
      <c r="BR55" s="81">
        <v>0</v>
      </c>
      <c r="BS55" s="81">
        <v>0</v>
      </c>
      <c r="BT55"/>
      <c r="BU55" s="80">
        <v>0</v>
      </c>
      <c r="BV55" s="80">
        <v>0</v>
      </c>
      <c r="BW55" s="80">
        <v>0</v>
      </c>
      <c r="BX55" s="80">
        <v>0</v>
      </c>
      <c r="BY55" s="80">
        <v>0</v>
      </c>
      <c r="BZ55" s="80">
        <v>0</v>
      </c>
      <c r="CA55" s="80">
        <v>0</v>
      </c>
      <c r="CB55" s="80">
        <v>0</v>
      </c>
      <c r="CC55" s="80">
        <v>0</v>
      </c>
    </row>
    <row r="56" spans="1:81">
      <c r="A56" s="80" t="s">
        <v>1757</v>
      </c>
      <c r="B56" s="80">
        <v>44</v>
      </c>
      <c r="C56" s="80">
        <v>10</v>
      </c>
      <c r="D56" s="80">
        <v>3</v>
      </c>
      <c r="E56" s="80">
        <v>2013</v>
      </c>
      <c r="F56" s="80" t="s">
        <v>89</v>
      </c>
      <c r="G56" s="80" t="s">
        <v>1747</v>
      </c>
      <c r="H56" s="80" t="s">
        <v>1748</v>
      </c>
      <c r="I56" s="177"/>
      <c r="J56" s="81">
        <v>0.80393037023507941</v>
      </c>
      <c r="K56" s="81">
        <v>0.7981650191786499</v>
      </c>
      <c r="L56" s="81">
        <v>3.1538879357367295</v>
      </c>
      <c r="M56" s="81">
        <v>13.195052441729057</v>
      </c>
      <c r="N56" s="81">
        <v>20.539393596116803</v>
      </c>
      <c r="O56" s="81">
        <v>12.493255037406207</v>
      </c>
      <c r="P56" s="81">
        <v>13.257695233664986</v>
      </c>
      <c r="Q56" s="81">
        <v>0.98559554335243227</v>
      </c>
      <c r="R56" s="81">
        <v>0</v>
      </c>
      <c r="S56" s="81">
        <v>2.0475762864202287</v>
      </c>
      <c r="T56" s="82"/>
      <c r="U56" s="81">
        <v>56698</v>
      </c>
      <c r="V56" s="81">
        <v>355</v>
      </c>
      <c r="W56" s="81">
        <v>82</v>
      </c>
      <c r="X56" s="81">
        <v>2572</v>
      </c>
      <c r="Y56" s="81">
        <v>4503</v>
      </c>
      <c r="Z56" s="81">
        <v>6826</v>
      </c>
      <c r="AA56" s="81">
        <v>2654</v>
      </c>
      <c r="AB56" s="81">
        <v>12741</v>
      </c>
      <c r="AC56" s="81">
        <v>0</v>
      </c>
      <c r="AD56" s="81">
        <v>2.0475762864202287</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v>
      </c>
      <c r="BK56" s="81">
        <v>0</v>
      </c>
      <c r="BL56" s="81">
        <v>0</v>
      </c>
      <c r="BM56" s="82"/>
      <c r="BN56" s="81">
        <v>0</v>
      </c>
      <c r="BO56" s="81">
        <v>0</v>
      </c>
      <c r="BP56" s="81">
        <v>0</v>
      </c>
      <c r="BQ56" s="81">
        <v>0</v>
      </c>
      <c r="BR56" s="81">
        <v>0</v>
      </c>
      <c r="BS56" s="81">
        <v>0</v>
      </c>
      <c r="BT56"/>
      <c r="BU56" s="80">
        <v>0</v>
      </c>
      <c r="BV56" s="80">
        <v>0</v>
      </c>
      <c r="BW56" s="80">
        <v>0</v>
      </c>
      <c r="BX56" s="80">
        <v>0</v>
      </c>
      <c r="BY56" s="80">
        <v>0</v>
      </c>
      <c r="BZ56" s="80">
        <v>0</v>
      </c>
      <c r="CA56" s="80">
        <v>0</v>
      </c>
      <c r="CB56" s="80">
        <v>0</v>
      </c>
      <c r="CC56" s="80">
        <v>0</v>
      </c>
    </row>
    <row r="57" spans="1:81">
      <c r="A57" s="80" t="s">
        <v>1758</v>
      </c>
      <c r="B57" s="80">
        <v>45</v>
      </c>
      <c r="C57" s="80">
        <v>11</v>
      </c>
      <c r="D57" s="80">
        <v>3</v>
      </c>
      <c r="E57" s="80">
        <v>2014</v>
      </c>
      <c r="F57" s="80" t="s">
        <v>90</v>
      </c>
      <c r="G57" s="80" t="s">
        <v>1747</v>
      </c>
      <c r="H57" s="80" t="s">
        <v>1748</v>
      </c>
      <c r="I57" s="177"/>
      <c r="J57" s="81">
        <v>0.72464044711082676</v>
      </c>
      <c r="K57" s="81">
        <v>0.75007723910932889</v>
      </c>
      <c r="L57" s="81">
        <v>2.7619984993324698</v>
      </c>
      <c r="M57" s="81">
        <v>13.764349046427629</v>
      </c>
      <c r="N57" s="81">
        <v>16.148116478926941</v>
      </c>
      <c r="O57" s="81">
        <v>12.042789049307032</v>
      </c>
      <c r="P57" s="81">
        <v>13.226222731727976</v>
      </c>
      <c r="Q57" s="81">
        <v>0.9362827242505718</v>
      </c>
      <c r="R57" s="81">
        <v>0</v>
      </c>
      <c r="S57" s="81">
        <v>2.6427353651346479</v>
      </c>
      <c r="T57" s="82"/>
      <c r="U57" s="81">
        <v>55820</v>
      </c>
      <c r="V57" s="81">
        <v>301</v>
      </c>
      <c r="W57" s="81">
        <v>63</v>
      </c>
      <c r="X57" s="81">
        <v>2666</v>
      </c>
      <c r="Y57" s="81">
        <v>4498</v>
      </c>
      <c r="Z57" s="81">
        <v>6930</v>
      </c>
      <c r="AA57" s="81">
        <v>2634</v>
      </c>
      <c r="AB57" s="81">
        <v>12615</v>
      </c>
      <c r="AC57" s="81">
        <v>0</v>
      </c>
      <c r="AD57" s="81">
        <v>2.6427353651346479</v>
      </c>
      <c r="AE57" s="82"/>
      <c r="AF57" s="81">
        <v>694536.26679230412</v>
      </c>
      <c r="AG57" s="81">
        <v>580832.96445607755</v>
      </c>
      <c r="AH57" s="81">
        <v>700855.21717800654</v>
      </c>
      <c r="AI57" s="81">
        <v>17041018.059762418</v>
      </c>
      <c r="AJ57" s="81">
        <v>22496979.403952461</v>
      </c>
      <c r="AK57" s="81">
        <v>0</v>
      </c>
      <c r="AL57" s="81">
        <v>0</v>
      </c>
      <c r="AM57" s="81">
        <v>1731850.9913431846</v>
      </c>
      <c r="AN57" s="81">
        <v>0</v>
      </c>
      <c r="AO57" s="81">
        <v>0</v>
      </c>
      <c r="AP57" s="82"/>
      <c r="AQ57" s="81">
        <v>359</v>
      </c>
      <c r="AR57" s="81">
        <v>137</v>
      </c>
      <c r="AS57" s="81">
        <v>0</v>
      </c>
      <c r="AT57" s="81">
        <v>0</v>
      </c>
      <c r="AU57" s="81">
        <v>0</v>
      </c>
      <c r="AV57" s="81">
        <v>0</v>
      </c>
      <c r="AW57" s="81" t="s">
        <v>564</v>
      </c>
      <c r="AX57" s="82"/>
      <c r="AY57" s="81">
        <v>1904.077</v>
      </c>
      <c r="AZ57" s="81">
        <v>4506.3</v>
      </c>
      <c r="BA57" s="81">
        <v>0</v>
      </c>
      <c r="BB57" s="81">
        <v>0</v>
      </c>
      <c r="BC57" s="81">
        <v>0</v>
      </c>
      <c r="BD57" s="81">
        <v>0</v>
      </c>
      <c r="BE57" s="81" t="s">
        <v>564</v>
      </c>
      <c r="BF57" s="82"/>
      <c r="BG57" s="81">
        <v>0</v>
      </c>
      <c r="BH57" s="81">
        <v>0</v>
      </c>
      <c r="BI57" s="81">
        <v>0</v>
      </c>
      <c r="BJ57" s="81">
        <v>0</v>
      </c>
      <c r="BK57" s="81">
        <v>0</v>
      </c>
      <c r="BL57" s="81">
        <v>0</v>
      </c>
      <c r="BM57" s="82"/>
      <c r="BN57" s="81">
        <v>0</v>
      </c>
      <c r="BO57" s="81">
        <v>0</v>
      </c>
      <c r="BP57" s="81">
        <v>0</v>
      </c>
      <c r="BQ57" s="81">
        <v>0</v>
      </c>
      <c r="BR57" s="81">
        <v>0</v>
      </c>
      <c r="BS57" s="81">
        <v>0</v>
      </c>
      <c r="BT57"/>
      <c r="BU57" s="80">
        <v>0</v>
      </c>
      <c r="BV57" s="80">
        <v>0</v>
      </c>
      <c r="BW57" s="80">
        <v>0</v>
      </c>
      <c r="BX57" s="80">
        <v>0</v>
      </c>
      <c r="BY57" s="80">
        <v>0</v>
      </c>
      <c r="BZ57" s="80">
        <v>0</v>
      </c>
      <c r="CA57" s="80">
        <v>0</v>
      </c>
      <c r="CB57" s="80">
        <v>0</v>
      </c>
      <c r="CC57" s="80">
        <v>0</v>
      </c>
    </row>
    <row r="58" spans="1:81">
      <c r="A58" s="80" t="s">
        <v>1759</v>
      </c>
      <c r="B58" s="80">
        <v>46</v>
      </c>
      <c r="C58" s="80">
        <v>12</v>
      </c>
      <c r="D58" s="80">
        <v>3</v>
      </c>
      <c r="E58" s="80">
        <v>2015</v>
      </c>
      <c r="F58" s="80" t="s">
        <v>91</v>
      </c>
      <c r="G58" s="80" t="s">
        <v>1747</v>
      </c>
      <c r="H58" s="80" t="s">
        <v>1748</v>
      </c>
      <c r="I58" s="177"/>
      <c r="J58" s="81">
        <v>0.46583144828813366</v>
      </c>
      <c r="K58" s="81">
        <v>0.70699702387378771</v>
      </c>
      <c r="L58" s="81">
        <v>2.7257735125818523</v>
      </c>
      <c r="M58" s="81">
        <v>12.301627283405391</v>
      </c>
      <c r="N58" s="81">
        <v>14.611276880541066</v>
      </c>
      <c r="O58" s="81">
        <v>11.912376169502798</v>
      </c>
      <c r="P58" s="81">
        <v>13.231604049855569</v>
      </c>
      <c r="Q58" s="81">
        <v>0.90771009227100907</v>
      </c>
      <c r="R58" s="81">
        <v>0</v>
      </c>
      <c r="S58" s="81">
        <v>1.317521104174878</v>
      </c>
      <c r="T58" s="82"/>
      <c r="U58" s="81">
        <v>44877</v>
      </c>
      <c r="V58" s="81">
        <v>301</v>
      </c>
      <c r="W58" s="81">
        <v>63</v>
      </c>
      <c r="X58" s="81">
        <v>2666</v>
      </c>
      <c r="Y58" s="81">
        <v>4521</v>
      </c>
      <c r="Z58" s="81">
        <v>6921</v>
      </c>
      <c r="AA58" s="81">
        <v>2633</v>
      </c>
      <c r="AB58" s="81">
        <v>12493</v>
      </c>
      <c r="AC58" s="81">
        <v>0</v>
      </c>
      <c r="AD58" s="81">
        <v>1.317521104174878</v>
      </c>
      <c r="AE58" s="82"/>
      <c r="AF58" s="81">
        <v>468731.77733082557</v>
      </c>
      <c r="AG58" s="81">
        <v>534377.1411158616</v>
      </c>
      <c r="AH58" s="81">
        <v>567675.91255903419</v>
      </c>
      <c r="AI58" s="81">
        <v>16334220.985921621</v>
      </c>
      <c r="AJ58" s="81">
        <v>22322058.563925173</v>
      </c>
      <c r="AK58" s="81">
        <v>0</v>
      </c>
      <c r="AL58" s="81">
        <v>0</v>
      </c>
      <c r="AM58" s="81">
        <v>1712113.2438360334</v>
      </c>
      <c r="AN58" s="81">
        <v>0</v>
      </c>
      <c r="AO58" s="81">
        <v>0</v>
      </c>
      <c r="AP58" s="82"/>
      <c r="AQ58" s="81">
        <v>387</v>
      </c>
      <c r="AR58" s="81">
        <v>154</v>
      </c>
      <c r="AS58" s="81">
        <v>0</v>
      </c>
      <c r="AT58" s="81">
        <v>0</v>
      </c>
      <c r="AU58" s="81">
        <v>0</v>
      </c>
      <c r="AV58" s="81">
        <v>0</v>
      </c>
      <c r="AW58" s="81" t="s">
        <v>564</v>
      </c>
      <c r="AX58" s="82"/>
      <c r="AY58" s="81">
        <v>2091.4369999999999</v>
      </c>
      <c r="AZ58" s="81">
        <v>5077.8</v>
      </c>
      <c r="BA58" s="81">
        <v>0</v>
      </c>
      <c r="BB58" s="81">
        <v>0</v>
      </c>
      <c r="BC58" s="81">
        <v>0</v>
      </c>
      <c r="BD58" s="81">
        <v>0</v>
      </c>
      <c r="BE58" s="81" t="s">
        <v>564</v>
      </c>
      <c r="BF58" s="82"/>
      <c r="BG58" s="81">
        <v>0</v>
      </c>
      <c r="BH58" s="81">
        <v>0</v>
      </c>
      <c r="BI58" s="81">
        <v>0</v>
      </c>
      <c r="BJ58" s="81">
        <v>0</v>
      </c>
      <c r="BK58" s="81">
        <v>0</v>
      </c>
      <c r="BL58" s="81">
        <v>0</v>
      </c>
      <c r="BM58" s="82"/>
      <c r="BN58" s="81">
        <v>0</v>
      </c>
      <c r="BO58" s="81">
        <v>0</v>
      </c>
      <c r="BP58" s="81">
        <v>0</v>
      </c>
      <c r="BQ58" s="81">
        <v>0</v>
      </c>
      <c r="BR58" s="81">
        <v>0</v>
      </c>
      <c r="BS58" s="81">
        <v>0</v>
      </c>
      <c r="BT58"/>
      <c r="BU58" s="80">
        <v>0</v>
      </c>
      <c r="BV58" s="80">
        <v>0</v>
      </c>
      <c r="BW58" s="80">
        <v>0</v>
      </c>
      <c r="BX58" s="80">
        <v>0</v>
      </c>
      <c r="BY58" s="80">
        <v>0</v>
      </c>
      <c r="BZ58" s="80">
        <v>0</v>
      </c>
      <c r="CA58" s="80">
        <v>0</v>
      </c>
      <c r="CB58" s="80">
        <v>0</v>
      </c>
      <c r="CC58" s="80">
        <v>0</v>
      </c>
    </row>
    <row r="59" spans="1:81">
      <c r="A59" s="80" t="s">
        <v>1760</v>
      </c>
      <c r="B59" s="80">
        <v>47</v>
      </c>
      <c r="C59" s="80">
        <v>13</v>
      </c>
      <c r="D59" s="80">
        <v>3</v>
      </c>
      <c r="E59" s="80">
        <v>2016</v>
      </c>
      <c r="F59" s="80" t="s">
        <v>92</v>
      </c>
      <c r="G59" s="80" t="s">
        <v>1747</v>
      </c>
      <c r="H59" s="80" t="s">
        <v>1748</v>
      </c>
      <c r="I59" s="177"/>
      <c r="J59" s="81">
        <v>0.58036717539614668</v>
      </c>
      <c r="K59" s="81">
        <v>0.67932635011430753</v>
      </c>
      <c r="L59" s="81">
        <v>2.6630002635151331</v>
      </c>
      <c r="M59" s="81">
        <v>9.8647452760034504</v>
      </c>
      <c r="N59" s="81">
        <v>14.46384685325806</v>
      </c>
      <c r="O59" s="81">
        <v>11.857834323597539</v>
      </c>
      <c r="P59" s="81">
        <v>12.666688082096291</v>
      </c>
      <c r="Q59" s="81">
        <v>0.87449513682702062</v>
      </c>
      <c r="R59" s="81">
        <v>0</v>
      </c>
      <c r="S59" s="81">
        <v>1.7671034994908079</v>
      </c>
      <c r="T59" s="82"/>
      <c r="U59" s="81">
        <v>59449</v>
      </c>
      <c r="V59" s="81">
        <v>301</v>
      </c>
      <c r="W59" s="81">
        <v>63</v>
      </c>
      <c r="X59" s="81">
        <v>2666</v>
      </c>
      <c r="Y59" s="81">
        <v>4536</v>
      </c>
      <c r="Z59" s="81">
        <v>6974</v>
      </c>
      <c r="AA59" s="81">
        <v>2607</v>
      </c>
      <c r="AB59" s="81">
        <v>12381</v>
      </c>
      <c r="AC59" s="81">
        <v>0</v>
      </c>
      <c r="AD59" s="81">
        <v>1.7671034994908079</v>
      </c>
      <c r="AE59" s="82"/>
      <c r="AF59" s="81">
        <v>630833.44274238218</v>
      </c>
      <c r="AG59" s="81">
        <v>507636.42332510941</v>
      </c>
      <c r="AH59" s="81">
        <v>474003.0292610121</v>
      </c>
      <c r="AI59" s="81">
        <v>15552989.210655451</v>
      </c>
      <c r="AJ59" s="81">
        <v>24318106.768214729</v>
      </c>
      <c r="AK59" s="81">
        <v>0</v>
      </c>
      <c r="AL59" s="81">
        <v>0</v>
      </c>
      <c r="AM59" s="81">
        <v>1698082.3328896731</v>
      </c>
      <c r="AN59" s="81">
        <v>0</v>
      </c>
      <c r="AO59" s="81">
        <v>0</v>
      </c>
      <c r="AP59" s="82"/>
      <c r="AQ59" s="81">
        <v>406</v>
      </c>
      <c r="AR59" s="81">
        <v>162</v>
      </c>
      <c r="AS59" s="81">
        <v>0</v>
      </c>
      <c r="AT59" s="81">
        <v>0</v>
      </c>
      <c r="AU59" s="81">
        <v>0</v>
      </c>
      <c r="AV59" s="81">
        <v>0</v>
      </c>
      <c r="AW59" s="81" t="s">
        <v>564</v>
      </c>
      <c r="AX59" s="82"/>
      <c r="AY59" s="81">
        <v>2206.9369999999999</v>
      </c>
      <c r="AZ59" s="81">
        <v>5328.5</v>
      </c>
      <c r="BA59" s="81">
        <v>0</v>
      </c>
      <c r="BB59" s="81">
        <v>0</v>
      </c>
      <c r="BC59" s="81">
        <v>0</v>
      </c>
      <c r="BD59" s="81">
        <v>0</v>
      </c>
      <c r="BE59" s="81" t="s">
        <v>564</v>
      </c>
      <c r="BF59" s="82"/>
      <c r="BG59" s="81">
        <v>0</v>
      </c>
      <c r="BH59" s="81">
        <v>0</v>
      </c>
      <c r="BI59" s="81">
        <v>0</v>
      </c>
      <c r="BJ59" s="81">
        <v>0</v>
      </c>
      <c r="BK59" s="81">
        <v>0</v>
      </c>
      <c r="BL59" s="81">
        <v>0</v>
      </c>
      <c r="BM59" s="82"/>
      <c r="BN59" s="81">
        <v>0</v>
      </c>
      <c r="BO59" s="81">
        <v>0</v>
      </c>
      <c r="BP59" s="81">
        <v>0</v>
      </c>
      <c r="BQ59" s="81">
        <v>0</v>
      </c>
      <c r="BR59" s="81">
        <v>0</v>
      </c>
      <c r="BS59" s="81">
        <v>0</v>
      </c>
      <c r="BT59"/>
      <c r="BU59" s="80">
        <v>0</v>
      </c>
      <c r="BV59" s="80">
        <v>0</v>
      </c>
      <c r="BW59" s="80">
        <v>0</v>
      </c>
      <c r="BX59" s="80">
        <v>0</v>
      </c>
      <c r="BY59" s="80">
        <v>0</v>
      </c>
      <c r="BZ59" s="80">
        <v>0</v>
      </c>
      <c r="CA59" s="80">
        <v>0</v>
      </c>
      <c r="CB59" s="80">
        <v>0</v>
      </c>
      <c r="CC59" s="80">
        <v>0</v>
      </c>
    </row>
    <row r="60" spans="1:81">
      <c r="A60" s="80" t="s">
        <v>1761</v>
      </c>
      <c r="B60" s="80">
        <v>48</v>
      </c>
      <c r="C60" s="80">
        <v>14</v>
      </c>
      <c r="D60" s="80">
        <v>3</v>
      </c>
      <c r="E60" s="80">
        <v>2017</v>
      </c>
      <c r="F60" s="80" t="s">
        <v>71</v>
      </c>
      <c r="G60" s="80" t="s">
        <v>1747</v>
      </c>
      <c r="H60" s="80" t="s">
        <v>1748</v>
      </c>
      <c r="I60" s="177"/>
      <c r="J60" s="81">
        <v>0.55467582438971719</v>
      </c>
      <c r="K60" s="81">
        <v>0.65389555583466019</v>
      </c>
      <c r="L60" s="81">
        <v>2.4588391488008958</v>
      </c>
      <c r="M60" s="81">
        <v>8.9776899414328479</v>
      </c>
      <c r="N60" s="81">
        <v>13.596618094580228</v>
      </c>
      <c r="O60" s="81">
        <v>11.630891781779605</v>
      </c>
      <c r="P60" s="81">
        <v>12.518857924888732</v>
      </c>
      <c r="Q60" s="81">
        <v>0.82739418149605759</v>
      </c>
      <c r="R60" s="81">
        <v>0</v>
      </c>
      <c r="S60" s="81">
        <v>3.044933210598447</v>
      </c>
      <c r="T60" s="82"/>
      <c r="U60" s="81">
        <v>61582.000000000007</v>
      </c>
      <c r="V60" s="81">
        <v>301</v>
      </c>
      <c r="W60" s="81">
        <v>63</v>
      </c>
      <c r="X60" s="81">
        <v>2666</v>
      </c>
      <c r="Y60" s="81">
        <v>4527</v>
      </c>
      <c r="Z60" s="81">
        <v>6954</v>
      </c>
      <c r="AA60" s="81">
        <v>2593</v>
      </c>
      <c r="AB60" s="81">
        <v>12114</v>
      </c>
      <c r="AC60" s="81">
        <v>0</v>
      </c>
      <c r="AD60" s="81">
        <v>3.044933210598447</v>
      </c>
      <c r="AE60" s="82"/>
      <c r="AF60" s="81">
        <v>681308.69791855256</v>
      </c>
      <c r="AG60" s="81">
        <v>498554.9513332097</v>
      </c>
      <c r="AH60" s="81">
        <v>572420.20875809644</v>
      </c>
      <c r="AI60" s="81">
        <v>14983276.266563891</v>
      </c>
      <c r="AJ60" s="81">
        <v>24416166.629372209</v>
      </c>
      <c r="AK60" s="81">
        <v>0</v>
      </c>
      <c r="AL60" s="81">
        <v>0</v>
      </c>
      <c r="AM60" s="81">
        <v>1664062.410673148</v>
      </c>
      <c r="AN60" s="81">
        <v>0</v>
      </c>
      <c r="AO60" s="81">
        <v>0</v>
      </c>
      <c r="AP60" s="82"/>
      <c r="AQ60" s="81">
        <v>421</v>
      </c>
      <c r="AR60" s="81">
        <v>181</v>
      </c>
      <c r="AS60" s="81">
        <v>0</v>
      </c>
      <c r="AT60" s="81">
        <v>0</v>
      </c>
      <c r="AU60" s="81">
        <v>0</v>
      </c>
      <c r="AV60" s="81">
        <v>0</v>
      </c>
      <c r="AW60" s="81" t="s">
        <v>564</v>
      </c>
      <c r="AX60" s="82"/>
      <c r="AY60" s="81">
        <v>2297.7669999999998</v>
      </c>
      <c r="AZ60" s="81">
        <v>5888.9</v>
      </c>
      <c r="BA60" s="81">
        <v>0</v>
      </c>
      <c r="BB60" s="81">
        <v>0</v>
      </c>
      <c r="BC60" s="81">
        <v>0</v>
      </c>
      <c r="BD60" s="81">
        <v>0</v>
      </c>
      <c r="BE60" s="81" t="s">
        <v>564</v>
      </c>
      <c r="BF60" s="82"/>
      <c r="BG60" s="81">
        <v>0</v>
      </c>
      <c r="BH60" s="81">
        <v>0</v>
      </c>
      <c r="BI60" s="81">
        <v>0</v>
      </c>
      <c r="BJ60" s="81">
        <v>0</v>
      </c>
      <c r="BK60" s="81">
        <v>0</v>
      </c>
      <c r="BL60" s="81">
        <v>0</v>
      </c>
      <c r="BM60" s="82"/>
      <c r="BN60" s="81">
        <v>0</v>
      </c>
      <c r="BO60" s="81">
        <v>0</v>
      </c>
      <c r="BP60" s="81">
        <v>0</v>
      </c>
      <c r="BQ60" s="81">
        <v>0</v>
      </c>
      <c r="BR60" s="81">
        <v>0</v>
      </c>
      <c r="BS60" s="81">
        <v>0</v>
      </c>
      <c r="BT60"/>
      <c r="BU60" s="80">
        <v>0</v>
      </c>
      <c r="BV60" s="80">
        <v>0</v>
      </c>
      <c r="BW60" s="80">
        <v>0</v>
      </c>
      <c r="BX60" s="80">
        <v>0</v>
      </c>
      <c r="BY60" s="80">
        <v>0</v>
      </c>
      <c r="BZ60" s="80">
        <v>0</v>
      </c>
      <c r="CA60" s="80">
        <v>0</v>
      </c>
      <c r="CB60" s="80">
        <v>0</v>
      </c>
      <c r="CC60" s="80">
        <v>0</v>
      </c>
    </row>
    <row r="61" spans="1:81">
      <c r="A61" s="80" t="s">
        <v>1762</v>
      </c>
      <c r="B61" s="80">
        <v>49</v>
      </c>
      <c r="C61" s="80">
        <v>15</v>
      </c>
      <c r="D61" s="80">
        <v>3</v>
      </c>
      <c r="E61" s="80">
        <v>2018</v>
      </c>
      <c r="F61" s="80" t="s">
        <v>93</v>
      </c>
      <c r="G61" s="80" t="s">
        <v>1747</v>
      </c>
      <c r="H61" s="80" t="s">
        <v>1748</v>
      </c>
      <c r="I61" s="177"/>
      <c r="J61" s="81">
        <v>0.70886859029008953</v>
      </c>
      <c r="K61" s="81">
        <v>0.57260639404032021</v>
      </c>
      <c r="L61" s="81">
        <v>2.1556102553346363</v>
      </c>
      <c r="M61" s="81">
        <v>8.1391812913274038</v>
      </c>
      <c r="N61" s="81">
        <v>10.202575595451366</v>
      </c>
      <c r="O61" s="81">
        <v>11.377909115796022</v>
      </c>
      <c r="P61" s="81">
        <v>12.317764078972678</v>
      </c>
      <c r="Q61" s="81">
        <v>0.75637172362895588</v>
      </c>
      <c r="R61" s="81">
        <v>0</v>
      </c>
      <c r="S61" s="81">
        <v>1.4950189538317704</v>
      </c>
      <c r="T61" s="82"/>
      <c r="U61" s="81">
        <v>86948</v>
      </c>
      <c r="V61" s="81">
        <v>301</v>
      </c>
      <c r="W61" s="81">
        <v>63</v>
      </c>
      <c r="X61" s="81">
        <v>2666</v>
      </c>
      <c r="Y61" s="81">
        <v>4527</v>
      </c>
      <c r="Z61" s="81">
        <v>6933</v>
      </c>
      <c r="AA61" s="81">
        <v>2577</v>
      </c>
      <c r="AB61" s="81">
        <v>11934</v>
      </c>
      <c r="AC61" s="81">
        <v>0</v>
      </c>
      <c r="AD61" s="81">
        <v>1.49501895383177</v>
      </c>
      <c r="AE61" s="82"/>
      <c r="AF61" s="81">
        <v>1024202.238618227</v>
      </c>
      <c r="AG61" s="81">
        <v>443963.12123987789</v>
      </c>
      <c r="AH61" s="81">
        <v>520870.04356598062</v>
      </c>
      <c r="AI61" s="81">
        <v>14711675.766307769</v>
      </c>
      <c r="AJ61" s="81">
        <v>21904331.381703399</v>
      </c>
      <c r="AK61" s="81">
        <v>0</v>
      </c>
      <c r="AL61" s="81">
        <v>0</v>
      </c>
      <c r="AM61" s="81">
        <v>1642728.3552328181</v>
      </c>
      <c r="AN61" s="81">
        <v>0</v>
      </c>
      <c r="AO61" s="81">
        <v>0</v>
      </c>
      <c r="AP61" s="82"/>
      <c r="AQ61" s="81">
        <v>436</v>
      </c>
      <c r="AR61" s="81">
        <v>196</v>
      </c>
      <c r="AS61" s="81">
        <v>0</v>
      </c>
      <c r="AT61" s="81">
        <v>0</v>
      </c>
      <c r="AU61" s="81">
        <v>0</v>
      </c>
      <c r="AV61" s="81">
        <v>0</v>
      </c>
      <c r="AW61" s="81" t="s">
        <v>564</v>
      </c>
      <c r="AX61" s="82"/>
      <c r="AY61" s="81">
        <v>2379.877</v>
      </c>
      <c r="AZ61" s="81">
        <v>6386</v>
      </c>
      <c r="BA61" s="81">
        <v>0</v>
      </c>
      <c r="BB61" s="81">
        <v>0</v>
      </c>
      <c r="BC61" s="81">
        <v>0</v>
      </c>
      <c r="BD61" s="81">
        <v>0</v>
      </c>
      <c r="BE61" s="81" t="s">
        <v>564</v>
      </c>
      <c r="BF61" s="82"/>
      <c r="BG61" s="81">
        <v>0</v>
      </c>
      <c r="BH61" s="81">
        <v>0</v>
      </c>
      <c r="BI61" s="81">
        <v>0</v>
      </c>
      <c r="BJ61" s="81">
        <v>0</v>
      </c>
      <c r="BK61" s="81">
        <v>0</v>
      </c>
      <c r="BL61" s="81">
        <v>0</v>
      </c>
      <c r="BM61" s="82"/>
      <c r="BN61" s="81">
        <v>0</v>
      </c>
      <c r="BO61" s="81">
        <v>0</v>
      </c>
      <c r="BP61" s="81">
        <v>0</v>
      </c>
      <c r="BQ61" s="81">
        <v>0</v>
      </c>
      <c r="BR61" s="81">
        <v>0</v>
      </c>
      <c r="BS61" s="81">
        <v>0</v>
      </c>
      <c r="BT61"/>
      <c r="BU61" s="80">
        <v>0</v>
      </c>
      <c r="BV61" s="80">
        <v>0</v>
      </c>
      <c r="BW61" s="80">
        <v>0</v>
      </c>
      <c r="BX61" s="80">
        <v>0</v>
      </c>
      <c r="BY61" s="80">
        <v>0</v>
      </c>
      <c r="BZ61" s="80">
        <v>0</v>
      </c>
      <c r="CA61" s="80">
        <v>0</v>
      </c>
      <c r="CB61" s="80">
        <v>0</v>
      </c>
      <c r="CC61" s="80">
        <v>0</v>
      </c>
    </row>
    <row r="62" spans="1:81">
      <c r="A62" s="80" t="s">
        <v>1763</v>
      </c>
      <c r="B62" s="80">
        <v>50</v>
      </c>
      <c r="C62" s="80">
        <v>16</v>
      </c>
      <c r="D62" s="80">
        <v>3</v>
      </c>
      <c r="E62" s="80">
        <v>2019</v>
      </c>
      <c r="F62" s="80" t="s">
        <v>73</v>
      </c>
      <c r="G62" s="80" t="s">
        <v>1747</v>
      </c>
      <c r="H62" s="80" t="s">
        <v>1748</v>
      </c>
      <c r="I62" s="177"/>
      <c r="J62" s="81">
        <v>0.59711669380621346</v>
      </c>
      <c r="K62" s="81">
        <v>0.538560175806862</v>
      </c>
      <c r="L62" s="81">
        <v>2.1970311048649647</v>
      </c>
      <c r="M62" s="81">
        <v>9.0947268739818075</v>
      </c>
      <c r="N62" s="81">
        <v>9.7399680385736858</v>
      </c>
      <c r="O62" s="81">
        <v>10.867819989369725</v>
      </c>
      <c r="P62" s="81">
        <v>12.381755377078507</v>
      </c>
      <c r="Q62" s="81">
        <v>0.72760834195605428</v>
      </c>
      <c r="R62" s="81">
        <v>0</v>
      </c>
      <c r="S62" s="81">
        <v>1.1470156424667033</v>
      </c>
      <c r="T62" s="82"/>
      <c r="U62" s="81">
        <v>71888</v>
      </c>
      <c r="V62" s="81">
        <v>301</v>
      </c>
      <c r="W62" s="81">
        <v>63</v>
      </c>
      <c r="X62" s="81">
        <v>2666</v>
      </c>
      <c r="Y62" s="81">
        <v>4555</v>
      </c>
      <c r="Z62" s="81">
        <v>6804</v>
      </c>
      <c r="AA62" s="81">
        <v>2571</v>
      </c>
      <c r="AB62" s="81">
        <v>11791</v>
      </c>
      <c r="AC62" s="81">
        <v>0</v>
      </c>
      <c r="AD62" s="81">
        <v>1.1470156424667031</v>
      </c>
      <c r="AE62" s="82"/>
      <c r="AF62" s="81">
        <v>842447.87202975631</v>
      </c>
      <c r="AG62" s="81">
        <v>430178.11118942121</v>
      </c>
      <c r="AH62" s="81">
        <v>579136.64426063292</v>
      </c>
      <c r="AI62" s="81">
        <v>14829246.417616829</v>
      </c>
      <c r="AJ62" s="81">
        <v>19929794.896101862</v>
      </c>
      <c r="AK62" s="81">
        <v>0</v>
      </c>
      <c r="AL62" s="81">
        <v>0</v>
      </c>
      <c r="AM62" s="81">
        <v>1605845.4373995233</v>
      </c>
      <c r="AN62" s="81">
        <v>0</v>
      </c>
      <c r="AO62" s="81">
        <v>0</v>
      </c>
      <c r="AP62" s="82"/>
      <c r="AQ62" s="81">
        <v>459</v>
      </c>
      <c r="AR62" s="81">
        <v>206</v>
      </c>
      <c r="AS62" s="81">
        <v>0</v>
      </c>
      <c r="AT62" s="81">
        <v>0</v>
      </c>
      <c r="AU62" s="81">
        <v>0</v>
      </c>
      <c r="AV62" s="81">
        <v>0</v>
      </c>
      <c r="AW62" s="81" t="s">
        <v>564</v>
      </c>
      <c r="AX62" s="82"/>
      <c r="AY62" s="81">
        <v>2536.4070000000002</v>
      </c>
      <c r="AZ62" s="81">
        <v>6699.2000000000007</v>
      </c>
      <c r="BA62" s="81">
        <v>0</v>
      </c>
      <c r="BB62" s="81">
        <v>0</v>
      </c>
      <c r="BC62" s="81">
        <v>0</v>
      </c>
      <c r="BD62" s="81">
        <v>0</v>
      </c>
      <c r="BE62" s="81" t="s">
        <v>564</v>
      </c>
      <c r="BF62" s="82"/>
      <c r="BG62" s="81">
        <v>0</v>
      </c>
      <c r="BH62" s="81">
        <v>0</v>
      </c>
      <c r="BI62" s="81">
        <v>0</v>
      </c>
      <c r="BJ62" s="81">
        <v>0</v>
      </c>
      <c r="BK62" s="81">
        <v>0</v>
      </c>
      <c r="BL62" s="81">
        <v>0</v>
      </c>
      <c r="BM62" s="82"/>
      <c r="BN62" s="81">
        <v>0</v>
      </c>
      <c r="BO62" s="81">
        <v>0</v>
      </c>
      <c r="BP62" s="81">
        <v>0</v>
      </c>
      <c r="BQ62" s="81">
        <v>0</v>
      </c>
      <c r="BR62" s="81">
        <v>0</v>
      </c>
      <c r="BS62" s="81">
        <v>0</v>
      </c>
      <c r="BT62"/>
      <c r="BU62" s="80">
        <v>0</v>
      </c>
      <c r="BV62" s="80">
        <v>0</v>
      </c>
      <c r="BW62" s="80">
        <v>0</v>
      </c>
      <c r="BX62" s="80">
        <v>0</v>
      </c>
      <c r="BY62" s="80">
        <v>0</v>
      </c>
      <c r="BZ62" s="80">
        <v>0</v>
      </c>
      <c r="CA62" s="80">
        <v>0</v>
      </c>
      <c r="CB62" s="80">
        <v>0</v>
      </c>
      <c r="CC62" s="80">
        <v>0</v>
      </c>
    </row>
    <row r="63" spans="1:81">
      <c r="A63" s="80" t="s">
        <v>1764</v>
      </c>
      <c r="B63" s="80">
        <v>51</v>
      </c>
      <c r="C63" s="80">
        <v>17</v>
      </c>
      <c r="D63" s="80">
        <v>3</v>
      </c>
      <c r="E63" s="80">
        <v>2020</v>
      </c>
      <c r="F63" s="80" t="s">
        <v>218</v>
      </c>
      <c r="G63" s="80" t="s">
        <v>1747</v>
      </c>
      <c r="H63" s="80" t="s">
        <v>1748</v>
      </c>
      <c r="I63" s="177"/>
      <c r="J63" s="81">
        <v>0.53350096116277457</v>
      </c>
      <c r="K63" s="81">
        <v>0.51479795431683217</v>
      </c>
      <c r="L63" s="81">
        <v>3.6622250353561725</v>
      </c>
      <c r="M63" s="81">
        <v>8.3886656821596191</v>
      </c>
      <c r="N63" s="81">
        <v>10.206128520008523</v>
      </c>
      <c r="O63" s="81">
        <v>9.5077537848773588</v>
      </c>
      <c r="P63" s="81">
        <v>11.506993326760636</v>
      </c>
      <c r="Q63" s="81">
        <v>0.68108358882393971</v>
      </c>
      <c r="R63" s="81">
        <v>0</v>
      </c>
      <c r="S63" s="81">
        <v>0.69347575325975896</v>
      </c>
      <c r="T63" s="82"/>
      <c r="U63" s="81">
        <v>64264</v>
      </c>
      <c r="V63" s="81">
        <v>264</v>
      </c>
      <c r="W63" s="81">
        <v>118</v>
      </c>
      <c r="X63" s="81">
        <v>2599</v>
      </c>
      <c r="Y63" s="81">
        <v>4545</v>
      </c>
      <c r="Z63" s="81">
        <v>6794</v>
      </c>
      <c r="AA63" s="81">
        <v>2596</v>
      </c>
      <c r="AB63" s="81">
        <v>11551</v>
      </c>
      <c r="AC63" s="81">
        <v>0</v>
      </c>
      <c r="AD63" s="81">
        <v>0.69347575325975896</v>
      </c>
      <c r="AE63" s="82"/>
      <c r="AF63" s="81">
        <v>741276.03671935655</v>
      </c>
      <c r="AG63" s="81">
        <v>378571.65872343915</v>
      </c>
      <c r="AH63" s="81">
        <v>1123224.7093890479</v>
      </c>
      <c r="AI63" s="81">
        <v>13333138.447245425</v>
      </c>
      <c r="AJ63" s="81">
        <v>21126056.276141249</v>
      </c>
      <c r="AK63" s="81"/>
      <c r="AL63" s="81"/>
      <c r="AM63" s="81">
        <v>1507533.8342866742</v>
      </c>
      <c r="AN63" s="81"/>
      <c r="AO63" s="81"/>
      <c r="AP63" s="82"/>
      <c r="AQ63" s="81">
        <v>478</v>
      </c>
      <c r="AR63" s="81">
        <v>208</v>
      </c>
      <c r="AS63" s="81">
        <v>0</v>
      </c>
      <c r="AT63" s="81">
        <v>0</v>
      </c>
      <c r="AU63" s="81">
        <v>0</v>
      </c>
      <c r="AV63" s="81">
        <v>0</v>
      </c>
      <c r="AW63" s="81">
        <v>0</v>
      </c>
      <c r="AX63" s="82"/>
      <c r="AY63" s="81">
        <v>2648.7270000000012</v>
      </c>
      <c r="AZ63" s="81">
        <v>6753.7000000000007</v>
      </c>
      <c r="BA63" s="81">
        <v>0</v>
      </c>
      <c r="BB63" s="81">
        <v>0</v>
      </c>
      <c r="BC63" s="81">
        <v>0</v>
      </c>
      <c r="BD63" s="81">
        <v>0</v>
      </c>
      <c r="BE63" s="81">
        <v>0</v>
      </c>
      <c r="BF63" s="82"/>
      <c r="BG63" s="81">
        <v>0</v>
      </c>
      <c r="BH63" s="81">
        <v>0</v>
      </c>
      <c r="BI63" s="81">
        <v>0</v>
      </c>
      <c r="BJ63" s="81">
        <v>0</v>
      </c>
      <c r="BK63" s="81">
        <v>0</v>
      </c>
      <c r="BL63" s="81">
        <v>0</v>
      </c>
      <c r="BM63" s="82"/>
      <c r="BN63" s="81">
        <v>0</v>
      </c>
      <c r="BO63" s="81">
        <v>0</v>
      </c>
      <c r="BP63" s="81">
        <v>0</v>
      </c>
      <c r="BQ63" s="81">
        <v>0</v>
      </c>
      <c r="BR63" s="81">
        <v>0</v>
      </c>
      <c r="BS63" s="81">
        <v>0</v>
      </c>
      <c r="BT63"/>
      <c r="BU63" s="80">
        <v>0</v>
      </c>
      <c r="BV63" s="80">
        <v>0</v>
      </c>
      <c r="BW63" s="80">
        <v>0</v>
      </c>
      <c r="BX63" s="80">
        <v>0</v>
      </c>
      <c r="BY63" s="80">
        <v>0</v>
      </c>
      <c r="BZ63" s="80">
        <v>0</v>
      </c>
      <c r="CA63" s="80">
        <v>0</v>
      </c>
      <c r="CB63" s="80">
        <v>0</v>
      </c>
      <c r="CC63" s="80">
        <v>0</v>
      </c>
    </row>
    <row r="64" spans="1:81">
      <c r="A64" s="80" t="s">
        <v>1765</v>
      </c>
      <c r="B64" s="80">
        <v>51</v>
      </c>
      <c r="C64" s="80">
        <v>18</v>
      </c>
      <c r="D64" s="80">
        <v>3</v>
      </c>
      <c r="E64" s="80">
        <v>2021</v>
      </c>
      <c r="F64" s="80" t="s">
        <v>75</v>
      </c>
      <c r="G64" s="174" t="s">
        <v>1747</v>
      </c>
      <c r="H64" s="80" t="s">
        <v>1748</v>
      </c>
      <c r="I64" s="177"/>
      <c r="J64" s="81">
        <v>0.3917437785621915</v>
      </c>
      <c r="K64" s="81">
        <v>0.52700895980840368</v>
      </c>
      <c r="L64" s="81">
        <v>3.271906186648573</v>
      </c>
      <c r="M64" s="81">
        <v>7.6979354069991031</v>
      </c>
      <c r="N64" s="81">
        <v>7.6906181163641554</v>
      </c>
      <c r="O64" s="81">
        <v>9.161618425135817</v>
      </c>
      <c r="P64" s="81">
        <v>11.776851343423575</v>
      </c>
      <c r="Q64" s="81">
        <v>0.67630858558776608</v>
      </c>
      <c r="R64" s="81">
        <v>0</v>
      </c>
      <c r="S64" s="81">
        <v>0.77036579408329653</v>
      </c>
      <c r="T64" s="82"/>
      <c r="U64" s="81">
        <v>60300</v>
      </c>
      <c r="V64" s="81">
        <v>264</v>
      </c>
      <c r="W64" s="81">
        <v>118</v>
      </c>
      <c r="X64" s="81">
        <v>2599</v>
      </c>
      <c r="Y64" s="81">
        <v>4538</v>
      </c>
      <c r="Z64" s="81">
        <v>6741</v>
      </c>
      <c r="AA64" s="81">
        <v>2591</v>
      </c>
      <c r="AB64" s="81">
        <v>11334</v>
      </c>
      <c r="AC64" s="81">
        <v>0</v>
      </c>
      <c r="AD64" s="81">
        <v>0.77036579408329653</v>
      </c>
      <c r="AE64" s="82"/>
      <c r="AF64" s="81">
        <v>606321.61569870089</v>
      </c>
      <c r="AG64" s="81">
        <v>405233.12210440199</v>
      </c>
      <c r="AH64" s="81">
        <v>1039163.1582905292</v>
      </c>
      <c r="AI64" s="81">
        <v>14658030.347657789</v>
      </c>
      <c r="AJ64" s="81">
        <v>18957201.316462681</v>
      </c>
      <c r="AK64" s="81">
        <v>0</v>
      </c>
      <c r="AL64" s="81">
        <v>0</v>
      </c>
      <c r="AM64" s="81">
        <v>1487744.9044136384</v>
      </c>
      <c r="AN64" s="81">
        <v>0</v>
      </c>
      <c r="AO64" s="81">
        <v>0</v>
      </c>
      <c r="AP64" s="82"/>
      <c r="AQ64" s="81">
        <v>511</v>
      </c>
      <c r="AR64" s="81">
        <v>210</v>
      </c>
      <c r="AS64" s="81">
        <v>0</v>
      </c>
      <c r="AT64" s="81">
        <v>0</v>
      </c>
      <c r="AU64" s="81">
        <v>0</v>
      </c>
      <c r="AV64" s="81">
        <v>0</v>
      </c>
      <c r="AW64" s="81"/>
      <c r="AX64" s="82"/>
      <c r="AY64" s="81">
        <v>2852.5870000000032</v>
      </c>
      <c r="AZ64" s="81">
        <v>6852.7000000000007</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1766</v>
      </c>
      <c r="B65" s="80">
        <v>51</v>
      </c>
      <c r="C65" s="80">
        <v>19</v>
      </c>
      <c r="D65" s="80">
        <v>3</v>
      </c>
      <c r="E65" s="80">
        <v>2022</v>
      </c>
      <c r="F65" s="80" t="s">
        <v>568</v>
      </c>
      <c r="G65" s="174" t="s">
        <v>1747</v>
      </c>
      <c r="H65" s="80" t="s">
        <v>1748</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534</v>
      </c>
      <c r="AR65" s="81">
        <v>211</v>
      </c>
      <c r="AS65" s="81">
        <v>0</v>
      </c>
      <c r="AT65" s="81">
        <v>0</v>
      </c>
      <c r="AU65" s="81">
        <v>0</v>
      </c>
      <c r="AV65" s="81">
        <v>0</v>
      </c>
      <c r="AW65" s="81"/>
      <c r="AX65" s="82"/>
      <c r="AY65" s="81">
        <v>2995.1770000000033</v>
      </c>
      <c r="AZ65" s="81">
        <v>6901.0999999999995</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1767</v>
      </c>
      <c r="B66" s="80">
        <v>477</v>
      </c>
      <c r="C66" s="80">
        <v>1</v>
      </c>
      <c r="D66" s="80">
        <v>29</v>
      </c>
      <c r="E66" s="80">
        <v>1990</v>
      </c>
      <c r="F66" s="80" t="s">
        <v>562</v>
      </c>
      <c r="G66" s="80" t="s">
        <v>1768</v>
      </c>
      <c r="H66" s="80" t="s">
        <v>1769</v>
      </c>
      <c r="I66" s="177"/>
      <c r="J66" s="81">
        <v>35.869932741058342</v>
      </c>
      <c r="K66" s="81">
        <v>1.7495618580423833</v>
      </c>
      <c r="L66" s="81">
        <v>0.66423915086786012</v>
      </c>
      <c r="M66" s="81">
        <v>12.462202348424531</v>
      </c>
      <c r="N66" s="81">
        <v>13.676728735093439</v>
      </c>
      <c r="O66" s="81">
        <v>9.4964477291296756</v>
      </c>
      <c r="P66" s="81">
        <v>17.420950338345445</v>
      </c>
      <c r="Q66" s="81">
        <v>1.0177621388623725</v>
      </c>
      <c r="R66" s="81">
        <v>0.7806876145651731</v>
      </c>
      <c r="S66" s="81">
        <v>1.2242534309915529</v>
      </c>
      <c r="T66" s="82"/>
      <c r="U66" s="81">
        <v>753995</v>
      </c>
      <c r="V66" s="81">
        <v>710</v>
      </c>
      <c r="W66" s="81">
        <v>7</v>
      </c>
      <c r="X66" s="81">
        <v>5043</v>
      </c>
      <c r="Y66" s="81">
        <v>5113</v>
      </c>
      <c r="Z66" s="81">
        <v>3906</v>
      </c>
      <c r="AA66" s="81">
        <v>4230</v>
      </c>
      <c r="AB66" s="81">
        <v>16525</v>
      </c>
      <c r="AC66" s="81">
        <v>135216.5</v>
      </c>
      <c r="AD66" s="81">
        <v>1.2242534309915529</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1770</v>
      </c>
      <c r="B67" s="80">
        <v>478</v>
      </c>
      <c r="C67" s="80">
        <v>2</v>
      </c>
      <c r="D67" s="80">
        <v>29</v>
      </c>
      <c r="E67" s="80">
        <v>2005</v>
      </c>
      <c r="F67" s="80" t="s">
        <v>565</v>
      </c>
      <c r="G67" s="80" t="s">
        <v>1768</v>
      </c>
      <c r="H67" s="80" t="s">
        <v>1769</v>
      </c>
      <c r="I67" s="177"/>
      <c r="J67" s="81">
        <v>24.280681229190826</v>
      </c>
      <c r="K67" s="81">
        <v>1.1113808834041274</v>
      </c>
      <c r="L67" s="81">
        <v>8.1143689902262928</v>
      </c>
      <c r="M67" s="81">
        <v>19.592591728762141</v>
      </c>
      <c r="N67" s="81">
        <v>20.250363903393097</v>
      </c>
      <c r="O67" s="81">
        <v>14.055624211309031</v>
      </c>
      <c r="P67" s="81">
        <v>17.198029197477037</v>
      </c>
      <c r="Q67" s="81">
        <v>0.86357318081388279</v>
      </c>
      <c r="R67" s="81">
        <v>0.37869008263212378</v>
      </c>
      <c r="S67" s="81">
        <v>0</v>
      </c>
      <c r="T67" s="82"/>
      <c r="U67" s="81">
        <v>659391</v>
      </c>
      <c r="V67" s="81">
        <v>557</v>
      </c>
      <c r="W67" s="81">
        <v>79</v>
      </c>
      <c r="X67" s="81">
        <v>3874</v>
      </c>
      <c r="Y67" s="81">
        <v>5706</v>
      </c>
      <c r="Z67" s="81">
        <v>6690</v>
      </c>
      <c r="AA67" s="81">
        <v>3420</v>
      </c>
      <c r="AB67" s="81">
        <v>14658</v>
      </c>
      <c r="AC67" s="81">
        <v>66963.5</v>
      </c>
      <c r="AD67" s="81">
        <v>0</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1771</v>
      </c>
      <c r="B68" s="80">
        <v>479</v>
      </c>
      <c r="C68" s="80">
        <v>3</v>
      </c>
      <c r="D68" s="80">
        <v>29</v>
      </c>
      <c r="E68" s="80">
        <v>2006</v>
      </c>
      <c r="F68" s="80" t="s">
        <v>566</v>
      </c>
      <c r="G68" s="80" t="s">
        <v>1768</v>
      </c>
      <c r="H68" s="80" t="s">
        <v>1769</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1772</v>
      </c>
      <c r="B69" s="80">
        <v>480</v>
      </c>
      <c r="C69" s="80">
        <v>4</v>
      </c>
      <c r="D69" s="80">
        <v>29</v>
      </c>
      <c r="E69" s="80">
        <v>2007</v>
      </c>
      <c r="F69" s="80" t="s">
        <v>567</v>
      </c>
      <c r="G69" s="80" t="s">
        <v>1768</v>
      </c>
      <c r="H69" s="80" t="s">
        <v>1769</v>
      </c>
      <c r="I69" s="177"/>
      <c r="J69" s="81">
        <v>26.907967879017406</v>
      </c>
      <c r="K69" s="81">
        <v>1.2154944450625704</v>
      </c>
      <c r="L69" s="81">
        <v>9.147710782673462</v>
      </c>
      <c r="M69" s="81">
        <v>18.454827998923474</v>
      </c>
      <c r="N69" s="81">
        <v>21.819612541424046</v>
      </c>
      <c r="O69" s="81">
        <v>13.601694841976254</v>
      </c>
      <c r="P69" s="81">
        <v>17.157844738902956</v>
      </c>
      <c r="Q69" s="81">
        <v>0.88336619891135493</v>
      </c>
      <c r="R69" s="81">
        <v>0.43041625474827261</v>
      </c>
      <c r="S69" s="81">
        <v>0</v>
      </c>
      <c r="T69" s="82"/>
      <c r="U69" s="81">
        <v>848999</v>
      </c>
      <c r="V69" s="81">
        <v>592</v>
      </c>
      <c r="W69" s="81">
        <v>93</v>
      </c>
      <c r="X69" s="81">
        <v>4907</v>
      </c>
      <c r="Y69" s="81">
        <v>5658</v>
      </c>
      <c r="Z69" s="81">
        <v>6730</v>
      </c>
      <c r="AA69" s="81">
        <v>3360</v>
      </c>
      <c r="AB69" s="81">
        <v>14201</v>
      </c>
      <c r="AC69" s="81">
        <v>78294</v>
      </c>
      <c r="AD69" s="81">
        <v>0</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1773</v>
      </c>
      <c r="B70" s="80">
        <v>481</v>
      </c>
      <c r="C70" s="80">
        <v>5</v>
      </c>
      <c r="D70" s="80">
        <v>29</v>
      </c>
      <c r="E70" s="80">
        <v>2008</v>
      </c>
      <c r="F70" s="80" t="s">
        <v>84</v>
      </c>
      <c r="G70" s="80" t="s">
        <v>1768</v>
      </c>
      <c r="H70" s="80" t="s">
        <v>1769</v>
      </c>
      <c r="I70" s="177"/>
      <c r="J70" s="81">
        <v>21.325058172967868</v>
      </c>
      <c r="K70" s="81">
        <v>0.88354922043471429</v>
      </c>
      <c r="L70" s="81">
        <v>8.058961068011925</v>
      </c>
      <c r="M70" s="81">
        <v>20.225953834767502</v>
      </c>
      <c r="N70" s="81">
        <v>19.980519189982438</v>
      </c>
      <c r="O70" s="81">
        <v>13.144391832398393</v>
      </c>
      <c r="P70" s="81">
        <v>16.495604928786598</v>
      </c>
      <c r="Q70" s="81">
        <v>0.85757985809526827</v>
      </c>
      <c r="R70" s="81">
        <v>0.40759983159807095</v>
      </c>
      <c r="S70" s="81">
        <v>0</v>
      </c>
      <c r="T70" s="82"/>
      <c r="U70" s="81">
        <v>734683</v>
      </c>
      <c r="V70" s="81">
        <v>592</v>
      </c>
      <c r="W70" s="81">
        <v>93</v>
      </c>
      <c r="X70" s="81">
        <v>4907</v>
      </c>
      <c r="Y70" s="81">
        <v>5670</v>
      </c>
      <c r="Z70" s="81">
        <v>6732</v>
      </c>
      <c r="AA70" s="81">
        <v>3234</v>
      </c>
      <c r="AB70" s="81">
        <v>14013</v>
      </c>
      <c r="AC70" s="81">
        <v>76990</v>
      </c>
      <c r="AD70" s="81">
        <v>0</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1774</v>
      </c>
      <c r="B71" s="80">
        <v>482</v>
      </c>
      <c r="C71" s="80">
        <v>6</v>
      </c>
      <c r="D71" s="80">
        <v>29</v>
      </c>
      <c r="E71" s="80">
        <v>2009</v>
      </c>
      <c r="F71" s="80" t="s">
        <v>85</v>
      </c>
      <c r="G71" s="80" t="s">
        <v>1768</v>
      </c>
      <c r="H71" s="80" t="s">
        <v>1769</v>
      </c>
      <c r="I71" s="177"/>
      <c r="J71" s="81">
        <v>22.176153107196122</v>
      </c>
      <c r="K71" s="81">
        <v>0.70406105492662741</v>
      </c>
      <c r="L71" s="81">
        <v>8.6592383835114077</v>
      </c>
      <c r="M71" s="81">
        <v>17.212302548629477</v>
      </c>
      <c r="N71" s="81">
        <v>16.691279409346599</v>
      </c>
      <c r="O71" s="81">
        <v>13.368295730108354</v>
      </c>
      <c r="P71" s="81">
        <v>15.511522374299153</v>
      </c>
      <c r="Q71" s="81">
        <v>0.80958734861309534</v>
      </c>
      <c r="R71" s="81">
        <v>0.38607523631993362</v>
      </c>
      <c r="S71" s="81">
        <v>0</v>
      </c>
      <c r="T71" s="82"/>
      <c r="U71" s="81">
        <v>579211</v>
      </c>
      <c r="V71" s="81">
        <v>515</v>
      </c>
      <c r="W71" s="81">
        <v>111</v>
      </c>
      <c r="X71" s="81">
        <v>4750</v>
      </c>
      <c r="Y71" s="81">
        <v>5693</v>
      </c>
      <c r="Z71" s="81">
        <v>6758</v>
      </c>
      <c r="AA71" s="81">
        <v>3122</v>
      </c>
      <c r="AB71" s="81">
        <v>13887</v>
      </c>
      <c r="AC71" s="81">
        <v>71143.5</v>
      </c>
      <c r="AD71" s="81">
        <v>0</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0</v>
      </c>
      <c r="BJ71" s="81">
        <v>0</v>
      </c>
      <c r="BK71" s="81">
        <v>0</v>
      </c>
      <c r="BL71" s="81">
        <v>0</v>
      </c>
      <c r="BM71" s="82"/>
      <c r="BN71" s="81">
        <v>0</v>
      </c>
      <c r="BO71" s="81">
        <v>0</v>
      </c>
      <c r="BP71" s="81">
        <v>0</v>
      </c>
      <c r="BQ71" s="81">
        <v>0</v>
      </c>
      <c r="BR71" s="81">
        <v>0</v>
      </c>
      <c r="BS71" s="81">
        <v>0</v>
      </c>
      <c r="BT71"/>
      <c r="BU71" s="80"/>
      <c r="BV71" s="80"/>
      <c r="BW71" s="80"/>
      <c r="BX71" s="80"/>
      <c r="BY71" s="80"/>
      <c r="BZ71" s="80"/>
      <c r="CA71" s="80"/>
      <c r="CB71" s="80"/>
      <c r="CC71" s="80"/>
    </row>
    <row r="72" spans="1:81">
      <c r="A72" s="80" t="s">
        <v>1775</v>
      </c>
      <c r="B72" s="80">
        <v>483</v>
      </c>
      <c r="C72" s="80">
        <v>7</v>
      </c>
      <c r="D72" s="80">
        <v>29</v>
      </c>
      <c r="E72" s="80">
        <v>2010</v>
      </c>
      <c r="F72" s="80" t="s">
        <v>86</v>
      </c>
      <c r="G72" s="80" t="s">
        <v>1768</v>
      </c>
      <c r="H72" s="80" t="s">
        <v>1769</v>
      </c>
      <c r="I72" s="177"/>
      <c r="J72" s="81">
        <v>25.382942333645264</v>
      </c>
      <c r="K72" s="81">
        <v>0.78175269595984931</v>
      </c>
      <c r="L72" s="81">
        <v>8.4483663380784737</v>
      </c>
      <c r="M72" s="81">
        <v>18.803314503709331</v>
      </c>
      <c r="N72" s="81">
        <v>17.847775354373791</v>
      </c>
      <c r="O72" s="81">
        <v>13.326153205512892</v>
      </c>
      <c r="P72" s="81">
        <v>15.618368620753355</v>
      </c>
      <c r="Q72" s="81">
        <v>0.83358628932647127</v>
      </c>
      <c r="R72" s="81">
        <v>0.41046549076169753</v>
      </c>
      <c r="S72" s="81">
        <v>0</v>
      </c>
      <c r="T72" s="82"/>
      <c r="U72" s="81">
        <v>644846</v>
      </c>
      <c r="V72" s="81">
        <v>515</v>
      </c>
      <c r="W72" s="81">
        <v>111</v>
      </c>
      <c r="X72" s="81">
        <v>4750</v>
      </c>
      <c r="Y72" s="81">
        <v>5694</v>
      </c>
      <c r="Z72" s="81">
        <v>6768</v>
      </c>
      <c r="AA72" s="81">
        <v>3065</v>
      </c>
      <c r="AB72" s="81">
        <v>13701</v>
      </c>
      <c r="AC72" s="81">
        <v>71679</v>
      </c>
      <c r="AD72" s="81">
        <v>0</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0</v>
      </c>
      <c r="BJ72" s="81">
        <v>0</v>
      </c>
      <c r="BK72" s="81">
        <v>0</v>
      </c>
      <c r="BL72" s="81">
        <v>0</v>
      </c>
      <c r="BM72" s="82"/>
      <c r="BN72" s="81">
        <v>0</v>
      </c>
      <c r="BO72" s="81">
        <v>0</v>
      </c>
      <c r="BP72" s="81">
        <v>0</v>
      </c>
      <c r="BQ72" s="81">
        <v>0</v>
      </c>
      <c r="BR72" s="81">
        <v>0</v>
      </c>
      <c r="BS72" s="81">
        <v>0</v>
      </c>
      <c r="BT72"/>
      <c r="BU72" s="80">
        <v>0</v>
      </c>
      <c r="BV72" s="80">
        <v>0</v>
      </c>
      <c r="BW72" s="80">
        <v>0</v>
      </c>
      <c r="BX72" s="80">
        <v>0</v>
      </c>
      <c r="BY72" s="80">
        <v>0</v>
      </c>
      <c r="BZ72" s="80">
        <v>0</v>
      </c>
      <c r="CA72" s="80">
        <v>0</v>
      </c>
      <c r="CB72" s="80">
        <v>0</v>
      </c>
      <c r="CC72" s="80">
        <v>0</v>
      </c>
    </row>
    <row r="73" spans="1:81">
      <c r="A73" s="80" t="s">
        <v>1776</v>
      </c>
      <c r="B73" s="80">
        <v>484</v>
      </c>
      <c r="C73" s="80">
        <v>8</v>
      </c>
      <c r="D73" s="80">
        <v>29</v>
      </c>
      <c r="E73" s="80">
        <v>2011</v>
      </c>
      <c r="F73" s="80" t="s">
        <v>87</v>
      </c>
      <c r="G73" s="80" t="s">
        <v>1768</v>
      </c>
      <c r="H73" s="80" t="s">
        <v>1769</v>
      </c>
      <c r="I73" s="177"/>
      <c r="J73" s="81">
        <v>24.549443879037565</v>
      </c>
      <c r="K73" s="81">
        <v>1.1260999820662134</v>
      </c>
      <c r="L73" s="81">
        <v>4.6064188957968355</v>
      </c>
      <c r="M73" s="81">
        <v>24.680318539248866</v>
      </c>
      <c r="N73" s="81">
        <v>22.749652120356256</v>
      </c>
      <c r="O73" s="81">
        <v>13.108320693147874</v>
      </c>
      <c r="P73" s="81">
        <v>14.974032345001314</v>
      </c>
      <c r="Q73" s="81">
        <v>0.95042493048791254</v>
      </c>
      <c r="R73" s="81">
        <v>0.40849834423960429</v>
      </c>
      <c r="S73" s="81">
        <v>0</v>
      </c>
      <c r="T73" s="82"/>
      <c r="U73" s="81">
        <v>654840</v>
      </c>
      <c r="V73" s="81">
        <v>515</v>
      </c>
      <c r="W73" s="81">
        <v>111</v>
      </c>
      <c r="X73" s="81">
        <v>4750</v>
      </c>
      <c r="Y73" s="81">
        <v>5673</v>
      </c>
      <c r="Z73" s="81">
        <v>6802</v>
      </c>
      <c r="AA73" s="81">
        <v>3026</v>
      </c>
      <c r="AB73" s="81">
        <v>13543</v>
      </c>
      <c r="AC73" s="81">
        <v>71217.5</v>
      </c>
      <c r="AD73" s="81">
        <v>0</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0</v>
      </c>
      <c r="BJ73" s="81">
        <v>0</v>
      </c>
      <c r="BK73" s="81">
        <v>0</v>
      </c>
      <c r="BL73" s="81">
        <v>0</v>
      </c>
      <c r="BM73" s="82"/>
      <c r="BN73" s="81">
        <v>0</v>
      </c>
      <c r="BO73" s="81">
        <v>0</v>
      </c>
      <c r="BP73" s="81">
        <v>0</v>
      </c>
      <c r="BQ73" s="81">
        <v>0</v>
      </c>
      <c r="BR73" s="81">
        <v>0</v>
      </c>
      <c r="BS73" s="81">
        <v>0</v>
      </c>
      <c r="BT73"/>
      <c r="BU73" s="80">
        <v>0</v>
      </c>
      <c r="BV73" s="80">
        <v>0</v>
      </c>
      <c r="BW73" s="80">
        <v>0</v>
      </c>
      <c r="BX73" s="80">
        <v>0</v>
      </c>
      <c r="BY73" s="80">
        <v>0</v>
      </c>
      <c r="BZ73" s="80">
        <v>0</v>
      </c>
      <c r="CA73" s="80">
        <v>0</v>
      </c>
      <c r="CB73" s="80">
        <v>0</v>
      </c>
      <c r="CC73" s="80">
        <v>0</v>
      </c>
    </row>
    <row r="74" spans="1:81">
      <c r="A74" s="80" t="s">
        <v>1777</v>
      </c>
      <c r="B74" s="80">
        <v>485</v>
      </c>
      <c r="C74" s="80">
        <v>9</v>
      </c>
      <c r="D74" s="80">
        <v>29</v>
      </c>
      <c r="E74" s="80">
        <v>2012</v>
      </c>
      <c r="F74" s="80" t="s">
        <v>88</v>
      </c>
      <c r="G74" s="80" t="s">
        <v>1768</v>
      </c>
      <c r="H74" s="80" t="s">
        <v>1769</v>
      </c>
      <c r="I74" s="177"/>
      <c r="J74" s="81">
        <v>24.666970166977048</v>
      </c>
      <c r="K74" s="81">
        <v>1.0906392614563527</v>
      </c>
      <c r="L74" s="81">
        <v>4.7438499836685963</v>
      </c>
      <c r="M74" s="81">
        <v>25.800005696272351</v>
      </c>
      <c r="N74" s="81">
        <v>24.677724665409951</v>
      </c>
      <c r="O74" s="81">
        <v>13.135182247986553</v>
      </c>
      <c r="P74" s="81">
        <v>14.611333859861217</v>
      </c>
      <c r="Q74" s="81">
        <v>1.0210244164820226</v>
      </c>
      <c r="R74" s="81">
        <v>0.49040121752261517</v>
      </c>
      <c r="S74" s="81">
        <v>0</v>
      </c>
      <c r="T74" s="82"/>
      <c r="U74" s="81">
        <v>670781</v>
      </c>
      <c r="V74" s="81">
        <v>515</v>
      </c>
      <c r="W74" s="81">
        <v>111</v>
      </c>
      <c r="X74" s="81">
        <v>4750</v>
      </c>
      <c r="Y74" s="81">
        <v>5677</v>
      </c>
      <c r="Z74" s="81">
        <v>6870</v>
      </c>
      <c r="AA74" s="81">
        <v>2936</v>
      </c>
      <c r="AB74" s="81">
        <v>13391</v>
      </c>
      <c r="AC74" s="81">
        <v>83282</v>
      </c>
      <c r="AD74" s="81">
        <v>0</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0</v>
      </c>
      <c r="BJ74" s="81">
        <v>0</v>
      </c>
      <c r="BK74" s="81">
        <v>0</v>
      </c>
      <c r="BL74" s="81">
        <v>0</v>
      </c>
      <c r="BM74" s="82"/>
      <c r="BN74" s="81">
        <v>0</v>
      </c>
      <c r="BO74" s="81">
        <v>0</v>
      </c>
      <c r="BP74" s="81">
        <v>0</v>
      </c>
      <c r="BQ74" s="81">
        <v>0</v>
      </c>
      <c r="BR74" s="81">
        <v>0</v>
      </c>
      <c r="BS74" s="81">
        <v>0</v>
      </c>
      <c r="BT74"/>
      <c r="BU74" s="80">
        <v>0</v>
      </c>
      <c r="BV74" s="80">
        <v>0</v>
      </c>
      <c r="BW74" s="80">
        <v>0</v>
      </c>
      <c r="BX74" s="80">
        <v>0</v>
      </c>
      <c r="BY74" s="80">
        <v>0</v>
      </c>
      <c r="BZ74" s="80">
        <v>0</v>
      </c>
      <c r="CA74" s="80">
        <v>0</v>
      </c>
      <c r="CB74" s="80">
        <v>0</v>
      </c>
      <c r="CC74" s="80">
        <v>0</v>
      </c>
    </row>
    <row r="75" spans="1:81">
      <c r="A75" s="80" t="s">
        <v>1778</v>
      </c>
      <c r="B75" s="80">
        <v>486</v>
      </c>
      <c r="C75" s="80">
        <v>10</v>
      </c>
      <c r="D75" s="80">
        <v>29</v>
      </c>
      <c r="E75" s="80">
        <v>2013</v>
      </c>
      <c r="F75" s="80" t="s">
        <v>89</v>
      </c>
      <c r="G75" s="80" t="s">
        <v>1768</v>
      </c>
      <c r="H75" s="80" t="s">
        <v>1769</v>
      </c>
      <c r="I75" s="177"/>
      <c r="J75" s="81">
        <v>25.060209802951842</v>
      </c>
      <c r="K75" s="81">
        <v>1.0420848897050359</v>
      </c>
      <c r="L75" s="81">
        <v>4.2389954760561848</v>
      </c>
      <c r="M75" s="81">
        <v>26.534192755251492</v>
      </c>
      <c r="N75" s="81">
        <v>23.152893068201937</v>
      </c>
      <c r="O75" s="81">
        <v>12.632353687104841</v>
      </c>
      <c r="P75" s="81">
        <v>14.496545428822829</v>
      </c>
      <c r="Q75" s="81">
        <v>1.0240415825209559</v>
      </c>
      <c r="R75" s="81">
        <v>0.44817028976218221</v>
      </c>
      <c r="S75" s="81">
        <v>0</v>
      </c>
      <c r="T75" s="82"/>
      <c r="U75" s="81">
        <v>644463</v>
      </c>
      <c r="V75" s="81">
        <v>515</v>
      </c>
      <c r="W75" s="81">
        <v>111</v>
      </c>
      <c r="X75" s="81">
        <v>4750</v>
      </c>
      <c r="Y75" s="81">
        <v>5652</v>
      </c>
      <c r="Z75" s="81">
        <v>6902</v>
      </c>
      <c r="AA75" s="81">
        <v>2902</v>
      </c>
      <c r="AB75" s="81">
        <v>13238</v>
      </c>
      <c r="AC75" s="81">
        <v>74294</v>
      </c>
      <c r="AD75" s="81">
        <v>0</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0</v>
      </c>
      <c r="BJ75" s="81">
        <v>0</v>
      </c>
      <c r="BK75" s="81">
        <v>0</v>
      </c>
      <c r="BL75" s="81">
        <v>0</v>
      </c>
      <c r="BM75" s="82"/>
      <c r="BN75" s="81">
        <v>0</v>
      </c>
      <c r="BO75" s="81">
        <v>0</v>
      </c>
      <c r="BP75" s="81">
        <v>0</v>
      </c>
      <c r="BQ75" s="81">
        <v>0</v>
      </c>
      <c r="BR75" s="81">
        <v>0</v>
      </c>
      <c r="BS75" s="81">
        <v>0</v>
      </c>
      <c r="BT75"/>
      <c r="BU75" s="80">
        <v>0</v>
      </c>
      <c r="BV75" s="80">
        <v>0</v>
      </c>
      <c r="BW75" s="80">
        <v>0</v>
      </c>
      <c r="BX75" s="80">
        <v>0</v>
      </c>
      <c r="BY75" s="80">
        <v>0</v>
      </c>
      <c r="BZ75" s="80">
        <v>0</v>
      </c>
      <c r="CA75" s="80">
        <v>0</v>
      </c>
      <c r="CB75" s="80">
        <v>0</v>
      </c>
      <c r="CC75" s="80">
        <v>0</v>
      </c>
    </row>
    <row r="76" spans="1:81">
      <c r="A76" s="80" t="s">
        <v>1779</v>
      </c>
      <c r="B76" s="80">
        <v>487</v>
      </c>
      <c r="C76" s="80">
        <v>11</v>
      </c>
      <c r="D76" s="80">
        <v>29</v>
      </c>
      <c r="E76" s="80">
        <v>2014</v>
      </c>
      <c r="F76" s="80" t="s">
        <v>90</v>
      </c>
      <c r="G76" s="80" t="s">
        <v>1768</v>
      </c>
      <c r="H76" s="80" t="s">
        <v>1769</v>
      </c>
      <c r="I76" s="177"/>
      <c r="J76" s="81">
        <v>25.991460649409397</v>
      </c>
      <c r="K76" s="81">
        <v>0.97547195339685211</v>
      </c>
      <c r="L76" s="81">
        <v>2.3492984526740726</v>
      </c>
      <c r="M76" s="81">
        <v>27.146110840496419</v>
      </c>
      <c r="N76" s="81">
        <v>23.428694533578366</v>
      </c>
      <c r="O76" s="81">
        <v>12.117513425803455</v>
      </c>
      <c r="P76" s="81">
        <v>14.466494946890014</v>
      </c>
      <c r="Q76" s="81">
        <v>0.96411514768251516</v>
      </c>
      <c r="R76" s="81">
        <v>0.29070666240290349</v>
      </c>
      <c r="S76" s="81">
        <v>0</v>
      </c>
      <c r="T76" s="82"/>
      <c r="U76" s="81">
        <v>684115</v>
      </c>
      <c r="V76" s="81">
        <v>427</v>
      </c>
      <c r="W76" s="81">
        <v>48</v>
      </c>
      <c r="X76" s="81">
        <v>4705</v>
      </c>
      <c r="Y76" s="81">
        <v>5598</v>
      </c>
      <c r="Z76" s="81">
        <v>6973</v>
      </c>
      <c r="AA76" s="81">
        <v>2881</v>
      </c>
      <c r="AB76" s="81">
        <v>12990</v>
      </c>
      <c r="AC76" s="81">
        <v>48342.5</v>
      </c>
      <c r="AD76" s="81">
        <v>0</v>
      </c>
      <c r="AE76" s="82"/>
      <c r="AF76" s="81">
        <v>5764852.4937248062</v>
      </c>
      <c r="AG76" s="81">
        <v>826483.32276098942</v>
      </c>
      <c r="AH76" s="81">
        <v>517785.81242318952</v>
      </c>
      <c r="AI76" s="81">
        <v>34042409.899859801</v>
      </c>
      <c r="AJ76" s="81">
        <v>33568510.301853754</v>
      </c>
      <c r="AK76" s="81">
        <v>0</v>
      </c>
      <c r="AL76" s="81">
        <v>0</v>
      </c>
      <c r="AM76" s="81">
        <v>1783332.8876375717</v>
      </c>
      <c r="AN76" s="81">
        <v>0</v>
      </c>
      <c r="AO76" s="81">
        <v>0</v>
      </c>
      <c r="AP76" s="82"/>
      <c r="AQ76" s="81">
        <v>166</v>
      </c>
      <c r="AR76" s="81">
        <v>47</v>
      </c>
      <c r="AS76" s="81">
        <v>0</v>
      </c>
      <c r="AT76" s="81">
        <v>0</v>
      </c>
      <c r="AU76" s="81">
        <v>0</v>
      </c>
      <c r="AV76" s="81">
        <v>0</v>
      </c>
      <c r="AW76" s="81" t="s">
        <v>564</v>
      </c>
      <c r="AX76" s="82"/>
      <c r="AY76" s="81">
        <v>679</v>
      </c>
      <c r="AZ76" s="81">
        <v>1375.7</v>
      </c>
      <c r="BA76" s="81">
        <v>0</v>
      </c>
      <c r="BB76" s="81">
        <v>0</v>
      </c>
      <c r="BC76" s="81">
        <v>0</v>
      </c>
      <c r="BD76" s="81">
        <v>0</v>
      </c>
      <c r="BE76" s="81" t="s">
        <v>564</v>
      </c>
      <c r="BF76" s="82"/>
      <c r="BG76" s="81">
        <v>0</v>
      </c>
      <c r="BH76" s="81">
        <v>0</v>
      </c>
      <c r="BI76" s="81">
        <v>0</v>
      </c>
      <c r="BJ76" s="81">
        <v>0</v>
      </c>
      <c r="BK76" s="81">
        <v>0</v>
      </c>
      <c r="BL76" s="81">
        <v>0</v>
      </c>
      <c r="BM76" s="82"/>
      <c r="BN76" s="81">
        <v>0</v>
      </c>
      <c r="BO76" s="81">
        <v>0</v>
      </c>
      <c r="BP76" s="81">
        <v>0</v>
      </c>
      <c r="BQ76" s="81">
        <v>0</v>
      </c>
      <c r="BR76" s="81">
        <v>0</v>
      </c>
      <c r="BS76" s="81">
        <v>0</v>
      </c>
      <c r="BT76"/>
      <c r="BU76" s="80">
        <v>0</v>
      </c>
      <c r="BV76" s="80">
        <v>0</v>
      </c>
      <c r="BW76" s="80">
        <v>0</v>
      </c>
      <c r="BX76" s="80">
        <v>0</v>
      </c>
      <c r="BY76" s="80">
        <v>0</v>
      </c>
      <c r="BZ76" s="80">
        <v>0</v>
      </c>
      <c r="CA76" s="80">
        <v>0</v>
      </c>
      <c r="CB76" s="80">
        <v>0</v>
      </c>
      <c r="CC76" s="80">
        <v>0</v>
      </c>
    </row>
    <row r="77" spans="1:81">
      <c r="A77" s="80" t="s">
        <v>1780</v>
      </c>
      <c r="B77" s="80">
        <v>488</v>
      </c>
      <c r="C77" s="80">
        <v>12</v>
      </c>
      <c r="D77" s="80">
        <v>29</v>
      </c>
      <c r="E77" s="80">
        <v>2015</v>
      </c>
      <c r="F77" s="80" t="s">
        <v>91</v>
      </c>
      <c r="G77" s="80" t="s">
        <v>1768</v>
      </c>
      <c r="H77" s="80" t="s">
        <v>1769</v>
      </c>
      <c r="I77" s="177"/>
      <c r="J77" s="81">
        <v>25.367961751627725</v>
      </c>
      <c r="K77" s="81">
        <v>0.88254808964530451</v>
      </c>
      <c r="L77" s="81">
        <v>2.7017935603517471</v>
      </c>
      <c r="M77" s="81">
        <v>22.578594078440446</v>
      </c>
      <c r="N77" s="81">
        <v>19.847988631676195</v>
      </c>
      <c r="O77" s="81">
        <v>11.926145712828331</v>
      </c>
      <c r="P77" s="81">
        <v>14.131132012227065</v>
      </c>
      <c r="Q77" s="81">
        <v>0.92899873847571612</v>
      </c>
      <c r="R77" s="81">
        <v>0.39006660756486938</v>
      </c>
      <c r="S77" s="81">
        <v>0</v>
      </c>
      <c r="T77" s="82"/>
      <c r="U77" s="81">
        <v>653423</v>
      </c>
      <c r="V77" s="81">
        <v>427</v>
      </c>
      <c r="W77" s="81">
        <v>48</v>
      </c>
      <c r="X77" s="81">
        <v>4705</v>
      </c>
      <c r="Y77" s="81">
        <v>5561</v>
      </c>
      <c r="Z77" s="81">
        <v>6929</v>
      </c>
      <c r="AA77" s="81">
        <v>2812</v>
      </c>
      <c r="AB77" s="81">
        <v>12786</v>
      </c>
      <c r="AC77" s="81">
        <v>66819.5</v>
      </c>
      <c r="AD77" s="81">
        <v>0</v>
      </c>
      <c r="AE77" s="82"/>
      <c r="AF77" s="81">
        <v>6105165.8112664279</v>
      </c>
      <c r="AG77" s="81">
        <v>676254.47885736753</v>
      </c>
      <c r="AH77" s="81">
        <v>488914.7055479855</v>
      </c>
      <c r="AI77" s="81">
        <v>29630435.156615075</v>
      </c>
      <c r="AJ77" s="81">
        <v>30432623.584157489</v>
      </c>
      <c r="AK77" s="81">
        <v>0</v>
      </c>
      <c r="AL77" s="81">
        <v>0</v>
      </c>
      <c r="AM77" s="81">
        <v>1752267.6647472605</v>
      </c>
      <c r="AN77" s="81">
        <v>0</v>
      </c>
      <c r="AO77" s="81">
        <v>0</v>
      </c>
      <c r="AP77" s="82"/>
      <c r="AQ77" s="81">
        <v>179</v>
      </c>
      <c r="AR77" s="81">
        <v>59</v>
      </c>
      <c r="AS77" s="81">
        <v>0</v>
      </c>
      <c r="AT77" s="81">
        <v>0</v>
      </c>
      <c r="AU77" s="81">
        <v>0</v>
      </c>
      <c r="AV77" s="81">
        <v>0</v>
      </c>
      <c r="AW77" s="81" t="s">
        <v>564</v>
      </c>
      <c r="AX77" s="82"/>
      <c r="AY77" s="81">
        <v>743</v>
      </c>
      <c r="AZ77" s="81">
        <v>1654.6</v>
      </c>
      <c r="BA77" s="81">
        <v>0</v>
      </c>
      <c r="BB77" s="81">
        <v>0</v>
      </c>
      <c r="BC77" s="81">
        <v>0</v>
      </c>
      <c r="BD77" s="81">
        <v>0</v>
      </c>
      <c r="BE77" s="81" t="s">
        <v>564</v>
      </c>
      <c r="BF77" s="82"/>
      <c r="BG77" s="81">
        <v>0</v>
      </c>
      <c r="BH77" s="81">
        <v>0</v>
      </c>
      <c r="BI77" s="81">
        <v>0</v>
      </c>
      <c r="BJ77" s="81">
        <v>0</v>
      </c>
      <c r="BK77" s="81">
        <v>0</v>
      </c>
      <c r="BL77" s="81">
        <v>0</v>
      </c>
      <c r="BM77" s="82"/>
      <c r="BN77" s="81">
        <v>0</v>
      </c>
      <c r="BO77" s="81">
        <v>0</v>
      </c>
      <c r="BP77" s="81">
        <v>0</v>
      </c>
      <c r="BQ77" s="81">
        <v>0</v>
      </c>
      <c r="BR77" s="81">
        <v>0</v>
      </c>
      <c r="BS77" s="81">
        <v>0</v>
      </c>
      <c r="BT77"/>
      <c r="BU77" s="80">
        <v>0</v>
      </c>
      <c r="BV77" s="80">
        <v>0</v>
      </c>
      <c r="BW77" s="80">
        <v>0</v>
      </c>
      <c r="BX77" s="80">
        <v>0</v>
      </c>
      <c r="BY77" s="80">
        <v>0</v>
      </c>
      <c r="BZ77" s="80">
        <v>0</v>
      </c>
      <c r="CA77" s="80">
        <v>0</v>
      </c>
      <c r="CB77" s="80">
        <v>0</v>
      </c>
      <c r="CC77" s="80">
        <v>0</v>
      </c>
    </row>
    <row r="78" spans="1:81">
      <c r="A78" s="80" t="s">
        <v>1781</v>
      </c>
      <c r="B78" s="80">
        <v>489</v>
      </c>
      <c r="C78" s="80">
        <v>13</v>
      </c>
      <c r="D78" s="80">
        <v>29</v>
      </c>
      <c r="E78" s="80">
        <v>2016</v>
      </c>
      <c r="F78" s="80" t="s">
        <v>92</v>
      </c>
      <c r="G78" s="80" t="s">
        <v>1768</v>
      </c>
      <c r="H78" s="80" t="s">
        <v>1769</v>
      </c>
      <c r="I78" s="177"/>
      <c r="J78" s="81">
        <v>32.795380253351645</v>
      </c>
      <c r="K78" s="81">
        <v>0.89578274436142369</v>
      </c>
      <c r="L78" s="81">
        <v>3.7648114875686103</v>
      </c>
      <c r="M78" s="81">
        <v>23.192338953916614</v>
      </c>
      <c r="N78" s="81">
        <v>19.99029051842675</v>
      </c>
      <c r="O78" s="81">
        <v>11.80172469746064</v>
      </c>
      <c r="P78" s="81">
        <v>13.910520897215838</v>
      </c>
      <c r="Q78" s="81">
        <v>0.8829003481413259</v>
      </c>
      <c r="R78" s="81">
        <v>0.37849296185790055</v>
      </c>
      <c r="S78" s="81">
        <v>0</v>
      </c>
      <c r="T78" s="82"/>
      <c r="U78" s="81">
        <v>781669</v>
      </c>
      <c r="V78" s="81">
        <v>427</v>
      </c>
      <c r="W78" s="81">
        <v>48</v>
      </c>
      <c r="X78" s="81">
        <v>4705</v>
      </c>
      <c r="Y78" s="81">
        <v>5518</v>
      </c>
      <c r="Z78" s="81">
        <v>6941</v>
      </c>
      <c r="AA78" s="81">
        <v>2863</v>
      </c>
      <c r="AB78" s="81">
        <v>12500</v>
      </c>
      <c r="AC78" s="81">
        <v>64642.87219741127</v>
      </c>
      <c r="AD78" s="81">
        <v>0</v>
      </c>
      <c r="AE78" s="82"/>
      <c r="AF78" s="81">
        <v>7358048.4566206429</v>
      </c>
      <c r="AG78" s="81">
        <v>655222.34137197188</v>
      </c>
      <c r="AH78" s="81">
        <v>577720.64433592057</v>
      </c>
      <c r="AI78" s="81">
        <v>35140875.754226662</v>
      </c>
      <c r="AJ78" s="81">
        <v>28866447.105943449</v>
      </c>
      <c r="AK78" s="81">
        <v>0</v>
      </c>
      <c r="AL78" s="81">
        <v>0</v>
      </c>
      <c r="AM78" s="81">
        <v>1714403.453769559</v>
      </c>
      <c r="AN78" s="81">
        <v>0</v>
      </c>
      <c r="AO78" s="81">
        <v>0</v>
      </c>
      <c r="AP78" s="82"/>
      <c r="AQ78" s="81">
        <v>196</v>
      </c>
      <c r="AR78" s="81">
        <v>68</v>
      </c>
      <c r="AS78" s="81">
        <v>0</v>
      </c>
      <c r="AT78" s="81">
        <v>0</v>
      </c>
      <c r="AU78" s="81">
        <v>0</v>
      </c>
      <c r="AV78" s="81">
        <v>0</v>
      </c>
      <c r="AW78" s="81" t="s">
        <v>564</v>
      </c>
      <c r="AX78" s="82"/>
      <c r="AY78" s="81">
        <v>828.8</v>
      </c>
      <c r="AZ78" s="81">
        <v>1772.7</v>
      </c>
      <c r="BA78" s="81">
        <v>0</v>
      </c>
      <c r="BB78" s="81">
        <v>0</v>
      </c>
      <c r="BC78" s="81">
        <v>0</v>
      </c>
      <c r="BD78" s="81">
        <v>0</v>
      </c>
      <c r="BE78" s="81" t="s">
        <v>564</v>
      </c>
      <c r="BF78" s="82"/>
      <c r="BG78" s="81">
        <v>0</v>
      </c>
      <c r="BH78" s="81">
        <v>0</v>
      </c>
      <c r="BI78" s="81">
        <v>0</v>
      </c>
      <c r="BJ78" s="81">
        <v>0</v>
      </c>
      <c r="BK78" s="81">
        <v>0</v>
      </c>
      <c r="BL78" s="81">
        <v>0</v>
      </c>
      <c r="BM78" s="82"/>
      <c r="BN78" s="81">
        <v>0</v>
      </c>
      <c r="BO78" s="81">
        <v>0</v>
      </c>
      <c r="BP78" s="81">
        <v>0</v>
      </c>
      <c r="BQ78" s="81">
        <v>0</v>
      </c>
      <c r="BR78" s="81">
        <v>0</v>
      </c>
      <c r="BS78" s="81">
        <v>0</v>
      </c>
      <c r="BT78"/>
      <c r="BU78" s="80">
        <v>0</v>
      </c>
      <c r="BV78" s="80">
        <v>0</v>
      </c>
      <c r="BW78" s="80">
        <v>0</v>
      </c>
      <c r="BX78" s="80">
        <v>0</v>
      </c>
      <c r="BY78" s="80">
        <v>0</v>
      </c>
      <c r="BZ78" s="80">
        <v>0</v>
      </c>
      <c r="CA78" s="80">
        <v>0</v>
      </c>
      <c r="CB78" s="80">
        <v>0</v>
      </c>
      <c r="CC78" s="80">
        <v>0</v>
      </c>
    </row>
    <row r="79" spans="1:81">
      <c r="A79" s="80" t="s">
        <v>1782</v>
      </c>
      <c r="B79" s="80">
        <v>490</v>
      </c>
      <c r="C79" s="80">
        <v>14</v>
      </c>
      <c r="D79" s="80">
        <v>29</v>
      </c>
      <c r="E79" s="80">
        <v>2017</v>
      </c>
      <c r="F79" s="80" t="s">
        <v>71</v>
      </c>
      <c r="G79" s="80" t="s">
        <v>1768</v>
      </c>
      <c r="H79" s="80" t="s">
        <v>1769</v>
      </c>
      <c r="I79" s="177"/>
      <c r="J79" s="81">
        <v>31.883205798862882</v>
      </c>
      <c r="K79" s="81">
        <v>0.84985485452623988</v>
      </c>
      <c r="L79" s="81">
        <v>3.4881871342925916</v>
      </c>
      <c r="M79" s="81">
        <v>16.935046983378346</v>
      </c>
      <c r="N79" s="81">
        <v>17.465165236842061</v>
      </c>
      <c r="O79" s="81">
        <v>11.562317355111073</v>
      </c>
      <c r="P79" s="81">
        <v>13.50858637633578</v>
      </c>
      <c r="Q79" s="81">
        <v>0.84037130668049309</v>
      </c>
      <c r="R79" s="81">
        <v>0.36568130533504284</v>
      </c>
      <c r="S79" s="81">
        <v>0</v>
      </c>
      <c r="T79" s="82"/>
      <c r="U79" s="81">
        <v>797174</v>
      </c>
      <c r="V79" s="81">
        <v>427</v>
      </c>
      <c r="W79" s="81">
        <v>48</v>
      </c>
      <c r="X79" s="81">
        <v>4705</v>
      </c>
      <c r="Y79" s="81">
        <v>5462</v>
      </c>
      <c r="Z79" s="81">
        <v>6913</v>
      </c>
      <c r="AA79" s="81">
        <v>2798</v>
      </c>
      <c r="AB79" s="81">
        <v>12304</v>
      </c>
      <c r="AC79" s="81">
        <v>63693.999999999993</v>
      </c>
      <c r="AD79" s="81">
        <v>0</v>
      </c>
      <c r="AE79" s="82"/>
      <c r="AF79" s="81">
        <v>7258981.1840387946</v>
      </c>
      <c r="AG79" s="81">
        <v>655063.65974178829</v>
      </c>
      <c r="AH79" s="81">
        <v>715225.69726982433</v>
      </c>
      <c r="AI79" s="81">
        <v>28794772.40455981</v>
      </c>
      <c r="AJ79" s="81">
        <v>30565740.38968062</v>
      </c>
      <c r="AK79" s="81">
        <v>0</v>
      </c>
      <c r="AL79" s="81">
        <v>0</v>
      </c>
      <c r="AM79" s="81">
        <v>1690162.118286479</v>
      </c>
      <c r="AN79" s="81">
        <v>0</v>
      </c>
      <c r="AO79" s="81">
        <v>0</v>
      </c>
      <c r="AP79" s="82"/>
      <c r="AQ79" s="81">
        <v>205</v>
      </c>
      <c r="AR79" s="81">
        <v>89</v>
      </c>
      <c r="AS79" s="81">
        <v>0</v>
      </c>
      <c r="AT79" s="81">
        <v>0</v>
      </c>
      <c r="AU79" s="81">
        <v>0</v>
      </c>
      <c r="AV79" s="81">
        <v>0</v>
      </c>
      <c r="AW79" s="81" t="s">
        <v>564</v>
      </c>
      <c r="AX79" s="82"/>
      <c r="AY79" s="81">
        <v>881.1</v>
      </c>
      <c r="AZ79" s="81">
        <v>2574.7999999999988</v>
      </c>
      <c r="BA79" s="81">
        <v>0</v>
      </c>
      <c r="BB79" s="81">
        <v>0</v>
      </c>
      <c r="BC79" s="81">
        <v>0</v>
      </c>
      <c r="BD79" s="81">
        <v>0</v>
      </c>
      <c r="BE79" s="81" t="s">
        <v>564</v>
      </c>
      <c r="BF79" s="82"/>
      <c r="BG79" s="81">
        <v>0</v>
      </c>
      <c r="BH79" s="81">
        <v>0</v>
      </c>
      <c r="BI79" s="81">
        <v>0</v>
      </c>
      <c r="BJ79" s="81">
        <v>0</v>
      </c>
      <c r="BK79" s="81">
        <v>0</v>
      </c>
      <c r="BL79" s="81">
        <v>0</v>
      </c>
      <c r="BM79" s="82"/>
      <c r="BN79" s="81">
        <v>0</v>
      </c>
      <c r="BO79" s="81">
        <v>0</v>
      </c>
      <c r="BP79" s="81">
        <v>0</v>
      </c>
      <c r="BQ79" s="81">
        <v>0</v>
      </c>
      <c r="BR79" s="81">
        <v>0</v>
      </c>
      <c r="BS79" s="81">
        <v>0</v>
      </c>
      <c r="BT79"/>
      <c r="BU79" s="80">
        <v>0</v>
      </c>
      <c r="BV79" s="80">
        <v>0</v>
      </c>
      <c r="BW79" s="80">
        <v>0</v>
      </c>
      <c r="BX79" s="80">
        <v>0</v>
      </c>
      <c r="BY79" s="80">
        <v>0</v>
      </c>
      <c r="BZ79" s="80">
        <v>0</v>
      </c>
      <c r="CA79" s="80">
        <v>0</v>
      </c>
      <c r="CB79" s="80">
        <v>0</v>
      </c>
      <c r="CC79" s="80">
        <v>0</v>
      </c>
    </row>
    <row r="80" spans="1:81">
      <c r="A80" s="80" t="s">
        <v>1783</v>
      </c>
      <c r="B80" s="80">
        <v>491</v>
      </c>
      <c r="C80" s="80">
        <v>15</v>
      </c>
      <c r="D80" s="80">
        <v>29</v>
      </c>
      <c r="E80" s="80">
        <v>2018</v>
      </c>
      <c r="F80" s="80" t="s">
        <v>93</v>
      </c>
      <c r="G80" s="80" t="s">
        <v>1768</v>
      </c>
      <c r="H80" s="80" t="s">
        <v>1769</v>
      </c>
      <c r="I80" s="177"/>
      <c r="J80" s="81">
        <v>30.009340943465112</v>
      </c>
      <c r="K80" s="81">
        <v>0.76344116516923688</v>
      </c>
      <c r="L80" s="81">
        <v>3.164411185597956</v>
      </c>
      <c r="M80" s="81">
        <v>14.799360102069532</v>
      </c>
      <c r="N80" s="81">
        <v>13.168086931294516</v>
      </c>
      <c r="O80" s="81">
        <v>11.420578326384613</v>
      </c>
      <c r="P80" s="81">
        <v>13.192483064790297</v>
      </c>
      <c r="Q80" s="81">
        <v>0.7654983809276461</v>
      </c>
      <c r="R80" s="81">
        <v>0.37424416882250272</v>
      </c>
      <c r="S80" s="81">
        <v>0</v>
      </c>
      <c r="T80" s="82"/>
      <c r="U80" s="81">
        <v>805224</v>
      </c>
      <c r="V80" s="81">
        <v>427</v>
      </c>
      <c r="W80" s="81">
        <v>48</v>
      </c>
      <c r="X80" s="81">
        <v>4705</v>
      </c>
      <c r="Y80" s="81">
        <v>5443</v>
      </c>
      <c r="Z80" s="81">
        <v>6959</v>
      </c>
      <c r="AA80" s="81">
        <v>2760</v>
      </c>
      <c r="AB80" s="81">
        <v>12078</v>
      </c>
      <c r="AC80" s="81">
        <v>64930</v>
      </c>
      <c r="AD80" s="81">
        <v>0</v>
      </c>
      <c r="AE80" s="82"/>
      <c r="AF80" s="81">
        <v>7127696.42899956</v>
      </c>
      <c r="AG80" s="81">
        <v>583056.35697244166</v>
      </c>
      <c r="AH80" s="81">
        <v>663733.60516752</v>
      </c>
      <c r="AI80" s="81">
        <v>28121362.686328471</v>
      </c>
      <c r="AJ80" s="81">
        <v>28140207.766140539</v>
      </c>
      <c r="AK80" s="81">
        <v>0</v>
      </c>
      <c r="AL80" s="81">
        <v>0</v>
      </c>
      <c r="AM80" s="81">
        <v>1662550.1151752949</v>
      </c>
      <c r="AN80" s="81">
        <v>0</v>
      </c>
      <c r="AO80" s="81">
        <v>0</v>
      </c>
      <c r="AP80" s="82"/>
      <c r="AQ80" s="81">
        <v>212</v>
      </c>
      <c r="AR80" s="81">
        <v>97</v>
      </c>
      <c r="AS80" s="81">
        <v>0</v>
      </c>
      <c r="AT80" s="81">
        <v>0</v>
      </c>
      <c r="AU80" s="81">
        <v>0</v>
      </c>
      <c r="AV80" s="81">
        <v>0</v>
      </c>
      <c r="AW80" s="81" t="s">
        <v>564</v>
      </c>
      <c r="AX80" s="82"/>
      <c r="AY80" s="81">
        <v>916.00000000000023</v>
      </c>
      <c r="AZ80" s="81">
        <v>2797</v>
      </c>
      <c r="BA80" s="81">
        <v>0</v>
      </c>
      <c r="BB80" s="81">
        <v>0</v>
      </c>
      <c r="BC80" s="81">
        <v>0</v>
      </c>
      <c r="BD80" s="81">
        <v>0</v>
      </c>
      <c r="BE80" s="81" t="s">
        <v>564</v>
      </c>
      <c r="BF80" s="82"/>
      <c r="BG80" s="81">
        <v>0</v>
      </c>
      <c r="BH80" s="81">
        <v>0</v>
      </c>
      <c r="BI80" s="81">
        <v>0</v>
      </c>
      <c r="BJ80" s="81">
        <v>0</v>
      </c>
      <c r="BK80" s="81">
        <v>0</v>
      </c>
      <c r="BL80" s="81">
        <v>0</v>
      </c>
      <c r="BM80" s="82"/>
      <c r="BN80" s="81">
        <v>0</v>
      </c>
      <c r="BO80" s="81">
        <v>0</v>
      </c>
      <c r="BP80" s="81">
        <v>0</v>
      </c>
      <c r="BQ80" s="81">
        <v>0</v>
      </c>
      <c r="BR80" s="81">
        <v>0</v>
      </c>
      <c r="BS80" s="81">
        <v>0</v>
      </c>
      <c r="BT80"/>
      <c r="BU80" s="80">
        <v>0</v>
      </c>
      <c r="BV80" s="80">
        <v>0</v>
      </c>
      <c r="BW80" s="80">
        <v>0</v>
      </c>
      <c r="BX80" s="80">
        <v>0</v>
      </c>
      <c r="BY80" s="80">
        <v>0</v>
      </c>
      <c r="BZ80" s="80">
        <v>0</v>
      </c>
      <c r="CA80" s="80">
        <v>0</v>
      </c>
      <c r="CB80" s="80">
        <v>0</v>
      </c>
      <c r="CC80" s="80">
        <v>0</v>
      </c>
    </row>
    <row r="81" spans="1:81">
      <c r="A81" s="80" t="s">
        <v>1784</v>
      </c>
      <c r="B81" s="80">
        <v>492</v>
      </c>
      <c r="C81" s="80">
        <v>16</v>
      </c>
      <c r="D81" s="80">
        <v>29</v>
      </c>
      <c r="E81" s="80">
        <v>2019</v>
      </c>
      <c r="F81" s="80" t="s">
        <v>73</v>
      </c>
      <c r="G81" s="80" t="s">
        <v>1768</v>
      </c>
      <c r="H81" s="80" t="s">
        <v>1769</v>
      </c>
      <c r="I81" s="177"/>
      <c r="J81" s="81">
        <v>35.840593884833893</v>
      </c>
      <c r="K81" s="81">
        <v>0.69949624505501284</v>
      </c>
      <c r="L81" s="81">
        <v>3.1939185344835246</v>
      </c>
      <c r="M81" s="81">
        <v>14.284060820143443</v>
      </c>
      <c r="N81" s="81">
        <v>12.991801943000704</v>
      </c>
      <c r="O81" s="81">
        <v>10.910946259168812</v>
      </c>
      <c r="P81" s="81">
        <v>13.012642173810239</v>
      </c>
      <c r="Q81" s="81">
        <v>0.73242162756987605</v>
      </c>
      <c r="R81" s="81">
        <v>0.45180273526323067</v>
      </c>
      <c r="S81" s="81">
        <v>0</v>
      </c>
      <c r="T81" s="82"/>
      <c r="U81" s="81">
        <v>870469</v>
      </c>
      <c r="V81" s="81">
        <v>427</v>
      </c>
      <c r="W81" s="81">
        <v>48</v>
      </c>
      <c r="X81" s="81">
        <v>4705</v>
      </c>
      <c r="Y81" s="81">
        <v>5407</v>
      </c>
      <c r="Z81" s="81">
        <v>6831</v>
      </c>
      <c r="AA81" s="81">
        <v>2702</v>
      </c>
      <c r="AB81" s="81">
        <v>11869</v>
      </c>
      <c r="AC81" s="81">
        <v>79670</v>
      </c>
      <c r="AD81" s="81">
        <v>0</v>
      </c>
      <c r="AE81" s="82"/>
      <c r="AF81" s="81">
        <v>7997162.250916576</v>
      </c>
      <c r="AG81" s="81">
        <v>565714.72119630326</v>
      </c>
      <c r="AH81" s="81">
        <v>730745.33128759754</v>
      </c>
      <c r="AI81" s="81">
        <v>27592757.023381669</v>
      </c>
      <c r="AJ81" s="81">
        <v>25572552.243539263</v>
      </c>
      <c r="AK81" s="81">
        <v>0</v>
      </c>
      <c r="AL81" s="81">
        <v>0</v>
      </c>
      <c r="AM81" s="81">
        <v>1616468.4502158375</v>
      </c>
      <c r="AN81" s="81">
        <v>0</v>
      </c>
      <c r="AO81" s="81">
        <v>0</v>
      </c>
      <c r="AP81" s="82"/>
      <c r="AQ81" s="81">
        <v>220</v>
      </c>
      <c r="AR81" s="81">
        <v>100</v>
      </c>
      <c r="AS81" s="81">
        <v>0</v>
      </c>
      <c r="AT81" s="81">
        <v>0</v>
      </c>
      <c r="AU81" s="81">
        <v>0</v>
      </c>
      <c r="AV81" s="81">
        <v>0</v>
      </c>
      <c r="AW81" s="81" t="s">
        <v>564</v>
      </c>
      <c r="AX81" s="82"/>
      <c r="AY81" s="81">
        <v>952.9</v>
      </c>
      <c r="AZ81" s="81">
        <v>2842.599999999999</v>
      </c>
      <c r="BA81" s="81">
        <v>0</v>
      </c>
      <c r="BB81" s="81">
        <v>0</v>
      </c>
      <c r="BC81" s="81">
        <v>0</v>
      </c>
      <c r="BD81" s="81">
        <v>0</v>
      </c>
      <c r="BE81" s="81" t="s">
        <v>564</v>
      </c>
      <c r="BF81" s="82"/>
      <c r="BG81" s="81">
        <v>0</v>
      </c>
      <c r="BH81" s="81">
        <v>0</v>
      </c>
      <c r="BI81" s="81">
        <v>0</v>
      </c>
      <c r="BJ81" s="81">
        <v>0</v>
      </c>
      <c r="BK81" s="81">
        <v>0</v>
      </c>
      <c r="BL81" s="81">
        <v>0</v>
      </c>
      <c r="BM81" s="82"/>
      <c r="BN81" s="81">
        <v>0</v>
      </c>
      <c r="BO81" s="81">
        <v>0</v>
      </c>
      <c r="BP81" s="81">
        <v>0</v>
      </c>
      <c r="BQ81" s="81">
        <v>0</v>
      </c>
      <c r="BR81" s="81">
        <v>0</v>
      </c>
      <c r="BS81" s="81">
        <v>0</v>
      </c>
      <c r="BT81"/>
      <c r="BU81" s="80">
        <v>0</v>
      </c>
      <c r="BV81" s="80">
        <v>0</v>
      </c>
      <c r="BW81" s="80">
        <v>0</v>
      </c>
      <c r="BX81" s="80">
        <v>0</v>
      </c>
      <c r="BY81" s="80">
        <v>0</v>
      </c>
      <c r="BZ81" s="80">
        <v>0</v>
      </c>
      <c r="CA81" s="80">
        <v>0</v>
      </c>
      <c r="CB81" s="80">
        <v>0</v>
      </c>
      <c r="CC81" s="80">
        <v>0</v>
      </c>
    </row>
    <row r="82" spans="1:81">
      <c r="A82" s="80" t="s">
        <v>1785</v>
      </c>
      <c r="B82" s="80">
        <v>493</v>
      </c>
      <c r="C82" s="80">
        <v>17</v>
      </c>
      <c r="D82" s="80">
        <v>29</v>
      </c>
      <c r="E82" s="80">
        <v>2020</v>
      </c>
      <c r="F82" s="80" t="s">
        <v>218</v>
      </c>
      <c r="G82" s="80" t="s">
        <v>1768</v>
      </c>
      <c r="H82" s="80" t="s">
        <v>1769</v>
      </c>
      <c r="I82" s="177"/>
      <c r="J82" s="81">
        <v>22.114918769819919</v>
      </c>
      <c r="K82" s="81">
        <v>0.68868167168918271</v>
      </c>
      <c r="L82" s="81">
        <v>2.4631375856563076</v>
      </c>
      <c r="M82" s="81">
        <v>12.126378251356414</v>
      </c>
      <c r="N82" s="81">
        <v>11.566031558349305</v>
      </c>
      <c r="O82" s="81">
        <v>9.5161503881610301</v>
      </c>
      <c r="P82" s="81">
        <v>12.331454327830542</v>
      </c>
      <c r="Q82" s="81">
        <v>0.68798227983704685</v>
      </c>
      <c r="R82" s="81">
        <v>0.41536920890934803</v>
      </c>
      <c r="S82" s="81">
        <v>0</v>
      </c>
      <c r="T82" s="82"/>
      <c r="U82" s="81">
        <v>676592</v>
      </c>
      <c r="V82" s="81">
        <v>347</v>
      </c>
      <c r="W82" s="81">
        <v>39</v>
      </c>
      <c r="X82" s="81">
        <v>4224</v>
      </c>
      <c r="Y82" s="81">
        <v>5403</v>
      </c>
      <c r="Z82" s="81">
        <v>6800</v>
      </c>
      <c r="AA82" s="81">
        <v>2782</v>
      </c>
      <c r="AB82" s="81">
        <v>11668</v>
      </c>
      <c r="AC82" s="81">
        <v>73627.499999999985</v>
      </c>
      <c r="AD82" s="81">
        <v>0</v>
      </c>
      <c r="AE82" s="82"/>
      <c r="AF82" s="81">
        <v>6095154.3286150554</v>
      </c>
      <c r="AG82" s="81">
        <v>508537.50974540593</v>
      </c>
      <c r="AH82" s="81">
        <v>605808.85263741238</v>
      </c>
      <c r="AI82" s="81">
        <v>22824098.602239449</v>
      </c>
      <c r="AJ82" s="81">
        <v>21262577.298897639</v>
      </c>
      <c r="AK82" s="81"/>
      <c r="AL82" s="81"/>
      <c r="AM82" s="81">
        <v>1522803.6341837861</v>
      </c>
      <c r="AN82" s="81"/>
      <c r="AO82" s="81"/>
      <c r="AP82" s="82"/>
      <c r="AQ82" s="81">
        <v>230</v>
      </c>
      <c r="AR82" s="81">
        <v>105</v>
      </c>
      <c r="AS82" s="81">
        <v>0</v>
      </c>
      <c r="AT82" s="81">
        <v>0</v>
      </c>
      <c r="AU82" s="81">
        <v>0</v>
      </c>
      <c r="AV82" s="81">
        <v>0</v>
      </c>
      <c r="AW82" s="81">
        <v>0</v>
      </c>
      <c r="AX82" s="82"/>
      <c r="AY82" s="81">
        <v>1015.8</v>
      </c>
      <c r="AZ82" s="81">
        <v>3761.3000000000011</v>
      </c>
      <c r="BA82" s="81">
        <v>0</v>
      </c>
      <c r="BB82" s="81">
        <v>0</v>
      </c>
      <c r="BC82" s="81">
        <v>0</v>
      </c>
      <c r="BD82" s="81">
        <v>0</v>
      </c>
      <c r="BE82" s="81">
        <v>0</v>
      </c>
      <c r="BF82" s="82"/>
      <c r="BG82" s="81">
        <v>0</v>
      </c>
      <c r="BH82" s="81">
        <v>0</v>
      </c>
      <c r="BI82" s="81">
        <v>0</v>
      </c>
      <c r="BJ82" s="81">
        <v>0</v>
      </c>
      <c r="BK82" s="81">
        <v>0</v>
      </c>
      <c r="BL82" s="81">
        <v>0</v>
      </c>
      <c r="BM82" s="82"/>
      <c r="BN82" s="81">
        <v>0</v>
      </c>
      <c r="BO82" s="81">
        <v>0</v>
      </c>
      <c r="BP82" s="81">
        <v>0</v>
      </c>
      <c r="BQ82" s="81">
        <v>0</v>
      </c>
      <c r="BR82" s="81">
        <v>0</v>
      </c>
      <c r="BS82" s="81">
        <v>0</v>
      </c>
      <c r="BT82"/>
      <c r="BU82" s="80">
        <v>0</v>
      </c>
      <c r="BV82" s="80">
        <v>0</v>
      </c>
      <c r="BW82" s="80">
        <v>0</v>
      </c>
      <c r="BX82" s="80">
        <v>0</v>
      </c>
      <c r="BY82" s="80">
        <v>0</v>
      </c>
      <c r="BZ82" s="80">
        <v>0</v>
      </c>
      <c r="CA82" s="80">
        <v>0</v>
      </c>
      <c r="CB82" s="80">
        <v>0</v>
      </c>
      <c r="CC82" s="80">
        <v>0</v>
      </c>
    </row>
    <row r="83" spans="1:81">
      <c r="A83" s="80" t="s">
        <v>1786</v>
      </c>
      <c r="B83" s="80">
        <v>493</v>
      </c>
      <c r="C83" s="80">
        <v>18</v>
      </c>
      <c r="D83" s="80">
        <v>29</v>
      </c>
      <c r="E83" s="80">
        <v>2021</v>
      </c>
      <c r="F83" s="80" t="s">
        <v>75</v>
      </c>
      <c r="G83" s="174" t="s">
        <v>1768</v>
      </c>
      <c r="H83" s="80" t="s">
        <v>1769</v>
      </c>
      <c r="I83" s="177"/>
      <c r="J83" s="81">
        <v>18.092197109833606</v>
      </c>
      <c r="K83" s="81">
        <v>0.70697754925784961</v>
      </c>
      <c r="L83" s="81">
        <v>1.9789934637838036</v>
      </c>
      <c r="M83" s="81">
        <v>11.751288657461108</v>
      </c>
      <c r="N83" s="81">
        <v>10.777233691706941</v>
      </c>
      <c r="O83" s="81">
        <v>9.1996729149598497</v>
      </c>
      <c r="P83" s="81">
        <v>12.585913303720524</v>
      </c>
      <c r="Q83" s="81">
        <v>0.68006784453359537</v>
      </c>
      <c r="R83" s="81">
        <v>0.46036102116534167</v>
      </c>
      <c r="S83" s="81">
        <v>0</v>
      </c>
      <c r="T83" s="82"/>
      <c r="U83" s="81">
        <v>599829</v>
      </c>
      <c r="V83" s="81">
        <v>347</v>
      </c>
      <c r="W83" s="81">
        <v>39</v>
      </c>
      <c r="X83" s="81">
        <v>4224</v>
      </c>
      <c r="Y83" s="81">
        <v>5335</v>
      </c>
      <c r="Z83" s="81">
        <v>6769</v>
      </c>
      <c r="AA83" s="81">
        <v>2769</v>
      </c>
      <c r="AB83" s="81">
        <v>11397</v>
      </c>
      <c r="AC83" s="81">
        <v>79094.499999999985</v>
      </c>
      <c r="AD83" s="81">
        <v>0</v>
      </c>
      <c r="AE83" s="82"/>
      <c r="AF83" s="81">
        <v>4753458.4860727591</v>
      </c>
      <c r="AG83" s="81">
        <v>543518.40281245473</v>
      </c>
      <c r="AH83" s="81">
        <v>470592.75828606967</v>
      </c>
      <c r="AI83" s="81">
        <v>25678196.14322551</v>
      </c>
      <c r="AJ83" s="81">
        <v>24143650.281283177</v>
      </c>
      <c r="AK83" s="81">
        <v>0</v>
      </c>
      <c r="AL83" s="81">
        <v>0</v>
      </c>
      <c r="AM83" s="81">
        <v>1496014.5293455299</v>
      </c>
      <c r="AN83" s="81">
        <v>0</v>
      </c>
      <c r="AO83" s="81">
        <v>0</v>
      </c>
      <c r="AP83" s="82"/>
      <c r="AQ83" s="81">
        <v>239</v>
      </c>
      <c r="AR83" s="81">
        <v>105</v>
      </c>
      <c r="AS83" s="81">
        <v>0</v>
      </c>
      <c r="AT83" s="81">
        <v>0</v>
      </c>
      <c r="AU83" s="81">
        <v>0</v>
      </c>
      <c r="AV83" s="81">
        <v>0</v>
      </c>
      <c r="AW83" s="81"/>
      <c r="AX83" s="82"/>
      <c r="AY83" s="81">
        <v>1065.0999999999999</v>
      </c>
      <c r="AZ83" s="81">
        <v>3761.3000000000011</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1787</v>
      </c>
      <c r="B84" s="80">
        <v>493</v>
      </c>
      <c r="C84" s="80">
        <v>19</v>
      </c>
      <c r="D84" s="80">
        <v>29</v>
      </c>
      <c r="E84" s="80">
        <v>2022</v>
      </c>
      <c r="F84" s="80" t="s">
        <v>568</v>
      </c>
      <c r="G84" s="174" t="s">
        <v>1768</v>
      </c>
      <c r="H84" s="80" t="s">
        <v>1769</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251</v>
      </c>
      <c r="AR84" s="81">
        <v>106</v>
      </c>
      <c r="AS84" s="81">
        <v>0</v>
      </c>
      <c r="AT84" s="81">
        <v>0</v>
      </c>
      <c r="AU84" s="81">
        <v>0</v>
      </c>
      <c r="AV84" s="81">
        <v>0</v>
      </c>
      <c r="AW84" s="81"/>
      <c r="AX84" s="82"/>
      <c r="AY84" s="81">
        <v>1136.8999999999996</v>
      </c>
      <c r="AZ84" s="81">
        <v>3771.3000000000011</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1788</v>
      </c>
      <c r="B85" s="80">
        <v>69</v>
      </c>
      <c r="C85" s="80">
        <v>1</v>
      </c>
      <c r="D85" s="80">
        <v>5</v>
      </c>
      <c r="E85" s="80">
        <v>1990</v>
      </c>
      <c r="F85" s="80" t="s">
        <v>562</v>
      </c>
      <c r="G85" s="80" t="s">
        <v>1789</v>
      </c>
      <c r="H85" s="80" t="s">
        <v>1790</v>
      </c>
      <c r="I85" s="177"/>
      <c r="J85" s="81">
        <v>265.43011693518349</v>
      </c>
      <c r="K85" s="81">
        <v>2.9949617312116534</v>
      </c>
      <c r="L85" s="81">
        <v>0</v>
      </c>
      <c r="M85" s="81">
        <v>9.3605711496644677</v>
      </c>
      <c r="N85" s="81">
        <v>16.88201627433612</v>
      </c>
      <c r="O85" s="81">
        <v>9.727416119879118</v>
      </c>
      <c r="P85" s="81">
        <v>12.83714000109285</v>
      </c>
      <c r="Q85" s="81">
        <v>0.91158229454172324</v>
      </c>
      <c r="R85" s="81">
        <v>0.8357880812212598</v>
      </c>
      <c r="S85" s="81">
        <v>0.89271117116320831</v>
      </c>
      <c r="T85" s="82"/>
      <c r="U85" s="81">
        <v>4769774</v>
      </c>
      <c r="V85" s="81">
        <v>555</v>
      </c>
      <c r="W85" s="81">
        <v>0</v>
      </c>
      <c r="X85" s="81">
        <v>2874</v>
      </c>
      <c r="Y85" s="81">
        <v>4588</v>
      </c>
      <c r="Z85" s="81">
        <v>4001</v>
      </c>
      <c r="AA85" s="81">
        <v>3117</v>
      </c>
      <c r="AB85" s="81">
        <v>14801</v>
      </c>
      <c r="AC85" s="81">
        <v>144760</v>
      </c>
      <c r="AD85" s="81">
        <v>0.89271117116320831</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1791</v>
      </c>
      <c r="B86" s="80">
        <v>70</v>
      </c>
      <c r="C86" s="80">
        <v>2</v>
      </c>
      <c r="D86" s="80">
        <v>5</v>
      </c>
      <c r="E86" s="80">
        <v>2005</v>
      </c>
      <c r="F86" s="80" t="s">
        <v>565</v>
      </c>
      <c r="G86" s="80" t="s">
        <v>1789</v>
      </c>
      <c r="H86" s="80" t="s">
        <v>1790</v>
      </c>
      <c r="I86" s="177"/>
      <c r="J86" s="81">
        <v>172.25611318257626</v>
      </c>
      <c r="K86" s="81">
        <v>2.8801382017188284</v>
      </c>
      <c r="L86" s="81">
        <v>1.2994870838401416</v>
      </c>
      <c r="M86" s="81">
        <v>21.473656381854042</v>
      </c>
      <c r="N86" s="81">
        <v>26.427083383897298</v>
      </c>
      <c r="O86" s="81">
        <v>15.248986625662324</v>
      </c>
      <c r="P86" s="81">
        <v>12.380569556780253</v>
      </c>
      <c r="Q86" s="81">
        <v>0.80512969634346587</v>
      </c>
      <c r="R86" s="81">
        <v>0.73796030603110252</v>
      </c>
      <c r="S86" s="81">
        <v>1.7262433799019068</v>
      </c>
      <c r="T86" s="82"/>
      <c r="U86" s="81">
        <v>4123511</v>
      </c>
      <c r="V86" s="81">
        <v>578</v>
      </c>
      <c r="W86" s="81">
        <v>13</v>
      </c>
      <c r="X86" s="81">
        <v>3077</v>
      </c>
      <c r="Y86" s="81">
        <v>5517</v>
      </c>
      <c r="Z86" s="81">
        <v>7258</v>
      </c>
      <c r="AA86" s="81">
        <v>2462</v>
      </c>
      <c r="AB86" s="81">
        <v>13666</v>
      </c>
      <c r="AC86" s="81">
        <v>130493</v>
      </c>
      <c r="AD86" s="81">
        <v>1.7262433799019068</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1792</v>
      </c>
      <c r="B87" s="80">
        <v>71</v>
      </c>
      <c r="C87" s="80">
        <v>3</v>
      </c>
      <c r="D87" s="80">
        <v>5</v>
      </c>
      <c r="E87" s="80">
        <v>2006</v>
      </c>
      <c r="F87" s="80" t="s">
        <v>566</v>
      </c>
      <c r="G87" s="80" t="s">
        <v>1789</v>
      </c>
      <c r="H87" s="80" t="s">
        <v>1790</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1793</v>
      </c>
      <c r="B88" s="80">
        <v>72</v>
      </c>
      <c r="C88" s="80">
        <v>4</v>
      </c>
      <c r="D88" s="80">
        <v>5</v>
      </c>
      <c r="E88" s="80">
        <v>2007</v>
      </c>
      <c r="F88" s="80" t="s">
        <v>567</v>
      </c>
      <c r="G88" s="80" t="s">
        <v>1789</v>
      </c>
      <c r="H88" s="80" t="s">
        <v>1790</v>
      </c>
      <c r="I88" s="177"/>
      <c r="J88" s="81">
        <v>163.25140074437039</v>
      </c>
      <c r="K88" s="81">
        <v>2.1505075612858646</v>
      </c>
      <c r="L88" s="81">
        <v>0.84292137875370488</v>
      </c>
      <c r="M88" s="81">
        <v>22.339589477679816</v>
      </c>
      <c r="N88" s="81">
        <v>24.251765514803893</v>
      </c>
      <c r="O88" s="81">
        <v>14.781990501369144</v>
      </c>
      <c r="P88" s="81">
        <v>12.316881401855335</v>
      </c>
      <c r="Q88" s="81">
        <v>0.83279393500635301</v>
      </c>
      <c r="R88" s="81">
        <v>0.72484243498626322</v>
      </c>
      <c r="S88" s="81">
        <v>1.929684953402842</v>
      </c>
      <c r="T88" s="82"/>
      <c r="U88" s="81">
        <v>4520263</v>
      </c>
      <c r="V88" s="81">
        <v>548</v>
      </c>
      <c r="W88" s="81">
        <v>8</v>
      </c>
      <c r="X88" s="81">
        <v>3605</v>
      </c>
      <c r="Y88" s="81">
        <v>5501</v>
      </c>
      <c r="Z88" s="81">
        <v>7314</v>
      </c>
      <c r="AA88" s="81">
        <v>2412</v>
      </c>
      <c r="AB88" s="81">
        <v>13388</v>
      </c>
      <c r="AC88" s="81">
        <v>131851</v>
      </c>
      <c r="AD88" s="81">
        <v>1.929684953402842</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1794</v>
      </c>
      <c r="B89" s="80">
        <v>73</v>
      </c>
      <c r="C89" s="80">
        <v>5</v>
      </c>
      <c r="D89" s="80">
        <v>5</v>
      </c>
      <c r="E89" s="80">
        <v>2008</v>
      </c>
      <c r="F89" s="80" t="s">
        <v>84</v>
      </c>
      <c r="G89" s="80" t="s">
        <v>1789</v>
      </c>
      <c r="H89" s="80" t="s">
        <v>1790</v>
      </c>
      <c r="I89" s="177"/>
      <c r="J89" s="81">
        <v>140.94305821520277</v>
      </c>
      <c r="K89" s="81">
        <v>1.7115844835635354</v>
      </c>
      <c r="L89" s="81">
        <v>0.68369938000826336</v>
      </c>
      <c r="M89" s="81">
        <v>23.04758894224339</v>
      </c>
      <c r="N89" s="81">
        <v>24.831655470204332</v>
      </c>
      <c r="O89" s="81">
        <v>14.407674885809231</v>
      </c>
      <c r="P89" s="81">
        <v>12.001904266368232</v>
      </c>
      <c r="Q89" s="81">
        <v>0.809661137700735</v>
      </c>
      <c r="R89" s="81">
        <v>0.50982538229721563</v>
      </c>
      <c r="S89" s="81">
        <v>0.88631153867574242</v>
      </c>
      <c r="T89" s="82"/>
      <c r="U89" s="81">
        <v>4336436</v>
      </c>
      <c r="V89" s="81">
        <v>548</v>
      </c>
      <c r="W89" s="81">
        <v>8</v>
      </c>
      <c r="X89" s="81">
        <v>3605</v>
      </c>
      <c r="Y89" s="81">
        <v>5507</v>
      </c>
      <c r="Z89" s="81">
        <v>7379</v>
      </c>
      <c r="AA89" s="81">
        <v>2353</v>
      </c>
      <c r="AB89" s="81">
        <v>13230</v>
      </c>
      <c r="AC89" s="81">
        <v>96299</v>
      </c>
      <c r="AD89" s="81">
        <v>0.88631153867574242</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1795</v>
      </c>
      <c r="B90" s="80">
        <v>74</v>
      </c>
      <c r="C90" s="80">
        <v>6</v>
      </c>
      <c r="D90" s="80">
        <v>5</v>
      </c>
      <c r="E90" s="80">
        <v>2009</v>
      </c>
      <c r="F90" s="80" t="s">
        <v>85</v>
      </c>
      <c r="G90" s="80" t="s">
        <v>1789</v>
      </c>
      <c r="H90" s="80" t="s">
        <v>1790</v>
      </c>
      <c r="I90" s="177"/>
      <c r="J90" s="81">
        <v>143.78039964365982</v>
      </c>
      <c r="K90" s="81">
        <v>1.2653119315258525</v>
      </c>
      <c r="L90" s="81">
        <v>0.28639958183683623</v>
      </c>
      <c r="M90" s="81">
        <v>20.71888269715927</v>
      </c>
      <c r="N90" s="81">
        <v>21.693799572645347</v>
      </c>
      <c r="O90" s="81">
        <v>14.640242186820352</v>
      </c>
      <c r="P90" s="81">
        <v>11.193933346987825</v>
      </c>
      <c r="Q90" s="81">
        <v>0.76364835309879286</v>
      </c>
      <c r="R90" s="81">
        <v>0.2644002286080922</v>
      </c>
      <c r="S90" s="81">
        <v>2.0247492781081293</v>
      </c>
      <c r="T90" s="82"/>
      <c r="U90" s="81">
        <v>3411291</v>
      </c>
      <c r="V90" s="81">
        <v>415</v>
      </c>
      <c r="W90" s="81">
        <v>5</v>
      </c>
      <c r="X90" s="81">
        <v>3545</v>
      </c>
      <c r="Y90" s="81">
        <v>5508</v>
      </c>
      <c r="Z90" s="81">
        <v>7401</v>
      </c>
      <c r="AA90" s="81">
        <v>2253</v>
      </c>
      <c r="AB90" s="81">
        <v>13099</v>
      </c>
      <c r="AC90" s="81">
        <v>48722</v>
      </c>
      <c r="AD90" s="81">
        <v>2.0247492781081293</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39.824999999999996</v>
      </c>
      <c r="BJ90" s="81">
        <v>0</v>
      </c>
      <c r="BK90" s="81">
        <v>0</v>
      </c>
      <c r="BL90" s="81">
        <v>0</v>
      </c>
      <c r="BM90" s="82"/>
      <c r="BN90" s="81">
        <v>0</v>
      </c>
      <c r="BO90" s="81">
        <v>0</v>
      </c>
      <c r="BP90" s="81">
        <v>3</v>
      </c>
      <c r="BQ90" s="81">
        <v>0</v>
      </c>
      <c r="BR90" s="81">
        <v>0</v>
      </c>
      <c r="BS90" s="81">
        <v>0</v>
      </c>
      <c r="BT90"/>
      <c r="BU90" s="80"/>
      <c r="BV90" s="80"/>
      <c r="BW90" s="80"/>
      <c r="BX90" s="80"/>
      <c r="BY90" s="80"/>
      <c r="BZ90" s="80"/>
      <c r="CA90" s="80"/>
      <c r="CB90" s="80"/>
      <c r="CC90" s="80"/>
    </row>
    <row r="91" spans="1:81">
      <c r="A91" s="80" t="s">
        <v>1796</v>
      </c>
      <c r="B91" s="80">
        <v>75</v>
      </c>
      <c r="C91" s="80">
        <v>7</v>
      </c>
      <c r="D91" s="80">
        <v>5</v>
      </c>
      <c r="E91" s="80">
        <v>2010</v>
      </c>
      <c r="F91" s="80" t="s">
        <v>86</v>
      </c>
      <c r="G91" s="80" t="s">
        <v>1789</v>
      </c>
      <c r="H91" s="80" t="s">
        <v>1790</v>
      </c>
      <c r="I91" s="177"/>
      <c r="J91" s="81">
        <v>141.08086770725956</v>
      </c>
      <c r="K91" s="81">
        <v>1.573239504362105</v>
      </c>
      <c r="L91" s="81">
        <v>0.26530579802931908</v>
      </c>
      <c r="M91" s="81">
        <v>23.695974718477647</v>
      </c>
      <c r="N91" s="81">
        <v>26.545245764920192</v>
      </c>
      <c r="O91" s="81">
        <v>14.710356175884575</v>
      </c>
      <c r="P91" s="81">
        <v>11.230957402982185</v>
      </c>
      <c r="Q91" s="81">
        <v>0.7916666518295048</v>
      </c>
      <c r="R91" s="81">
        <v>0.2085741231045817</v>
      </c>
      <c r="S91" s="81">
        <v>1.8037306006062823</v>
      </c>
      <c r="T91" s="82"/>
      <c r="U91" s="81">
        <v>3561752</v>
      </c>
      <c r="V91" s="81">
        <v>415</v>
      </c>
      <c r="W91" s="81">
        <v>5</v>
      </c>
      <c r="X91" s="81">
        <v>3545</v>
      </c>
      <c r="Y91" s="81">
        <v>5545</v>
      </c>
      <c r="Z91" s="81">
        <v>7471</v>
      </c>
      <c r="AA91" s="81">
        <v>2204</v>
      </c>
      <c r="AB91" s="81">
        <v>13012</v>
      </c>
      <c r="AC91" s="81">
        <v>36423</v>
      </c>
      <c r="AD91" s="81">
        <v>1.8037306006062823</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41.412999999999997</v>
      </c>
      <c r="BJ91" s="81">
        <v>0</v>
      </c>
      <c r="BK91" s="81">
        <v>0</v>
      </c>
      <c r="BL91" s="81">
        <v>0</v>
      </c>
      <c r="BM91" s="82"/>
      <c r="BN91" s="81">
        <v>0</v>
      </c>
      <c r="BO91" s="81">
        <v>0</v>
      </c>
      <c r="BP91" s="81">
        <v>3</v>
      </c>
      <c r="BQ91" s="81">
        <v>0</v>
      </c>
      <c r="BR91" s="81">
        <v>0</v>
      </c>
      <c r="BS91" s="81">
        <v>0</v>
      </c>
      <c r="BT91"/>
      <c r="BU91" s="80">
        <v>41.412999999999997</v>
      </c>
      <c r="BV91" s="80">
        <v>0</v>
      </c>
      <c r="BW91" s="80">
        <v>0</v>
      </c>
      <c r="BX91" s="80">
        <v>0</v>
      </c>
      <c r="BY91" s="80">
        <v>0</v>
      </c>
      <c r="BZ91" s="80">
        <v>0</v>
      </c>
      <c r="CA91" s="80">
        <v>0</v>
      </c>
      <c r="CB91" s="80">
        <v>0</v>
      </c>
      <c r="CC91" s="80">
        <v>0</v>
      </c>
    </row>
    <row r="92" spans="1:81">
      <c r="A92" s="80" t="s">
        <v>1797</v>
      </c>
      <c r="B92" s="80">
        <v>76</v>
      </c>
      <c r="C92" s="80">
        <v>8</v>
      </c>
      <c r="D92" s="80">
        <v>5</v>
      </c>
      <c r="E92" s="80">
        <v>2011</v>
      </c>
      <c r="F92" s="80" t="s">
        <v>87</v>
      </c>
      <c r="G92" s="80" t="s">
        <v>1789</v>
      </c>
      <c r="H92" s="80" t="s">
        <v>1790</v>
      </c>
      <c r="I92" s="177"/>
      <c r="J92" s="81">
        <v>135.97118151856964</v>
      </c>
      <c r="K92" s="81">
        <v>2.0902609186395975</v>
      </c>
      <c r="L92" s="81">
        <v>0.25936896921608393</v>
      </c>
      <c r="M92" s="81">
        <v>21.716348843414369</v>
      </c>
      <c r="N92" s="81">
        <v>25.399765033245576</v>
      </c>
      <c r="O92" s="81">
        <v>14.511269453014332</v>
      </c>
      <c r="P92" s="81">
        <v>10.713410451727643</v>
      </c>
      <c r="Q92" s="81">
        <v>0.90747580123600369</v>
      </c>
      <c r="R92" s="81">
        <v>0.17770473834222178</v>
      </c>
      <c r="S92" s="81">
        <v>1.9924340489238206</v>
      </c>
      <c r="T92" s="82"/>
      <c r="U92" s="81">
        <v>3614954</v>
      </c>
      <c r="V92" s="81">
        <v>415</v>
      </c>
      <c r="W92" s="81">
        <v>5</v>
      </c>
      <c r="X92" s="81">
        <v>3545</v>
      </c>
      <c r="Y92" s="81">
        <v>5584</v>
      </c>
      <c r="Z92" s="81">
        <v>7530</v>
      </c>
      <c r="AA92" s="81">
        <v>2165</v>
      </c>
      <c r="AB92" s="81">
        <v>12931</v>
      </c>
      <c r="AC92" s="81">
        <v>30981</v>
      </c>
      <c r="AD92" s="81">
        <v>1.9924340489238206</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47.746000000000002</v>
      </c>
      <c r="BJ92" s="81">
        <v>0</v>
      </c>
      <c r="BK92" s="81">
        <v>0</v>
      </c>
      <c r="BL92" s="81">
        <v>0</v>
      </c>
      <c r="BM92" s="82"/>
      <c r="BN92" s="81">
        <v>0</v>
      </c>
      <c r="BO92" s="81">
        <v>0</v>
      </c>
      <c r="BP92" s="81">
        <v>3</v>
      </c>
      <c r="BQ92" s="81">
        <v>0</v>
      </c>
      <c r="BR92" s="81">
        <v>0</v>
      </c>
      <c r="BS92" s="81">
        <v>0</v>
      </c>
      <c r="BT92"/>
      <c r="BU92" s="80">
        <v>47.746000000000002</v>
      </c>
      <c r="BV92" s="80">
        <v>0</v>
      </c>
      <c r="BW92" s="80">
        <v>0</v>
      </c>
      <c r="BX92" s="80">
        <v>0</v>
      </c>
      <c r="BY92" s="80">
        <v>0</v>
      </c>
      <c r="BZ92" s="80">
        <v>0</v>
      </c>
      <c r="CA92" s="80">
        <v>0</v>
      </c>
      <c r="CB92" s="80">
        <v>0</v>
      </c>
      <c r="CC92" s="80">
        <v>0</v>
      </c>
    </row>
    <row r="93" spans="1:81">
      <c r="A93" s="80" t="s">
        <v>1798</v>
      </c>
      <c r="B93" s="80">
        <v>77</v>
      </c>
      <c r="C93" s="80">
        <v>9</v>
      </c>
      <c r="D93" s="80">
        <v>5</v>
      </c>
      <c r="E93" s="80">
        <v>2012</v>
      </c>
      <c r="F93" s="80" t="s">
        <v>88</v>
      </c>
      <c r="G93" s="80" t="s">
        <v>1789</v>
      </c>
      <c r="H93" s="80" t="s">
        <v>1790</v>
      </c>
      <c r="I93" s="177"/>
      <c r="J93" s="81">
        <v>133.50384466460088</v>
      </c>
      <c r="K93" s="81">
        <v>2.0194859326459285</v>
      </c>
      <c r="L93" s="81">
        <v>0.25379181470804618</v>
      </c>
      <c r="M93" s="81">
        <v>21.843185330983079</v>
      </c>
      <c r="N93" s="81">
        <v>27.537173471510183</v>
      </c>
      <c r="O93" s="81">
        <v>14.538562709416267</v>
      </c>
      <c r="P93" s="81">
        <v>10.440932710486662</v>
      </c>
      <c r="Q93" s="81">
        <v>0.98663699120882475</v>
      </c>
      <c r="R93" s="81">
        <v>0.23741608858209839</v>
      </c>
      <c r="S93" s="81">
        <v>2.308631584078586</v>
      </c>
      <c r="T93" s="82"/>
      <c r="U93" s="81">
        <v>3568619</v>
      </c>
      <c r="V93" s="81">
        <v>415</v>
      </c>
      <c r="W93" s="81">
        <v>5</v>
      </c>
      <c r="X93" s="81">
        <v>3545</v>
      </c>
      <c r="Y93" s="81">
        <v>5684</v>
      </c>
      <c r="Z93" s="81">
        <v>7604</v>
      </c>
      <c r="AA93" s="81">
        <v>2098</v>
      </c>
      <c r="AB93" s="81">
        <v>12940</v>
      </c>
      <c r="AC93" s="81">
        <v>40319</v>
      </c>
      <c r="AD93" s="81">
        <v>2.308631584078586</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44.061999999999998</v>
      </c>
      <c r="BJ93" s="81">
        <v>0</v>
      </c>
      <c r="BK93" s="81">
        <v>0</v>
      </c>
      <c r="BL93" s="81">
        <v>0</v>
      </c>
      <c r="BM93" s="82"/>
      <c r="BN93" s="81">
        <v>0</v>
      </c>
      <c r="BO93" s="81">
        <v>0</v>
      </c>
      <c r="BP93" s="81">
        <v>3</v>
      </c>
      <c r="BQ93" s="81">
        <v>0</v>
      </c>
      <c r="BR93" s="81">
        <v>0</v>
      </c>
      <c r="BS93" s="81">
        <v>0</v>
      </c>
      <c r="BT93"/>
      <c r="BU93" s="80">
        <v>44.061999999999998</v>
      </c>
      <c r="BV93" s="80">
        <v>0</v>
      </c>
      <c r="BW93" s="80">
        <v>0</v>
      </c>
      <c r="BX93" s="80">
        <v>0</v>
      </c>
      <c r="BY93" s="80">
        <v>0</v>
      </c>
      <c r="BZ93" s="80">
        <v>0</v>
      </c>
      <c r="CA93" s="80">
        <v>0</v>
      </c>
      <c r="CB93" s="80">
        <v>0</v>
      </c>
      <c r="CC93" s="80">
        <v>0</v>
      </c>
    </row>
    <row r="94" spans="1:81">
      <c r="A94" s="80" t="s">
        <v>1799</v>
      </c>
      <c r="B94" s="80">
        <v>78</v>
      </c>
      <c r="C94" s="80">
        <v>10</v>
      </c>
      <c r="D94" s="80">
        <v>5</v>
      </c>
      <c r="E94" s="80">
        <v>2013</v>
      </c>
      <c r="F94" s="80" t="s">
        <v>89</v>
      </c>
      <c r="G94" s="80" t="s">
        <v>1789</v>
      </c>
      <c r="H94" s="80" t="s">
        <v>1790</v>
      </c>
      <c r="I94" s="177"/>
      <c r="J94" s="81">
        <v>107.81227592950273</v>
      </c>
      <c r="K94" s="81">
        <v>1.3342861572726734</v>
      </c>
      <c r="L94" s="81">
        <v>0.25092803357569088</v>
      </c>
      <c r="M94" s="81">
        <v>21.120505889218418</v>
      </c>
      <c r="N94" s="81">
        <v>28.183740609701267</v>
      </c>
      <c r="O94" s="81">
        <v>14.129494416755922</v>
      </c>
      <c r="P94" s="81">
        <v>10.245490928502972</v>
      </c>
      <c r="Q94" s="81">
        <v>0.99093312223095975</v>
      </c>
      <c r="R94" s="81">
        <v>0.21820959823898858</v>
      </c>
      <c r="S94" s="81">
        <v>1.9672843835956297</v>
      </c>
      <c r="T94" s="82"/>
      <c r="U94" s="81">
        <v>3223797</v>
      </c>
      <c r="V94" s="81">
        <v>415</v>
      </c>
      <c r="W94" s="81">
        <v>5</v>
      </c>
      <c r="X94" s="81">
        <v>3545</v>
      </c>
      <c r="Y94" s="81">
        <v>5653</v>
      </c>
      <c r="Z94" s="81">
        <v>7720</v>
      </c>
      <c r="AA94" s="81">
        <v>2051</v>
      </c>
      <c r="AB94" s="81">
        <v>12810</v>
      </c>
      <c r="AC94" s="81">
        <v>36173</v>
      </c>
      <c r="AD94" s="81">
        <v>1.9672843835956297</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45.374000000000002</v>
      </c>
      <c r="BJ94" s="81">
        <v>0</v>
      </c>
      <c r="BK94" s="81">
        <v>0</v>
      </c>
      <c r="BL94" s="81">
        <v>0</v>
      </c>
      <c r="BM94" s="82"/>
      <c r="BN94" s="81">
        <v>0</v>
      </c>
      <c r="BO94" s="81">
        <v>0</v>
      </c>
      <c r="BP94" s="81">
        <v>3</v>
      </c>
      <c r="BQ94" s="81">
        <v>0</v>
      </c>
      <c r="BR94" s="81">
        <v>0</v>
      </c>
      <c r="BS94" s="81">
        <v>0</v>
      </c>
      <c r="BT94"/>
      <c r="BU94" s="80">
        <v>45.374000000000002</v>
      </c>
      <c r="BV94" s="80">
        <v>0</v>
      </c>
      <c r="BW94" s="80">
        <v>0</v>
      </c>
      <c r="BX94" s="80">
        <v>0</v>
      </c>
      <c r="BY94" s="80">
        <v>0</v>
      </c>
      <c r="BZ94" s="80">
        <v>0</v>
      </c>
      <c r="CA94" s="80">
        <v>0</v>
      </c>
      <c r="CB94" s="80">
        <v>0</v>
      </c>
      <c r="CC94" s="80">
        <v>0</v>
      </c>
    </row>
    <row r="95" spans="1:81">
      <c r="A95" s="80" t="s">
        <v>1800</v>
      </c>
      <c r="B95" s="80">
        <v>79</v>
      </c>
      <c r="C95" s="80">
        <v>11</v>
      </c>
      <c r="D95" s="80">
        <v>5</v>
      </c>
      <c r="E95" s="80">
        <v>2014</v>
      </c>
      <c r="F95" s="80" t="s">
        <v>90</v>
      </c>
      <c r="G95" s="80" t="s">
        <v>1789</v>
      </c>
      <c r="H95" s="80" t="s">
        <v>1790</v>
      </c>
      <c r="I95" s="177"/>
      <c r="J95" s="81">
        <v>112.35277925920307</v>
      </c>
      <c r="K95" s="81">
        <v>0.93044492768191966</v>
      </c>
      <c r="L95" s="81">
        <v>0.16735151809006851</v>
      </c>
      <c r="M95" s="81">
        <v>20.121044918974412</v>
      </c>
      <c r="N95" s="81">
        <v>26.946638631464836</v>
      </c>
      <c r="O95" s="81">
        <v>13.424321126392039</v>
      </c>
      <c r="P95" s="81">
        <v>10.042690001312053</v>
      </c>
      <c r="Q95" s="81">
        <v>0.94177498914114199</v>
      </c>
      <c r="R95" s="81">
        <v>0.3333272027096848</v>
      </c>
      <c r="S95" s="81">
        <v>2.088030965380125</v>
      </c>
      <c r="T95" s="82"/>
      <c r="U95" s="81">
        <v>3265102</v>
      </c>
      <c r="V95" s="81">
        <v>291</v>
      </c>
      <c r="W95" s="81">
        <v>4</v>
      </c>
      <c r="X95" s="81">
        <v>3407</v>
      </c>
      <c r="Y95" s="81">
        <v>5658</v>
      </c>
      <c r="Z95" s="81">
        <v>7725</v>
      </c>
      <c r="AA95" s="81">
        <v>2000</v>
      </c>
      <c r="AB95" s="81">
        <v>12689</v>
      </c>
      <c r="AC95" s="81">
        <v>55430</v>
      </c>
      <c r="AD95" s="81">
        <v>2.088030965380125</v>
      </c>
      <c r="AE95" s="82"/>
      <c r="AF95" s="81">
        <v>34713249.793032162</v>
      </c>
      <c r="AG95" s="81">
        <v>679956.93076773256</v>
      </c>
      <c r="AH95" s="81">
        <v>30204.453572274899</v>
      </c>
      <c r="AI95" s="81">
        <v>20426362.828672279</v>
      </c>
      <c r="AJ95" s="81">
        <v>31012958.728495043</v>
      </c>
      <c r="AK95" s="81">
        <v>0</v>
      </c>
      <c r="AL95" s="81">
        <v>0</v>
      </c>
      <c r="AM95" s="81">
        <v>1742010.0855452772</v>
      </c>
      <c r="AN95" s="81">
        <v>0</v>
      </c>
      <c r="AO95" s="81">
        <v>0</v>
      </c>
      <c r="AP95" s="82"/>
      <c r="AQ95" s="81">
        <v>110</v>
      </c>
      <c r="AR95" s="81">
        <v>95</v>
      </c>
      <c r="AS95" s="81">
        <v>2</v>
      </c>
      <c r="AT95" s="81">
        <v>0</v>
      </c>
      <c r="AU95" s="81">
        <v>0</v>
      </c>
      <c r="AV95" s="81">
        <v>0</v>
      </c>
      <c r="AW95" s="81" t="s">
        <v>564</v>
      </c>
      <c r="AX95" s="82"/>
      <c r="AY95" s="81">
        <v>529.4</v>
      </c>
      <c r="AZ95" s="81">
        <v>8445.9</v>
      </c>
      <c r="BA95" s="81">
        <v>10500</v>
      </c>
      <c r="BB95" s="81">
        <v>0</v>
      </c>
      <c r="BC95" s="81">
        <v>0</v>
      </c>
      <c r="BD95" s="81">
        <v>0</v>
      </c>
      <c r="BE95" s="81" t="s">
        <v>564</v>
      </c>
      <c r="BF95" s="82"/>
      <c r="BG95" s="81">
        <v>0</v>
      </c>
      <c r="BH95" s="81">
        <v>0</v>
      </c>
      <c r="BI95" s="81">
        <v>41.69</v>
      </c>
      <c r="BJ95" s="81">
        <v>0</v>
      </c>
      <c r="BK95" s="81">
        <v>0</v>
      </c>
      <c r="BL95" s="81">
        <v>0</v>
      </c>
      <c r="BM95" s="82"/>
      <c r="BN95" s="81">
        <v>0</v>
      </c>
      <c r="BO95" s="81">
        <v>0</v>
      </c>
      <c r="BP95" s="81">
        <v>3</v>
      </c>
      <c r="BQ95" s="81">
        <v>0</v>
      </c>
      <c r="BR95" s="81">
        <v>0</v>
      </c>
      <c r="BS95" s="81">
        <v>0</v>
      </c>
      <c r="BT95"/>
      <c r="BU95" s="80">
        <v>41.69</v>
      </c>
      <c r="BV95" s="80">
        <v>0</v>
      </c>
      <c r="BW95" s="80">
        <v>0</v>
      </c>
      <c r="BX95" s="80">
        <v>0</v>
      </c>
      <c r="BY95" s="80">
        <v>0</v>
      </c>
      <c r="BZ95" s="80">
        <v>0</v>
      </c>
      <c r="CA95" s="80">
        <v>0</v>
      </c>
      <c r="CB95" s="80">
        <v>0</v>
      </c>
      <c r="CC95" s="80">
        <v>0</v>
      </c>
    </row>
    <row r="96" spans="1:81">
      <c r="A96" s="80" t="s">
        <v>1801</v>
      </c>
      <c r="B96" s="80">
        <v>80</v>
      </c>
      <c r="C96" s="80">
        <v>12</v>
      </c>
      <c r="D96" s="80">
        <v>5</v>
      </c>
      <c r="E96" s="80">
        <v>2015</v>
      </c>
      <c r="F96" s="80" t="s">
        <v>91</v>
      </c>
      <c r="G96" s="80" t="s">
        <v>1789</v>
      </c>
      <c r="H96" s="80" t="s">
        <v>1790</v>
      </c>
      <c r="I96" s="177"/>
      <c r="J96" s="81">
        <v>114.36350011516716</v>
      </c>
      <c r="K96" s="81">
        <v>0.87822734532072078</v>
      </c>
      <c r="L96" s="81">
        <v>0.16769736498089802</v>
      </c>
      <c r="M96" s="81">
        <v>20.326674387654275</v>
      </c>
      <c r="N96" s="81">
        <v>23.924151227140598</v>
      </c>
      <c r="O96" s="81">
        <v>13.353014639936816</v>
      </c>
      <c r="P96" s="81">
        <v>9.9199340654822983</v>
      </c>
      <c r="Q96" s="81">
        <v>0.91025310461628117</v>
      </c>
      <c r="R96" s="81">
        <v>0.50588783531112291</v>
      </c>
      <c r="S96" s="81">
        <v>2.3361139535453801</v>
      </c>
      <c r="T96" s="82"/>
      <c r="U96" s="81">
        <v>3259491</v>
      </c>
      <c r="V96" s="81">
        <v>291</v>
      </c>
      <c r="W96" s="81">
        <v>4</v>
      </c>
      <c r="X96" s="81">
        <v>3407</v>
      </c>
      <c r="Y96" s="81">
        <v>5645</v>
      </c>
      <c r="Z96" s="81">
        <v>7758</v>
      </c>
      <c r="AA96" s="81">
        <v>1974</v>
      </c>
      <c r="AB96" s="81">
        <v>12528</v>
      </c>
      <c r="AC96" s="81">
        <v>86660</v>
      </c>
      <c r="AD96" s="81">
        <v>2.3361139535453801</v>
      </c>
      <c r="AE96" s="82"/>
      <c r="AF96" s="81">
        <v>33407881.135054175</v>
      </c>
      <c r="AG96" s="81">
        <v>579400.14905927016</v>
      </c>
      <c r="AH96" s="81">
        <v>24846.590962457427</v>
      </c>
      <c r="AI96" s="81">
        <v>21004926.367071439</v>
      </c>
      <c r="AJ96" s="81">
        <v>27685497.65839285</v>
      </c>
      <c r="AK96" s="81">
        <v>0</v>
      </c>
      <c r="AL96" s="81">
        <v>0</v>
      </c>
      <c r="AM96" s="81">
        <v>1716909.8470165555</v>
      </c>
      <c r="AN96" s="81">
        <v>0</v>
      </c>
      <c r="AO96" s="81">
        <v>0</v>
      </c>
      <c r="AP96" s="82"/>
      <c r="AQ96" s="81">
        <v>133</v>
      </c>
      <c r="AR96" s="81">
        <v>198</v>
      </c>
      <c r="AS96" s="81">
        <v>2</v>
      </c>
      <c r="AT96" s="81">
        <v>0</v>
      </c>
      <c r="AU96" s="81">
        <v>0</v>
      </c>
      <c r="AV96" s="81">
        <v>0</v>
      </c>
      <c r="AW96" s="81" t="s">
        <v>564</v>
      </c>
      <c r="AX96" s="82"/>
      <c r="AY96" s="81">
        <v>640.6</v>
      </c>
      <c r="AZ96" s="81">
        <v>13754.6</v>
      </c>
      <c r="BA96" s="81">
        <v>10500</v>
      </c>
      <c r="BB96" s="81">
        <v>0</v>
      </c>
      <c r="BC96" s="81">
        <v>0</v>
      </c>
      <c r="BD96" s="81">
        <v>0</v>
      </c>
      <c r="BE96" s="81" t="s">
        <v>564</v>
      </c>
      <c r="BF96" s="82"/>
      <c r="BG96" s="81">
        <v>0</v>
      </c>
      <c r="BH96" s="81">
        <v>0</v>
      </c>
      <c r="BI96" s="81">
        <v>41.149000000000001</v>
      </c>
      <c r="BJ96" s="81">
        <v>0</v>
      </c>
      <c r="BK96" s="81">
        <v>0</v>
      </c>
      <c r="BL96" s="81">
        <v>0</v>
      </c>
      <c r="BM96" s="82"/>
      <c r="BN96" s="81">
        <v>0</v>
      </c>
      <c r="BO96" s="81">
        <v>0</v>
      </c>
      <c r="BP96" s="81">
        <v>3</v>
      </c>
      <c r="BQ96" s="81">
        <v>0</v>
      </c>
      <c r="BR96" s="81">
        <v>0</v>
      </c>
      <c r="BS96" s="81">
        <v>0</v>
      </c>
      <c r="BT96"/>
      <c r="BU96" s="80">
        <v>41.149000000000001</v>
      </c>
      <c r="BV96" s="80">
        <v>0</v>
      </c>
      <c r="BW96" s="80">
        <v>0</v>
      </c>
      <c r="BX96" s="80">
        <v>0</v>
      </c>
      <c r="BY96" s="80">
        <v>0</v>
      </c>
      <c r="BZ96" s="80">
        <v>0</v>
      </c>
      <c r="CA96" s="80">
        <v>0</v>
      </c>
      <c r="CB96" s="80">
        <v>0</v>
      </c>
      <c r="CC96" s="80">
        <v>0</v>
      </c>
    </row>
    <row r="97" spans="1:81">
      <c r="A97" s="80" t="s">
        <v>1802</v>
      </c>
      <c r="B97" s="80">
        <v>81</v>
      </c>
      <c r="C97" s="80">
        <v>13</v>
      </c>
      <c r="D97" s="80">
        <v>5</v>
      </c>
      <c r="E97" s="80">
        <v>2016</v>
      </c>
      <c r="F97" s="80" t="s">
        <v>92</v>
      </c>
      <c r="G97" s="80" t="s">
        <v>1789</v>
      </c>
      <c r="H97" s="80" t="s">
        <v>1790</v>
      </c>
      <c r="I97" s="177"/>
      <c r="J97" s="81">
        <v>132.0390649236962</v>
      </c>
      <c r="K97" s="81">
        <v>0.83307493606445493</v>
      </c>
      <c r="L97" s="81">
        <v>0.18677895604762865</v>
      </c>
      <c r="M97" s="81">
        <v>17.89624915949722</v>
      </c>
      <c r="N97" s="81">
        <v>22.704378856212561</v>
      </c>
      <c r="O97" s="81">
        <v>13.112649599022685</v>
      </c>
      <c r="P97" s="81">
        <v>9.5619647662314939</v>
      </c>
      <c r="Q97" s="81">
        <v>0.87407134465991265</v>
      </c>
      <c r="R97" s="81">
        <v>0.5920879875927243</v>
      </c>
      <c r="S97" s="81">
        <v>1.3530861499341695</v>
      </c>
      <c r="T97" s="82"/>
      <c r="U97" s="81">
        <v>3384041</v>
      </c>
      <c r="V97" s="81">
        <v>291</v>
      </c>
      <c r="W97" s="81">
        <v>4</v>
      </c>
      <c r="X97" s="81">
        <v>3407</v>
      </c>
      <c r="Y97" s="81">
        <v>5629</v>
      </c>
      <c r="Z97" s="81">
        <v>7712</v>
      </c>
      <c r="AA97" s="81">
        <v>1968</v>
      </c>
      <c r="AB97" s="81">
        <v>12375</v>
      </c>
      <c r="AC97" s="81">
        <v>101122.8000745451</v>
      </c>
      <c r="AD97" s="81">
        <v>1.35308614993417</v>
      </c>
      <c r="AE97" s="82"/>
      <c r="AF97" s="81">
        <v>39327973.072941206</v>
      </c>
      <c r="AG97" s="81">
        <v>538670.80366576114</v>
      </c>
      <c r="AH97" s="81">
        <v>23798.320414250109</v>
      </c>
      <c r="AI97" s="81">
        <v>20960099.746167101</v>
      </c>
      <c r="AJ97" s="81">
        <v>27241916.23630489</v>
      </c>
      <c r="AK97" s="81">
        <v>0</v>
      </c>
      <c r="AL97" s="81">
        <v>0</v>
      </c>
      <c r="AM97" s="81">
        <v>1697259.4192318639</v>
      </c>
      <c r="AN97" s="81">
        <v>0</v>
      </c>
      <c r="AO97" s="81">
        <v>0</v>
      </c>
      <c r="AP97" s="82"/>
      <c r="AQ97" s="81">
        <v>151</v>
      </c>
      <c r="AR97" s="81">
        <v>227</v>
      </c>
      <c r="AS97" s="81">
        <v>2</v>
      </c>
      <c r="AT97" s="81">
        <v>0</v>
      </c>
      <c r="AU97" s="81">
        <v>0</v>
      </c>
      <c r="AV97" s="81">
        <v>0</v>
      </c>
      <c r="AW97" s="81" t="s">
        <v>564</v>
      </c>
      <c r="AX97" s="82"/>
      <c r="AY97" s="81">
        <v>727.2</v>
      </c>
      <c r="AZ97" s="81">
        <v>17805.8</v>
      </c>
      <c r="BA97" s="81">
        <v>10500</v>
      </c>
      <c r="BB97" s="81">
        <v>0</v>
      </c>
      <c r="BC97" s="81">
        <v>0</v>
      </c>
      <c r="BD97" s="81">
        <v>0</v>
      </c>
      <c r="BE97" s="81" t="s">
        <v>564</v>
      </c>
      <c r="BF97" s="82"/>
      <c r="BG97" s="81">
        <v>0</v>
      </c>
      <c r="BH97" s="81">
        <v>0</v>
      </c>
      <c r="BI97" s="81">
        <v>42.322000000000003</v>
      </c>
      <c r="BJ97" s="81">
        <v>0</v>
      </c>
      <c r="BK97" s="81">
        <v>0</v>
      </c>
      <c r="BL97" s="81">
        <v>0</v>
      </c>
      <c r="BM97" s="82"/>
      <c r="BN97" s="81">
        <v>0</v>
      </c>
      <c r="BO97" s="81">
        <v>0</v>
      </c>
      <c r="BP97" s="81">
        <v>3</v>
      </c>
      <c r="BQ97" s="81">
        <v>0</v>
      </c>
      <c r="BR97" s="81">
        <v>0</v>
      </c>
      <c r="BS97" s="81">
        <v>0</v>
      </c>
      <c r="BT97"/>
      <c r="BU97" s="80">
        <v>42.322000000000003</v>
      </c>
      <c r="BV97" s="80">
        <v>0</v>
      </c>
      <c r="BW97" s="80">
        <v>0</v>
      </c>
      <c r="BX97" s="80">
        <v>0</v>
      </c>
      <c r="BY97" s="80">
        <v>0</v>
      </c>
      <c r="BZ97" s="80">
        <v>0</v>
      </c>
      <c r="CA97" s="80">
        <v>0</v>
      </c>
      <c r="CB97" s="80">
        <v>0</v>
      </c>
      <c r="CC97" s="80">
        <v>0</v>
      </c>
    </row>
    <row r="98" spans="1:81">
      <c r="A98" s="80" t="s">
        <v>1803</v>
      </c>
      <c r="B98" s="80">
        <v>82</v>
      </c>
      <c r="C98" s="80">
        <v>14</v>
      </c>
      <c r="D98" s="80">
        <v>5</v>
      </c>
      <c r="E98" s="80">
        <v>2017</v>
      </c>
      <c r="F98" s="80" t="s">
        <v>71</v>
      </c>
      <c r="G98" s="80" t="s">
        <v>1789</v>
      </c>
      <c r="H98" s="80" t="s">
        <v>1790</v>
      </c>
      <c r="I98" s="177"/>
      <c r="J98" s="81">
        <v>115.508379776781</v>
      </c>
      <c r="K98" s="81">
        <v>0.94192934739071121</v>
      </c>
      <c r="L98" s="81">
        <v>0.17142252836046459</v>
      </c>
      <c r="M98" s="81">
        <v>17.37479915674518</v>
      </c>
      <c r="N98" s="81">
        <v>22.743387489108503</v>
      </c>
      <c r="O98" s="81">
        <v>12.922098059538284</v>
      </c>
      <c r="P98" s="81">
        <v>9.3468989365925914</v>
      </c>
      <c r="Q98" s="81">
        <v>0.83019450850954102</v>
      </c>
      <c r="R98" s="81">
        <v>0.6783711444685212</v>
      </c>
      <c r="S98" s="81">
        <v>1.2807147165655943</v>
      </c>
      <c r="T98" s="82"/>
      <c r="U98" s="81">
        <v>3188546</v>
      </c>
      <c r="V98" s="81">
        <v>291</v>
      </c>
      <c r="W98" s="81">
        <v>4</v>
      </c>
      <c r="X98" s="81">
        <v>3407</v>
      </c>
      <c r="Y98" s="81">
        <v>5582</v>
      </c>
      <c r="Z98" s="81">
        <v>7726</v>
      </c>
      <c r="AA98" s="81">
        <v>1936</v>
      </c>
      <c r="AB98" s="81">
        <v>12155</v>
      </c>
      <c r="AC98" s="81">
        <v>118158</v>
      </c>
      <c r="AD98" s="81">
        <v>1.2807147165655941</v>
      </c>
      <c r="AE98" s="82"/>
      <c r="AF98" s="81">
        <v>34367274.578809097</v>
      </c>
      <c r="AG98" s="81">
        <v>674629.72618796094</v>
      </c>
      <c r="AH98" s="81">
        <v>28758.531481680249</v>
      </c>
      <c r="AI98" s="81">
        <v>21510803.46204289</v>
      </c>
      <c r="AJ98" s="81">
        <v>28341121.315819819</v>
      </c>
      <c r="AK98" s="81">
        <v>0</v>
      </c>
      <c r="AL98" s="81">
        <v>0</v>
      </c>
      <c r="AM98" s="81">
        <v>1669694.452842341</v>
      </c>
      <c r="AN98" s="81">
        <v>0</v>
      </c>
      <c r="AO98" s="81">
        <v>0</v>
      </c>
      <c r="AP98" s="82"/>
      <c r="AQ98" s="81">
        <v>167</v>
      </c>
      <c r="AR98" s="81">
        <v>280</v>
      </c>
      <c r="AS98" s="81">
        <v>2</v>
      </c>
      <c r="AT98" s="81">
        <v>0</v>
      </c>
      <c r="AU98" s="81">
        <v>0</v>
      </c>
      <c r="AV98" s="81">
        <v>0</v>
      </c>
      <c r="AW98" s="81" t="s">
        <v>564</v>
      </c>
      <c r="AX98" s="82"/>
      <c r="AY98" s="81">
        <v>805.80000000000007</v>
      </c>
      <c r="AZ98" s="81">
        <v>20502.69999999999</v>
      </c>
      <c r="BA98" s="81">
        <v>10500</v>
      </c>
      <c r="BB98" s="81">
        <v>0</v>
      </c>
      <c r="BC98" s="81">
        <v>0</v>
      </c>
      <c r="BD98" s="81">
        <v>0</v>
      </c>
      <c r="BE98" s="81" t="s">
        <v>564</v>
      </c>
      <c r="BF98" s="82"/>
      <c r="BG98" s="81">
        <v>0</v>
      </c>
      <c r="BH98" s="81">
        <v>0</v>
      </c>
      <c r="BI98" s="81">
        <v>43.783999999999999</v>
      </c>
      <c r="BJ98" s="81">
        <v>0</v>
      </c>
      <c r="BK98" s="81">
        <v>0</v>
      </c>
      <c r="BL98" s="81">
        <v>0</v>
      </c>
      <c r="BM98" s="82"/>
      <c r="BN98" s="81">
        <v>0</v>
      </c>
      <c r="BO98" s="81">
        <v>0</v>
      </c>
      <c r="BP98" s="81">
        <v>3</v>
      </c>
      <c r="BQ98" s="81">
        <v>0</v>
      </c>
      <c r="BR98" s="81">
        <v>0</v>
      </c>
      <c r="BS98" s="81">
        <v>0</v>
      </c>
      <c r="BT98"/>
      <c r="BU98" s="80">
        <v>43.783999999999999</v>
      </c>
      <c r="BV98" s="80">
        <v>0</v>
      </c>
      <c r="BW98" s="80">
        <v>0</v>
      </c>
      <c r="BX98" s="80">
        <v>0</v>
      </c>
      <c r="BY98" s="80">
        <v>0</v>
      </c>
      <c r="BZ98" s="80">
        <v>0</v>
      </c>
      <c r="CA98" s="80">
        <v>0</v>
      </c>
      <c r="CB98" s="80">
        <v>0</v>
      </c>
      <c r="CC98" s="80">
        <v>0</v>
      </c>
    </row>
    <row r="99" spans="1:81">
      <c r="A99" s="80" t="s">
        <v>1804</v>
      </c>
      <c r="B99" s="80">
        <v>83</v>
      </c>
      <c r="C99" s="80">
        <v>15</v>
      </c>
      <c r="D99" s="80">
        <v>5</v>
      </c>
      <c r="E99" s="80">
        <v>2018</v>
      </c>
      <c r="F99" s="80" t="s">
        <v>93</v>
      </c>
      <c r="G99" s="80" t="s">
        <v>1789</v>
      </c>
      <c r="H99" s="80" t="s">
        <v>1790</v>
      </c>
      <c r="I99" s="177"/>
      <c r="J99" s="81">
        <v>113.82972371345069</v>
      </c>
      <c r="K99" s="81">
        <v>0.78675765558335786</v>
      </c>
      <c r="L99" s="81">
        <v>0.15607346453147158</v>
      </c>
      <c r="M99" s="81">
        <v>15.438873742392909</v>
      </c>
      <c r="N99" s="81">
        <v>20.574402273764338</v>
      </c>
      <c r="O99" s="81">
        <v>12.618598469833493</v>
      </c>
      <c r="P99" s="81">
        <v>9.2347381453532069</v>
      </c>
      <c r="Q99" s="81">
        <v>0.75535765059576798</v>
      </c>
      <c r="R99" s="81">
        <v>0.78471388209363369</v>
      </c>
      <c r="S99" s="81">
        <v>1.7083143278030555</v>
      </c>
      <c r="T99" s="82"/>
      <c r="U99" s="81">
        <v>3520350</v>
      </c>
      <c r="V99" s="81">
        <v>291</v>
      </c>
      <c r="W99" s="81">
        <v>4</v>
      </c>
      <c r="X99" s="81">
        <v>3407</v>
      </c>
      <c r="Y99" s="81">
        <v>5511</v>
      </c>
      <c r="Z99" s="81">
        <v>7689</v>
      </c>
      <c r="AA99" s="81">
        <v>1932</v>
      </c>
      <c r="AB99" s="81">
        <v>11918</v>
      </c>
      <c r="AC99" s="81">
        <v>136145</v>
      </c>
      <c r="AD99" s="81">
        <v>1.708314327803055</v>
      </c>
      <c r="AE99" s="82"/>
      <c r="AF99" s="81">
        <v>35411719.915263571</v>
      </c>
      <c r="AG99" s="81">
        <v>508135.4651326196</v>
      </c>
      <c r="AH99" s="81">
        <v>26744.56440997159</v>
      </c>
      <c r="AI99" s="81">
        <v>19537250.32303087</v>
      </c>
      <c r="AJ99" s="81">
        <v>28016335.098402329</v>
      </c>
      <c r="AK99" s="81">
        <v>0</v>
      </c>
      <c r="AL99" s="81">
        <v>0</v>
      </c>
      <c r="AM99" s="81">
        <v>1640525.9374614309</v>
      </c>
      <c r="AN99" s="81">
        <v>0</v>
      </c>
      <c r="AO99" s="81">
        <v>0</v>
      </c>
      <c r="AP99" s="82"/>
      <c r="AQ99" s="81">
        <v>190</v>
      </c>
      <c r="AR99" s="81">
        <v>341</v>
      </c>
      <c r="AS99" s="81">
        <v>2</v>
      </c>
      <c r="AT99" s="81">
        <v>0</v>
      </c>
      <c r="AU99" s="81">
        <v>0</v>
      </c>
      <c r="AV99" s="81">
        <v>0</v>
      </c>
      <c r="AW99" s="81" t="s">
        <v>564</v>
      </c>
      <c r="AX99" s="82"/>
      <c r="AY99" s="81">
        <v>926.2</v>
      </c>
      <c r="AZ99" s="81">
        <v>23181</v>
      </c>
      <c r="BA99" s="81">
        <v>10500</v>
      </c>
      <c r="BB99" s="81">
        <v>0</v>
      </c>
      <c r="BC99" s="81">
        <v>0</v>
      </c>
      <c r="BD99" s="81">
        <v>0</v>
      </c>
      <c r="BE99" s="81" t="s">
        <v>564</v>
      </c>
      <c r="BF99" s="82"/>
      <c r="BG99" s="81">
        <v>0</v>
      </c>
      <c r="BH99" s="81">
        <v>0</v>
      </c>
      <c r="BI99" s="81">
        <v>40.304000000000002</v>
      </c>
      <c r="BJ99" s="81">
        <v>0</v>
      </c>
      <c r="BK99" s="81">
        <v>0</v>
      </c>
      <c r="BL99" s="81">
        <v>0</v>
      </c>
      <c r="BM99" s="82"/>
      <c r="BN99" s="81">
        <v>0</v>
      </c>
      <c r="BO99" s="81">
        <v>0</v>
      </c>
      <c r="BP99" s="81">
        <v>3</v>
      </c>
      <c r="BQ99" s="81">
        <v>0</v>
      </c>
      <c r="BR99" s="81">
        <v>0</v>
      </c>
      <c r="BS99" s="81">
        <v>0</v>
      </c>
      <c r="BT99"/>
      <c r="BU99" s="80">
        <v>40.304000000000002</v>
      </c>
      <c r="BV99" s="80">
        <v>0</v>
      </c>
      <c r="BW99" s="80">
        <v>0</v>
      </c>
      <c r="BX99" s="80">
        <v>0</v>
      </c>
      <c r="BY99" s="80">
        <v>0</v>
      </c>
      <c r="BZ99" s="80">
        <v>0</v>
      </c>
      <c r="CA99" s="80">
        <v>0</v>
      </c>
      <c r="CB99" s="80">
        <v>0</v>
      </c>
      <c r="CC99" s="80">
        <v>0</v>
      </c>
    </row>
    <row r="100" spans="1:81">
      <c r="A100" s="80" t="s">
        <v>1805</v>
      </c>
      <c r="B100" s="80">
        <v>84</v>
      </c>
      <c r="C100" s="80">
        <v>16</v>
      </c>
      <c r="D100" s="80">
        <v>5</v>
      </c>
      <c r="E100" s="80">
        <v>2019</v>
      </c>
      <c r="F100" s="80" t="s">
        <v>73</v>
      </c>
      <c r="G100" s="80" t="s">
        <v>1789</v>
      </c>
      <c r="H100" s="80" t="s">
        <v>1790</v>
      </c>
      <c r="I100" s="177"/>
      <c r="J100" s="81">
        <v>97.139864744634281</v>
      </c>
      <c r="K100" s="81">
        <v>0.79506919034213708</v>
      </c>
      <c r="L100" s="81">
        <v>0.15617356063661134</v>
      </c>
      <c r="M100" s="81">
        <v>13.923192678805023</v>
      </c>
      <c r="N100" s="81">
        <v>16.520909614634622</v>
      </c>
      <c r="O100" s="81">
        <v>12.270222392465936</v>
      </c>
      <c r="P100" s="81">
        <v>9.3717992858011563</v>
      </c>
      <c r="Q100" s="81">
        <v>0.72785517711573744</v>
      </c>
      <c r="R100" s="81">
        <v>0.79305075326831298</v>
      </c>
      <c r="S100" s="81">
        <v>2.0097976480264963</v>
      </c>
      <c r="T100" s="82"/>
      <c r="U100" s="81">
        <v>3280253</v>
      </c>
      <c r="V100" s="81">
        <v>291</v>
      </c>
      <c r="W100" s="81">
        <v>4</v>
      </c>
      <c r="X100" s="81">
        <v>3407</v>
      </c>
      <c r="Y100" s="81">
        <v>5525</v>
      </c>
      <c r="Z100" s="81">
        <v>7682</v>
      </c>
      <c r="AA100" s="81">
        <v>1946</v>
      </c>
      <c r="AB100" s="81">
        <v>11795</v>
      </c>
      <c r="AC100" s="81">
        <v>139845</v>
      </c>
      <c r="AD100" s="81">
        <v>2.0097976480264959</v>
      </c>
      <c r="AE100" s="82"/>
      <c r="AF100" s="81">
        <v>32224243.949333161</v>
      </c>
      <c r="AG100" s="81">
        <v>619716.22328608402</v>
      </c>
      <c r="AH100" s="81">
        <v>29059.92444491835</v>
      </c>
      <c r="AI100" s="81">
        <v>19545269.310575061</v>
      </c>
      <c r="AJ100" s="81">
        <v>24165738.316510573</v>
      </c>
      <c r="AK100" s="81">
        <v>0</v>
      </c>
      <c r="AL100" s="81">
        <v>0</v>
      </c>
      <c r="AM100" s="81">
        <v>1606390.2072875393</v>
      </c>
      <c r="AN100" s="81">
        <v>0</v>
      </c>
      <c r="AO100" s="81">
        <v>0</v>
      </c>
      <c r="AP100" s="82"/>
      <c r="AQ100" s="81">
        <v>209</v>
      </c>
      <c r="AR100" s="81">
        <v>410</v>
      </c>
      <c r="AS100" s="81">
        <v>2</v>
      </c>
      <c r="AT100" s="81">
        <v>0</v>
      </c>
      <c r="AU100" s="81">
        <v>0</v>
      </c>
      <c r="AV100" s="81">
        <v>0</v>
      </c>
      <c r="AW100" s="81" t="s">
        <v>564</v>
      </c>
      <c r="AX100" s="82"/>
      <c r="AY100" s="81">
        <v>1026.399999999999</v>
      </c>
      <c r="AZ100" s="81">
        <v>27511.500000000011</v>
      </c>
      <c r="BA100" s="81">
        <v>10500</v>
      </c>
      <c r="BB100" s="81">
        <v>0</v>
      </c>
      <c r="BC100" s="81">
        <v>0</v>
      </c>
      <c r="BD100" s="81">
        <v>0</v>
      </c>
      <c r="BE100" s="81" t="s">
        <v>564</v>
      </c>
      <c r="BF100" s="82"/>
      <c r="BG100" s="81">
        <v>0</v>
      </c>
      <c r="BH100" s="81">
        <v>0</v>
      </c>
      <c r="BI100" s="81">
        <v>31.802</v>
      </c>
      <c r="BJ100" s="81">
        <v>0</v>
      </c>
      <c r="BK100" s="81">
        <v>0</v>
      </c>
      <c r="BL100" s="81">
        <v>0</v>
      </c>
      <c r="BM100" s="82"/>
      <c r="BN100" s="81">
        <v>0</v>
      </c>
      <c r="BO100" s="81">
        <v>0</v>
      </c>
      <c r="BP100" s="81">
        <v>3</v>
      </c>
      <c r="BQ100" s="81">
        <v>0</v>
      </c>
      <c r="BR100" s="81">
        <v>0</v>
      </c>
      <c r="BS100" s="81">
        <v>0</v>
      </c>
      <c r="BT100"/>
      <c r="BU100" s="80">
        <v>31.802</v>
      </c>
      <c r="BV100" s="80">
        <v>0</v>
      </c>
      <c r="BW100" s="80">
        <v>0</v>
      </c>
      <c r="BX100" s="80">
        <v>0</v>
      </c>
      <c r="BY100" s="80">
        <v>0</v>
      </c>
      <c r="BZ100" s="80">
        <v>0</v>
      </c>
      <c r="CA100" s="80">
        <v>0</v>
      </c>
      <c r="CB100" s="80">
        <v>0</v>
      </c>
      <c r="CC100" s="80">
        <v>0</v>
      </c>
    </row>
    <row r="101" spans="1:81">
      <c r="A101" s="80" t="s">
        <v>1806</v>
      </c>
      <c r="B101" s="80">
        <v>85</v>
      </c>
      <c r="C101" s="80">
        <v>17</v>
      </c>
      <c r="D101" s="80">
        <v>5</v>
      </c>
      <c r="E101" s="80">
        <v>2020</v>
      </c>
      <c r="F101" s="80" t="s">
        <v>218</v>
      </c>
      <c r="G101" s="80" t="s">
        <v>1789</v>
      </c>
      <c r="H101" s="80" t="s">
        <v>1790</v>
      </c>
      <c r="I101" s="177"/>
      <c r="J101" s="81">
        <v>92.716623223051613</v>
      </c>
      <c r="K101" s="81">
        <v>0.77275869135195896</v>
      </c>
      <c r="L101" s="81">
        <v>0</v>
      </c>
      <c r="M101" s="81">
        <v>12.554568192312837</v>
      </c>
      <c r="N101" s="81">
        <v>17.868192433682122</v>
      </c>
      <c r="O101" s="81">
        <v>10.712666356084219</v>
      </c>
      <c r="P101" s="81">
        <v>8.6125146509614474</v>
      </c>
      <c r="Q101" s="81">
        <v>0.68397278420549734</v>
      </c>
      <c r="R101" s="81">
        <v>0.6712251329467146</v>
      </c>
      <c r="S101" s="81">
        <v>1.462636338495668</v>
      </c>
      <c r="T101" s="82"/>
      <c r="U101" s="81">
        <v>2945558</v>
      </c>
      <c r="V101" s="81">
        <v>258</v>
      </c>
      <c r="W101" s="81">
        <v>0</v>
      </c>
      <c r="X101" s="81">
        <v>3344</v>
      </c>
      <c r="Y101" s="81">
        <v>5508</v>
      </c>
      <c r="Z101" s="81">
        <v>7655</v>
      </c>
      <c r="AA101" s="81">
        <v>1943</v>
      </c>
      <c r="AB101" s="81">
        <v>11600</v>
      </c>
      <c r="AC101" s="81">
        <v>118979.99999999999</v>
      </c>
      <c r="AD101" s="81">
        <v>1.462636338495668</v>
      </c>
      <c r="AE101" s="82"/>
      <c r="AF101" s="81">
        <v>31570091.976366699</v>
      </c>
      <c r="AG101" s="81">
        <v>595437.54084943607</v>
      </c>
      <c r="AH101" s="81">
        <v>0</v>
      </c>
      <c r="AI101" s="81">
        <v>18214580.70826732</v>
      </c>
      <c r="AJ101" s="81">
        <v>26413392.76726516</v>
      </c>
      <c r="AK101" s="81"/>
      <c r="AL101" s="81"/>
      <c r="AM101" s="81">
        <v>1513928.8786880288</v>
      </c>
      <c r="AN101" s="81"/>
      <c r="AO101" s="81"/>
      <c r="AP101" s="82"/>
      <c r="AQ101" s="81">
        <v>225</v>
      </c>
      <c r="AR101" s="81">
        <v>458</v>
      </c>
      <c r="AS101" s="81">
        <v>2</v>
      </c>
      <c r="AT101" s="81">
        <v>0</v>
      </c>
      <c r="AU101" s="81">
        <v>0</v>
      </c>
      <c r="AV101" s="81">
        <v>0</v>
      </c>
      <c r="AW101" s="81">
        <v>2</v>
      </c>
      <c r="AX101" s="82"/>
      <c r="AY101" s="81">
        <v>1111.1999999999989</v>
      </c>
      <c r="AZ101" s="81">
        <v>30274.80000000005</v>
      </c>
      <c r="BA101" s="81">
        <v>10500</v>
      </c>
      <c r="BB101" s="81">
        <v>0</v>
      </c>
      <c r="BC101" s="81">
        <v>0</v>
      </c>
      <c r="BD101" s="81">
        <v>0</v>
      </c>
      <c r="BE101" s="81">
        <v>10500</v>
      </c>
      <c r="BF101" s="82"/>
      <c r="BG101" s="81">
        <v>0</v>
      </c>
      <c r="BH101" s="81">
        <v>0</v>
      </c>
      <c r="BI101" s="81">
        <v>23.395</v>
      </c>
      <c r="BJ101" s="81">
        <v>0</v>
      </c>
      <c r="BK101" s="81">
        <v>0</v>
      </c>
      <c r="BL101" s="81">
        <v>0</v>
      </c>
      <c r="BM101" s="82"/>
      <c r="BN101" s="81">
        <v>0</v>
      </c>
      <c r="BO101" s="81">
        <v>0</v>
      </c>
      <c r="BP101" s="81">
        <v>3</v>
      </c>
      <c r="BQ101" s="81">
        <v>0</v>
      </c>
      <c r="BR101" s="81">
        <v>0</v>
      </c>
      <c r="BS101" s="81">
        <v>0</v>
      </c>
      <c r="BT101"/>
      <c r="BU101" s="80">
        <v>23.395</v>
      </c>
      <c r="BV101" s="80">
        <v>0</v>
      </c>
      <c r="BW101" s="80">
        <v>0</v>
      </c>
      <c r="BX101" s="80">
        <v>0</v>
      </c>
      <c r="BY101" s="80">
        <v>0</v>
      </c>
      <c r="BZ101" s="80">
        <v>0</v>
      </c>
      <c r="CA101" s="80">
        <v>0</v>
      </c>
      <c r="CB101" s="80">
        <v>0</v>
      </c>
      <c r="CC101" s="80">
        <v>0</v>
      </c>
    </row>
    <row r="102" spans="1:81">
      <c r="A102" s="80" t="s">
        <v>1807</v>
      </c>
      <c r="B102" s="80">
        <v>85</v>
      </c>
      <c r="C102" s="80">
        <v>18</v>
      </c>
      <c r="D102" s="80">
        <v>5</v>
      </c>
      <c r="E102" s="80">
        <v>2021</v>
      </c>
      <c r="F102" s="80" t="s">
        <v>75</v>
      </c>
      <c r="G102" s="174" t="s">
        <v>1789</v>
      </c>
      <c r="H102" s="80" t="s">
        <v>1790</v>
      </c>
      <c r="I102" s="177"/>
      <c r="J102" s="81">
        <v>89.93150784461838</v>
      </c>
      <c r="K102" s="81">
        <v>0.89652177333737759</v>
      </c>
      <c r="L102" s="81">
        <v>0</v>
      </c>
      <c r="M102" s="81">
        <v>13.479838129837589</v>
      </c>
      <c r="N102" s="81">
        <v>18.198329437311536</v>
      </c>
      <c r="O102" s="81">
        <v>10.261121363265898</v>
      </c>
      <c r="P102" s="81">
        <v>8.6860528434127566</v>
      </c>
      <c r="Q102" s="81">
        <v>0.67935179521058031</v>
      </c>
      <c r="R102" s="81">
        <v>0.67080603645420089</v>
      </c>
      <c r="S102" s="81">
        <v>1.617350477373545</v>
      </c>
      <c r="T102" s="82"/>
      <c r="U102" s="81">
        <v>3012106</v>
      </c>
      <c r="V102" s="81">
        <v>258</v>
      </c>
      <c r="W102" s="81">
        <v>0</v>
      </c>
      <c r="X102" s="81">
        <v>3344</v>
      </c>
      <c r="Y102" s="81">
        <v>5473</v>
      </c>
      <c r="Z102" s="81">
        <v>7550</v>
      </c>
      <c r="AA102" s="81">
        <v>1911</v>
      </c>
      <c r="AB102" s="81">
        <v>11385</v>
      </c>
      <c r="AC102" s="81">
        <v>115251</v>
      </c>
      <c r="AD102" s="81">
        <v>1.617350477373545</v>
      </c>
      <c r="AE102" s="82"/>
      <c r="AF102" s="81">
        <v>28633101.539239738</v>
      </c>
      <c r="AG102" s="81">
        <v>668090.9897728276</v>
      </c>
      <c r="AH102" s="81">
        <v>0</v>
      </c>
      <c r="AI102" s="81">
        <v>19891964.434840091</v>
      </c>
      <c r="AJ102" s="81">
        <v>27226243.754578616</v>
      </c>
      <c r="AK102" s="81">
        <v>0</v>
      </c>
      <c r="AL102" s="81">
        <v>0</v>
      </c>
      <c r="AM102" s="81">
        <v>1494439.3626918362</v>
      </c>
      <c r="AN102" s="81">
        <v>0</v>
      </c>
      <c r="AO102" s="81">
        <v>0</v>
      </c>
      <c r="AP102" s="82"/>
      <c r="AQ102" s="81">
        <v>242</v>
      </c>
      <c r="AR102" s="81">
        <v>494</v>
      </c>
      <c r="AS102" s="81">
        <v>2</v>
      </c>
      <c r="AT102" s="81">
        <v>0</v>
      </c>
      <c r="AU102" s="81">
        <v>0</v>
      </c>
      <c r="AV102" s="81">
        <v>0</v>
      </c>
      <c r="AW102" s="81"/>
      <c r="AX102" s="82"/>
      <c r="AY102" s="81">
        <v>1205.4999999999991</v>
      </c>
      <c r="AZ102" s="81">
        <v>33110.600000000049</v>
      </c>
      <c r="BA102" s="81">
        <v>10500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1808</v>
      </c>
      <c r="B103" s="80">
        <v>85</v>
      </c>
      <c r="C103" s="80">
        <v>19</v>
      </c>
      <c r="D103" s="80">
        <v>5</v>
      </c>
      <c r="E103" s="80">
        <v>2022</v>
      </c>
      <c r="F103" s="80" t="s">
        <v>568</v>
      </c>
      <c r="G103" s="174" t="s">
        <v>1789</v>
      </c>
      <c r="H103" s="80" t="s">
        <v>1790</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293</v>
      </c>
      <c r="AR103" s="81">
        <v>531</v>
      </c>
      <c r="AS103" s="81">
        <v>2</v>
      </c>
      <c r="AT103" s="81">
        <v>0</v>
      </c>
      <c r="AU103" s="81">
        <v>0</v>
      </c>
      <c r="AV103" s="81">
        <v>0</v>
      </c>
      <c r="AW103" s="81"/>
      <c r="AX103" s="82"/>
      <c r="AY103" s="81">
        <v>1395.3999999999983</v>
      </c>
      <c r="AZ103" s="81">
        <v>36984.900000000052</v>
      </c>
      <c r="BA103" s="81">
        <v>10500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1809</v>
      </c>
      <c r="B104" s="80">
        <v>392</v>
      </c>
      <c r="C104" s="80">
        <v>1</v>
      </c>
      <c r="D104" s="80">
        <v>24</v>
      </c>
      <c r="E104" s="80">
        <v>1990</v>
      </c>
      <c r="F104" s="80" t="s">
        <v>562</v>
      </c>
      <c r="G104" s="80" t="s">
        <v>1810</v>
      </c>
      <c r="H104" s="80" t="s">
        <v>1811</v>
      </c>
      <c r="I104" s="177"/>
      <c r="J104" s="81">
        <v>81.637622434915457</v>
      </c>
      <c r="K104" s="81">
        <v>1.5740118013189899</v>
      </c>
      <c r="L104" s="81">
        <v>0.3825869321951601</v>
      </c>
      <c r="M104" s="81">
        <v>4.8099854826764137</v>
      </c>
      <c r="N104" s="81">
        <v>9.0771940481917692</v>
      </c>
      <c r="O104" s="81">
        <v>12.574405441643288</v>
      </c>
      <c r="P104" s="81">
        <v>16.52313303958438</v>
      </c>
      <c r="Q104" s="81">
        <v>0.93030542254258031</v>
      </c>
      <c r="R104" s="81">
        <v>0</v>
      </c>
      <c r="S104" s="81">
        <v>1.1740720246103638</v>
      </c>
      <c r="T104" s="82"/>
      <c r="U104" s="81">
        <v>3425604</v>
      </c>
      <c r="V104" s="81">
        <v>697</v>
      </c>
      <c r="W104" s="81">
        <v>4</v>
      </c>
      <c r="X104" s="81">
        <v>1791</v>
      </c>
      <c r="Y104" s="81">
        <v>3907</v>
      </c>
      <c r="Z104" s="81">
        <v>5172</v>
      </c>
      <c r="AA104" s="81">
        <v>4012</v>
      </c>
      <c r="AB104" s="81">
        <v>15105</v>
      </c>
      <c r="AC104" s="81">
        <v>0</v>
      </c>
      <c r="AD104" s="81">
        <v>1.1740720246103638</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1812</v>
      </c>
      <c r="B105" s="80">
        <v>393</v>
      </c>
      <c r="C105" s="80">
        <v>2</v>
      </c>
      <c r="D105" s="80">
        <v>24</v>
      </c>
      <c r="E105" s="80">
        <v>2005</v>
      </c>
      <c r="F105" s="80" t="s">
        <v>565</v>
      </c>
      <c r="G105" s="80" t="s">
        <v>1810</v>
      </c>
      <c r="H105" s="80" t="s">
        <v>1811</v>
      </c>
      <c r="I105" s="177"/>
      <c r="J105" s="81">
        <v>67.537143618971399</v>
      </c>
      <c r="K105" s="81">
        <v>1.0228521649966273</v>
      </c>
      <c r="L105" s="81">
        <v>5.7006669418254807</v>
      </c>
      <c r="M105" s="81">
        <v>8.501674152513754</v>
      </c>
      <c r="N105" s="81">
        <v>12.529653779643905</v>
      </c>
      <c r="O105" s="81">
        <v>17.23442233264095</v>
      </c>
      <c r="P105" s="81">
        <v>17.26340182308148</v>
      </c>
      <c r="Q105" s="81">
        <v>0.85944914461133326</v>
      </c>
      <c r="R105" s="81">
        <v>0</v>
      </c>
      <c r="S105" s="81">
        <v>0</v>
      </c>
      <c r="T105" s="82"/>
      <c r="U105" s="81">
        <v>2994885</v>
      </c>
      <c r="V105" s="81">
        <v>499</v>
      </c>
      <c r="W105" s="81">
        <v>51</v>
      </c>
      <c r="X105" s="81">
        <v>1729</v>
      </c>
      <c r="Y105" s="81">
        <v>4664</v>
      </c>
      <c r="Z105" s="81">
        <v>8203</v>
      </c>
      <c r="AA105" s="81">
        <v>3433</v>
      </c>
      <c r="AB105" s="81">
        <v>14588</v>
      </c>
      <c r="AC105" s="81">
        <v>0</v>
      </c>
      <c r="AD105" s="81">
        <v>0</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1813</v>
      </c>
      <c r="B106" s="80">
        <v>394</v>
      </c>
      <c r="C106" s="80">
        <v>3</v>
      </c>
      <c r="D106" s="80">
        <v>24</v>
      </c>
      <c r="E106" s="80">
        <v>2006</v>
      </c>
      <c r="F106" s="80" t="s">
        <v>566</v>
      </c>
      <c r="G106" s="80" t="s">
        <v>1810</v>
      </c>
      <c r="H106" s="80" t="s">
        <v>1811</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1814</v>
      </c>
      <c r="B107" s="80">
        <v>395</v>
      </c>
      <c r="C107" s="80">
        <v>4</v>
      </c>
      <c r="D107" s="80">
        <v>24</v>
      </c>
      <c r="E107" s="80">
        <v>2007</v>
      </c>
      <c r="F107" s="80" t="s">
        <v>567</v>
      </c>
      <c r="G107" s="80" t="s">
        <v>1810</v>
      </c>
      <c r="H107" s="80" t="s">
        <v>1811</v>
      </c>
      <c r="I107" s="177"/>
      <c r="J107" s="81">
        <v>70.714067916755823</v>
      </c>
      <c r="K107" s="81">
        <v>1.2153280394917627</v>
      </c>
      <c r="L107" s="81">
        <v>7.6477762904521862</v>
      </c>
      <c r="M107" s="81">
        <v>8.3417244039932843</v>
      </c>
      <c r="N107" s="81">
        <v>13.399400547582129</v>
      </c>
      <c r="O107" s="81">
        <v>16.512012906232691</v>
      </c>
      <c r="P107" s="81">
        <v>17.137418733261402</v>
      </c>
      <c r="Q107" s="81">
        <v>0.88635201523046936</v>
      </c>
      <c r="R107" s="81">
        <v>0</v>
      </c>
      <c r="S107" s="81">
        <v>0</v>
      </c>
      <c r="T107" s="82"/>
      <c r="U107" s="81">
        <v>3348434</v>
      </c>
      <c r="V107" s="81">
        <v>447</v>
      </c>
      <c r="W107" s="81">
        <v>90</v>
      </c>
      <c r="X107" s="81">
        <v>2168</v>
      </c>
      <c r="Y107" s="81">
        <v>4694</v>
      </c>
      <c r="Z107" s="81">
        <v>8170</v>
      </c>
      <c r="AA107" s="81">
        <v>3356</v>
      </c>
      <c r="AB107" s="81">
        <v>14249</v>
      </c>
      <c r="AC107" s="81">
        <v>0</v>
      </c>
      <c r="AD107" s="81">
        <v>0</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1815</v>
      </c>
      <c r="B108" s="80">
        <v>396</v>
      </c>
      <c r="C108" s="80">
        <v>5</v>
      </c>
      <c r="D108" s="80">
        <v>24</v>
      </c>
      <c r="E108" s="80">
        <v>2008</v>
      </c>
      <c r="F108" s="80" t="s">
        <v>84</v>
      </c>
      <c r="G108" s="80" t="s">
        <v>1810</v>
      </c>
      <c r="H108" s="80" t="s">
        <v>1811</v>
      </c>
      <c r="I108" s="177"/>
      <c r="J108" s="81">
        <v>65.390406717339275</v>
      </c>
      <c r="K108" s="81">
        <v>0.95350695950311803</v>
      </c>
      <c r="L108" s="81">
        <v>6.8993705455145662</v>
      </c>
      <c r="M108" s="81">
        <v>9.1349899144565185</v>
      </c>
      <c r="N108" s="81">
        <v>12.050346396476471</v>
      </c>
      <c r="O108" s="81">
        <v>15.942358780679273</v>
      </c>
      <c r="P108" s="81">
        <v>16.424195383640338</v>
      </c>
      <c r="Q108" s="81">
        <v>0.8585590401212102</v>
      </c>
      <c r="R108" s="81">
        <v>0</v>
      </c>
      <c r="S108" s="81">
        <v>0</v>
      </c>
      <c r="T108" s="82"/>
      <c r="U108" s="81">
        <v>3492882</v>
      </c>
      <c r="V108" s="81">
        <v>447</v>
      </c>
      <c r="W108" s="81">
        <v>90</v>
      </c>
      <c r="X108" s="81">
        <v>2168</v>
      </c>
      <c r="Y108" s="81">
        <v>4714</v>
      </c>
      <c r="Z108" s="81">
        <v>8165</v>
      </c>
      <c r="AA108" s="81">
        <v>3220</v>
      </c>
      <c r="AB108" s="81">
        <v>14029</v>
      </c>
      <c r="AC108" s="81">
        <v>0</v>
      </c>
      <c r="AD108" s="81">
        <v>0</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1816</v>
      </c>
      <c r="B109" s="80">
        <v>397</v>
      </c>
      <c r="C109" s="80">
        <v>6</v>
      </c>
      <c r="D109" s="80">
        <v>24</v>
      </c>
      <c r="E109" s="80">
        <v>2009</v>
      </c>
      <c r="F109" s="80" t="s">
        <v>85</v>
      </c>
      <c r="G109" s="80" t="s">
        <v>1810</v>
      </c>
      <c r="H109" s="80" t="s">
        <v>1811</v>
      </c>
      <c r="I109" s="177"/>
      <c r="J109" s="81">
        <v>63.236710298325598</v>
      </c>
      <c r="K109" s="81">
        <v>0.6778701961630812</v>
      </c>
      <c r="L109" s="81">
        <v>3.8396932748055383</v>
      </c>
      <c r="M109" s="81">
        <v>7.2763406632809406</v>
      </c>
      <c r="N109" s="81">
        <v>10.540444824314354</v>
      </c>
      <c r="O109" s="81">
        <v>16.133740747967408</v>
      </c>
      <c r="P109" s="81">
        <v>15.735102933826205</v>
      </c>
      <c r="Q109" s="81">
        <v>0.80603115733597297</v>
      </c>
      <c r="R109" s="81">
        <v>0</v>
      </c>
      <c r="S109" s="81">
        <v>0</v>
      </c>
      <c r="T109" s="82"/>
      <c r="U109" s="81">
        <v>2985399</v>
      </c>
      <c r="V109" s="81">
        <v>434</v>
      </c>
      <c r="W109" s="81">
        <v>60</v>
      </c>
      <c r="X109" s="81">
        <v>2131</v>
      </c>
      <c r="Y109" s="81">
        <v>4716</v>
      </c>
      <c r="Z109" s="81">
        <v>8156</v>
      </c>
      <c r="AA109" s="81">
        <v>3167</v>
      </c>
      <c r="AB109" s="81">
        <v>13826</v>
      </c>
      <c r="AC109" s="81">
        <v>0</v>
      </c>
      <c r="AD109" s="81">
        <v>0</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11.988000000000001</v>
      </c>
      <c r="BJ109" s="81">
        <v>0</v>
      </c>
      <c r="BK109" s="81">
        <v>0</v>
      </c>
      <c r="BL109" s="81">
        <v>0</v>
      </c>
      <c r="BM109" s="82"/>
      <c r="BN109" s="81">
        <v>0</v>
      </c>
      <c r="BO109" s="81">
        <v>0</v>
      </c>
      <c r="BP109" s="81">
        <v>4</v>
      </c>
      <c r="BQ109" s="81">
        <v>0</v>
      </c>
      <c r="BR109" s="81">
        <v>0</v>
      </c>
      <c r="BS109" s="81">
        <v>0</v>
      </c>
      <c r="BT109"/>
      <c r="BU109" s="80"/>
      <c r="BV109" s="80"/>
      <c r="BW109" s="80"/>
      <c r="BX109" s="80"/>
      <c r="BY109" s="80"/>
      <c r="BZ109" s="80"/>
      <c r="CA109" s="80"/>
      <c r="CB109" s="80"/>
      <c r="CC109" s="80"/>
    </row>
    <row r="110" spans="1:81">
      <c r="A110" s="80" t="s">
        <v>1817</v>
      </c>
      <c r="B110" s="80">
        <v>398</v>
      </c>
      <c r="C110" s="80">
        <v>7</v>
      </c>
      <c r="D110" s="80">
        <v>24</v>
      </c>
      <c r="E110" s="80">
        <v>2010</v>
      </c>
      <c r="F110" s="80" t="s">
        <v>86</v>
      </c>
      <c r="G110" s="80" t="s">
        <v>1810</v>
      </c>
      <c r="H110" s="80" t="s">
        <v>1811</v>
      </c>
      <c r="I110" s="177"/>
      <c r="J110" s="81">
        <v>61.039584434819425</v>
      </c>
      <c r="K110" s="81">
        <v>0.95001624420782227</v>
      </c>
      <c r="L110" s="81">
        <v>3.5715065621492559</v>
      </c>
      <c r="M110" s="81">
        <v>7.9909811125890231</v>
      </c>
      <c r="N110" s="81">
        <v>11.481909211353509</v>
      </c>
      <c r="O110" s="81">
        <v>16.1142490889358</v>
      </c>
      <c r="P110" s="81">
        <v>15.771240091755834</v>
      </c>
      <c r="Q110" s="81">
        <v>0.83066590819460717</v>
      </c>
      <c r="R110" s="81">
        <v>0</v>
      </c>
      <c r="S110" s="81">
        <v>0</v>
      </c>
      <c r="T110" s="82"/>
      <c r="U110" s="81">
        <v>2812938</v>
      </c>
      <c r="V110" s="81">
        <v>434</v>
      </c>
      <c r="W110" s="81">
        <v>60</v>
      </c>
      <c r="X110" s="81">
        <v>2131</v>
      </c>
      <c r="Y110" s="81">
        <v>4740</v>
      </c>
      <c r="Z110" s="81">
        <v>8184</v>
      </c>
      <c r="AA110" s="81">
        <v>3095</v>
      </c>
      <c r="AB110" s="81">
        <v>13653</v>
      </c>
      <c r="AC110" s="81">
        <v>0</v>
      </c>
      <c r="AD110" s="81">
        <v>0</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12.834</v>
      </c>
      <c r="BJ110" s="81">
        <v>0</v>
      </c>
      <c r="BK110" s="81">
        <v>0</v>
      </c>
      <c r="BL110" s="81">
        <v>0</v>
      </c>
      <c r="BM110" s="82"/>
      <c r="BN110" s="81">
        <v>0</v>
      </c>
      <c r="BO110" s="81">
        <v>0</v>
      </c>
      <c r="BP110" s="81">
        <v>5</v>
      </c>
      <c r="BQ110" s="81">
        <v>0</v>
      </c>
      <c r="BR110" s="81">
        <v>0</v>
      </c>
      <c r="BS110" s="81">
        <v>0</v>
      </c>
      <c r="BT110"/>
      <c r="BU110" s="80">
        <v>12.834</v>
      </c>
      <c r="BV110" s="80">
        <v>0</v>
      </c>
      <c r="BW110" s="80">
        <v>0</v>
      </c>
      <c r="BX110" s="80">
        <v>0</v>
      </c>
      <c r="BY110" s="80">
        <v>0</v>
      </c>
      <c r="BZ110" s="80">
        <v>0</v>
      </c>
      <c r="CA110" s="80">
        <v>0</v>
      </c>
      <c r="CB110" s="80">
        <v>0</v>
      </c>
      <c r="CC110" s="80">
        <v>0</v>
      </c>
    </row>
    <row r="111" spans="1:81">
      <c r="A111" s="80" t="s">
        <v>1818</v>
      </c>
      <c r="B111" s="80">
        <v>399</v>
      </c>
      <c r="C111" s="80">
        <v>8</v>
      </c>
      <c r="D111" s="80">
        <v>24</v>
      </c>
      <c r="E111" s="80">
        <v>2011</v>
      </c>
      <c r="F111" s="80" t="s">
        <v>87</v>
      </c>
      <c r="G111" s="80" t="s">
        <v>1810</v>
      </c>
      <c r="H111" s="80" t="s">
        <v>1811</v>
      </c>
      <c r="I111" s="177"/>
      <c r="J111" s="81">
        <v>54.846483668602467</v>
      </c>
      <c r="K111" s="81">
        <v>1.0005834973995755</v>
      </c>
      <c r="L111" s="81">
        <v>2.7198286544074199</v>
      </c>
      <c r="M111" s="81">
        <v>10.021310054044239</v>
      </c>
      <c r="N111" s="81">
        <v>13.912042501086626</v>
      </c>
      <c r="O111" s="81">
        <v>15.769683656575868</v>
      </c>
      <c r="P111" s="81">
        <v>15.053207664736947</v>
      </c>
      <c r="Q111" s="81">
        <v>0.94270531575309235</v>
      </c>
      <c r="R111" s="81">
        <v>0</v>
      </c>
      <c r="S111" s="81">
        <v>0</v>
      </c>
      <c r="T111" s="82"/>
      <c r="U111" s="81">
        <v>2462849</v>
      </c>
      <c r="V111" s="81">
        <v>434</v>
      </c>
      <c r="W111" s="81">
        <v>60</v>
      </c>
      <c r="X111" s="81">
        <v>2131</v>
      </c>
      <c r="Y111" s="81">
        <v>4750</v>
      </c>
      <c r="Z111" s="81">
        <v>8183</v>
      </c>
      <c r="AA111" s="81">
        <v>3042</v>
      </c>
      <c r="AB111" s="81">
        <v>13433</v>
      </c>
      <c r="AC111" s="81">
        <v>0</v>
      </c>
      <c r="AD111" s="81">
        <v>0</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12.428000000000001</v>
      </c>
      <c r="BJ111" s="81">
        <v>0</v>
      </c>
      <c r="BK111" s="81">
        <v>0</v>
      </c>
      <c r="BL111" s="81">
        <v>0</v>
      </c>
      <c r="BM111" s="82"/>
      <c r="BN111" s="81">
        <v>0</v>
      </c>
      <c r="BO111" s="81">
        <v>0</v>
      </c>
      <c r="BP111" s="81">
        <v>5</v>
      </c>
      <c r="BQ111" s="81">
        <v>0</v>
      </c>
      <c r="BR111" s="81">
        <v>0</v>
      </c>
      <c r="BS111" s="81">
        <v>0</v>
      </c>
      <c r="BT111"/>
      <c r="BU111" s="80">
        <v>12.428000000000001</v>
      </c>
      <c r="BV111" s="80">
        <v>0</v>
      </c>
      <c r="BW111" s="80">
        <v>0</v>
      </c>
      <c r="BX111" s="80">
        <v>0</v>
      </c>
      <c r="BY111" s="80">
        <v>0</v>
      </c>
      <c r="BZ111" s="80">
        <v>0</v>
      </c>
      <c r="CA111" s="80">
        <v>0</v>
      </c>
      <c r="CB111" s="80">
        <v>0</v>
      </c>
      <c r="CC111" s="80">
        <v>0</v>
      </c>
    </row>
    <row r="112" spans="1:81">
      <c r="A112" s="80" t="s">
        <v>1819</v>
      </c>
      <c r="B112" s="80">
        <v>400</v>
      </c>
      <c r="C112" s="80">
        <v>9</v>
      </c>
      <c r="D112" s="80">
        <v>24</v>
      </c>
      <c r="E112" s="80">
        <v>2012</v>
      </c>
      <c r="F112" s="80" t="s">
        <v>88</v>
      </c>
      <c r="G112" s="80" t="s">
        <v>1810</v>
      </c>
      <c r="H112" s="80" t="s">
        <v>1811</v>
      </c>
      <c r="I112" s="177"/>
      <c r="J112" s="81">
        <v>64.690253831820002</v>
      </c>
      <c r="K112" s="81">
        <v>0.94306346043237732</v>
      </c>
      <c r="L112" s="81">
        <v>2.6674685050306057</v>
      </c>
      <c r="M112" s="81">
        <v>10.652926806180028</v>
      </c>
      <c r="N112" s="81">
        <v>14.178244784553607</v>
      </c>
      <c r="O112" s="81">
        <v>15.704859823138509</v>
      </c>
      <c r="P112" s="81">
        <v>14.880070926766022</v>
      </c>
      <c r="Q112" s="81">
        <v>1.014085933777231</v>
      </c>
      <c r="R112" s="81">
        <v>0</v>
      </c>
      <c r="S112" s="81">
        <v>0</v>
      </c>
      <c r="T112" s="82"/>
      <c r="U112" s="81">
        <v>2840218</v>
      </c>
      <c r="V112" s="81">
        <v>434</v>
      </c>
      <c r="W112" s="81">
        <v>60</v>
      </c>
      <c r="X112" s="81">
        <v>2131</v>
      </c>
      <c r="Y112" s="81">
        <v>4823</v>
      </c>
      <c r="Z112" s="81">
        <v>8214</v>
      </c>
      <c r="AA112" s="81">
        <v>2990</v>
      </c>
      <c r="AB112" s="81">
        <v>13300</v>
      </c>
      <c r="AC112" s="81">
        <v>0</v>
      </c>
      <c r="AD112" s="81">
        <v>0</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13.393000000000001</v>
      </c>
      <c r="BJ112" s="81">
        <v>0</v>
      </c>
      <c r="BK112" s="81">
        <v>0</v>
      </c>
      <c r="BL112" s="81">
        <v>0</v>
      </c>
      <c r="BM112" s="82"/>
      <c r="BN112" s="81">
        <v>0</v>
      </c>
      <c r="BO112" s="81">
        <v>0</v>
      </c>
      <c r="BP112" s="81">
        <v>4</v>
      </c>
      <c r="BQ112" s="81">
        <v>0</v>
      </c>
      <c r="BR112" s="81">
        <v>0</v>
      </c>
      <c r="BS112" s="81">
        <v>0</v>
      </c>
      <c r="BT112"/>
      <c r="BU112" s="80">
        <v>13.393000000000001</v>
      </c>
      <c r="BV112" s="80">
        <v>0</v>
      </c>
      <c r="BW112" s="80">
        <v>0</v>
      </c>
      <c r="BX112" s="80">
        <v>0</v>
      </c>
      <c r="BY112" s="80">
        <v>0</v>
      </c>
      <c r="BZ112" s="80">
        <v>0</v>
      </c>
      <c r="CA112" s="80">
        <v>0</v>
      </c>
      <c r="CB112" s="80">
        <v>0</v>
      </c>
      <c r="CC112" s="80">
        <v>0</v>
      </c>
    </row>
    <row r="113" spans="1:81">
      <c r="A113" s="80" t="s">
        <v>1820</v>
      </c>
      <c r="B113" s="80">
        <v>401</v>
      </c>
      <c r="C113" s="80">
        <v>10</v>
      </c>
      <c r="D113" s="80">
        <v>24</v>
      </c>
      <c r="E113" s="80">
        <v>2013</v>
      </c>
      <c r="F113" s="80" t="s">
        <v>89</v>
      </c>
      <c r="G113" s="80" t="s">
        <v>1810</v>
      </c>
      <c r="H113" s="80" t="s">
        <v>1811</v>
      </c>
      <c r="I113" s="177"/>
      <c r="J113" s="81">
        <v>68.666010168173045</v>
      </c>
      <c r="K113" s="81">
        <v>0.80699446113614737</v>
      </c>
      <c r="L113" s="81">
        <v>2.6642892957631417</v>
      </c>
      <c r="M113" s="81">
        <v>10.412978080025475</v>
      </c>
      <c r="N113" s="81">
        <v>15.42373272946536</v>
      </c>
      <c r="O113" s="81">
        <v>15.117826927772526</v>
      </c>
      <c r="P113" s="81">
        <v>14.871197705584276</v>
      </c>
      <c r="Q113" s="81">
        <v>1.0223397457770778</v>
      </c>
      <c r="R113" s="81">
        <v>0</v>
      </c>
      <c r="S113" s="81">
        <v>0</v>
      </c>
      <c r="T113" s="82"/>
      <c r="U113" s="81">
        <v>2807767</v>
      </c>
      <c r="V113" s="81">
        <v>434</v>
      </c>
      <c r="W113" s="81">
        <v>60</v>
      </c>
      <c r="X113" s="81">
        <v>2131</v>
      </c>
      <c r="Y113" s="81">
        <v>4856</v>
      </c>
      <c r="Z113" s="81">
        <v>8260</v>
      </c>
      <c r="AA113" s="81">
        <v>2977</v>
      </c>
      <c r="AB113" s="81">
        <v>13216</v>
      </c>
      <c r="AC113" s="81">
        <v>0</v>
      </c>
      <c r="AD113" s="81">
        <v>0</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14.353999999999999</v>
      </c>
      <c r="BJ113" s="81">
        <v>0</v>
      </c>
      <c r="BK113" s="81">
        <v>0</v>
      </c>
      <c r="BL113" s="81">
        <v>0</v>
      </c>
      <c r="BM113" s="82"/>
      <c r="BN113" s="81">
        <v>0</v>
      </c>
      <c r="BO113" s="81">
        <v>0</v>
      </c>
      <c r="BP113" s="81">
        <v>4</v>
      </c>
      <c r="BQ113" s="81">
        <v>0</v>
      </c>
      <c r="BR113" s="81">
        <v>0</v>
      </c>
      <c r="BS113" s="81">
        <v>0</v>
      </c>
      <c r="BT113"/>
      <c r="BU113" s="80">
        <v>14.353999999999999</v>
      </c>
      <c r="BV113" s="80">
        <v>0</v>
      </c>
      <c r="BW113" s="80">
        <v>0</v>
      </c>
      <c r="BX113" s="80">
        <v>0</v>
      </c>
      <c r="BY113" s="80">
        <v>0</v>
      </c>
      <c r="BZ113" s="80">
        <v>0</v>
      </c>
      <c r="CA113" s="80">
        <v>0</v>
      </c>
      <c r="CB113" s="80">
        <v>0</v>
      </c>
      <c r="CC113" s="80">
        <v>0</v>
      </c>
    </row>
    <row r="114" spans="1:81">
      <c r="A114" s="80" t="s">
        <v>1821</v>
      </c>
      <c r="B114" s="80">
        <v>402</v>
      </c>
      <c r="C114" s="80">
        <v>11</v>
      </c>
      <c r="D114" s="80">
        <v>24</v>
      </c>
      <c r="E114" s="80">
        <v>2014</v>
      </c>
      <c r="F114" s="80" t="s">
        <v>90</v>
      </c>
      <c r="G114" s="80" t="s">
        <v>1810</v>
      </c>
      <c r="H114" s="80" t="s">
        <v>1811</v>
      </c>
      <c r="I114" s="177"/>
      <c r="J114" s="81">
        <v>64.019537776537533</v>
      </c>
      <c r="K114" s="81">
        <v>0.69403965781129795</v>
      </c>
      <c r="L114" s="81">
        <v>1.7049050857695109</v>
      </c>
      <c r="M114" s="81">
        <v>11.037375713219152</v>
      </c>
      <c r="N114" s="81">
        <v>13.868033443652012</v>
      </c>
      <c r="O114" s="81">
        <v>14.336653630127422</v>
      </c>
      <c r="P114" s="81">
        <v>14.71254085192216</v>
      </c>
      <c r="Q114" s="81">
        <v>0.96856833543162602</v>
      </c>
      <c r="R114" s="81">
        <v>0</v>
      </c>
      <c r="S114" s="81">
        <v>0</v>
      </c>
      <c r="T114" s="82"/>
      <c r="U114" s="81">
        <v>2828299</v>
      </c>
      <c r="V114" s="81">
        <v>305</v>
      </c>
      <c r="W114" s="81">
        <v>37</v>
      </c>
      <c r="X114" s="81">
        <v>2095</v>
      </c>
      <c r="Y114" s="81">
        <v>4881</v>
      </c>
      <c r="Z114" s="81">
        <v>8250</v>
      </c>
      <c r="AA114" s="81">
        <v>2930</v>
      </c>
      <c r="AB114" s="81">
        <v>13050</v>
      </c>
      <c r="AC114" s="81">
        <v>0</v>
      </c>
      <c r="AD114" s="81">
        <v>0</v>
      </c>
      <c r="AE114" s="82"/>
      <c r="AF114" s="81">
        <v>25357246.034359299</v>
      </c>
      <c r="AG114" s="81">
        <v>592137.18232650275</v>
      </c>
      <c r="AH114" s="81">
        <v>368699.13915007532</v>
      </c>
      <c r="AI114" s="81">
        <v>14791749.298944037</v>
      </c>
      <c r="AJ114" s="81">
        <v>19155946.127746049</v>
      </c>
      <c r="AK114" s="81">
        <v>0</v>
      </c>
      <c r="AL114" s="81">
        <v>0</v>
      </c>
      <c r="AM114" s="81">
        <v>1791569.9910446736</v>
      </c>
      <c r="AN114" s="81">
        <v>0</v>
      </c>
      <c r="AO114" s="81">
        <v>0</v>
      </c>
      <c r="AP114" s="82"/>
      <c r="AQ114" s="81">
        <v>231</v>
      </c>
      <c r="AR114" s="81">
        <v>47</v>
      </c>
      <c r="AS114" s="81">
        <v>0</v>
      </c>
      <c r="AT114" s="81">
        <v>0</v>
      </c>
      <c r="AU114" s="81">
        <v>0</v>
      </c>
      <c r="AV114" s="81">
        <v>0</v>
      </c>
      <c r="AW114" s="81" t="s">
        <v>564</v>
      </c>
      <c r="AX114" s="82"/>
      <c r="AY114" s="81">
        <v>939.5</v>
      </c>
      <c r="AZ114" s="81">
        <v>2279.1999999999998</v>
      </c>
      <c r="BA114" s="81">
        <v>0</v>
      </c>
      <c r="BB114" s="81">
        <v>0</v>
      </c>
      <c r="BC114" s="81">
        <v>0</v>
      </c>
      <c r="BD114" s="81">
        <v>0</v>
      </c>
      <c r="BE114" s="81" t="s">
        <v>564</v>
      </c>
      <c r="BF114" s="82"/>
      <c r="BG114" s="81">
        <v>0</v>
      </c>
      <c r="BH114" s="81">
        <v>0</v>
      </c>
      <c r="BI114" s="81">
        <v>12.542999999999999</v>
      </c>
      <c r="BJ114" s="81">
        <v>0</v>
      </c>
      <c r="BK114" s="81">
        <v>0</v>
      </c>
      <c r="BL114" s="81">
        <v>0</v>
      </c>
      <c r="BM114" s="82"/>
      <c r="BN114" s="81">
        <v>0</v>
      </c>
      <c r="BO114" s="81">
        <v>0</v>
      </c>
      <c r="BP114" s="81">
        <v>3</v>
      </c>
      <c r="BQ114" s="81">
        <v>0</v>
      </c>
      <c r="BR114" s="81">
        <v>0</v>
      </c>
      <c r="BS114" s="81">
        <v>0</v>
      </c>
      <c r="BT114"/>
      <c r="BU114" s="80">
        <v>12.542999999999999</v>
      </c>
      <c r="BV114" s="80">
        <v>0</v>
      </c>
      <c r="BW114" s="80">
        <v>0</v>
      </c>
      <c r="BX114" s="80">
        <v>0</v>
      </c>
      <c r="BY114" s="80">
        <v>0</v>
      </c>
      <c r="BZ114" s="80">
        <v>0</v>
      </c>
      <c r="CA114" s="80">
        <v>0</v>
      </c>
      <c r="CB114" s="80">
        <v>0</v>
      </c>
      <c r="CC114" s="80">
        <v>0</v>
      </c>
    </row>
    <row r="115" spans="1:81">
      <c r="A115" s="80" t="s">
        <v>1822</v>
      </c>
      <c r="B115" s="80">
        <v>403</v>
      </c>
      <c r="C115" s="80">
        <v>12</v>
      </c>
      <c r="D115" s="80">
        <v>24</v>
      </c>
      <c r="E115" s="80">
        <v>2015</v>
      </c>
      <c r="F115" s="80" t="s">
        <v>91</v>
      </c>
      <c r="G115" s="80" t="s">
        <v>1810</v>
      </c>
      <c r="H115" s="80" t="s">
        <v>1811</v>
      </c>
      <c r="I115" s="177"/>
      <c r="J115" s="81">
        <v>56.961732106977948</v>
      </c>
      <c r="K115" s="81">
        <v>0.66817014620983073</v>
      </c>
      <c r="L115" s="81">
        <v>1.9961700382727723</v>
      </c>
      <c r="M115" s="81">
        <v>10.244623426514329</v>
      </c>
      <c r="N115" s="81">
        <v>12.680359425177539</v>
      </c>
      <c r="O115" s="81">
        <v>14.100012365347048</v>
      </c>
      <c r="P115" s="81">
        <v>14.472852132010649</v>
      </c>
      <c r="Q115" s="81">
        <v>0.93393944817510188</v>
      </c>
      <c r="R115" s="81">
        <v>0</v>
      </c>
      <c r="S115" s="81">
        <v>0</v>
      </c>
      <c r="T115" s="82"/>
      <c r="U115" s="81">
        <v>2695622</v>
      </c>
      <c r="V115" s="81">
        <v>305</v>
      </c>
      <c r="W115" s="81">
        <v>37</v>
      </c>
      <c r="X115" s="81">
        <v>2095</v>
      </c>
      <c r="Y115" s="81">
        <v>4889</v>
      </c>
      <c r="Z115" s="81">
        <v>8192</v>
      </c>
      <c r="AA115" s="81">
        <v>2880</v>
      </c>
      <c r="AB115" s="81">
        <v>12854</v>
      </c>
      <c r="AC115" s="81">
        <v>0</v>
      </c>
      <c r="AD115" s="81">
        <v>0</v>
      </c>
      <c r="AE115" s="82"/>
      <c r="AF115" s="81">
        <v>22663345.813141532</v>
      </c>
      <c r="AG115" s="81">
        <v>530226.43548375706</v>
      </c>
      <c r="AH115" s="81">
        <v>384417.22131409246</v>
      </c>
      <c r="AI115" s="81">
        <v>13998089.556497118</v>
      </c>
      <c r="AJ115" s="81">
        <v>17896478.577898528</v>
      </c>
      <c r="AK115" s="81">
        <v>0</v>
      </c>
      <c r="AL115" s="81">
        <v>0</v>
      </c>
      <c r="AM115" s="81">
        <v>1761586.7794979885</v>
      </c>
      <c r="AN115" s="81">
        <v>0</v>
      </c>
      <c r="AO115" s="81">
        <v>0</v>
      </c>
      <c r="AP115" s="82"/>
      <c r="AQ115" s="81">
        <v>258</v>
      </c>
      <c r="AR115" s="81">
        <v>84</v>
      </c>
      <c r="AS115" s="81">
        <v>0</v>
      </c>
      <c r="AT115" s="81">
        <v>0</v>
      </c>
      <c r="AU115" s="81">
        <v>0</v>
      </c>
      <c r="AV115" s="81">
        <v>0</v>
      </c>
      <c r="AW115" s="81" t="s">
        <v>564</v>
      </c>
      <c r="AX115" s="82"/>
      <c r="AY115" s="81">
        <v>1076.5</v>
      </c>
      <c r="AZ115" s="81">
        <v>5265.4</v>
      </c>
      <c r="BA115" s="81">
        <v>0</v>
      </c>
      <c r="BB115" s="81">
        <v>0</v>
      </c>
      <c r="BC115" s="81">
        <v>0</v>
      </c>
      <c r="BD115" s="81">
        <v>0</v>
      </c>
      <c r="BE115" s="81" t="s">
        <v>564</v>
      </c>
      <c r="BF115" s="82"/>
      <c r="BG115" s="81">
        <v>0</v>
      </c>
      <c r="BH115" s="81">
        <v>0</v>
      </c>
      <c r="BI115" s="81">
        <v>12.563000000000001</v>
      </c>
      <c r="BJ115" s="81">
        <v>0</v>
      </c>
      <c r="BK115" s="81">
        <v>0</v>
      </c>
      <c r="BL115" s="81">
        <v>0</v>
      </c>
      <c r="BM115" s="82"/>
      <c r="BN115" s="81">
        <v>0</v>
      </c>
      <c r="BO115" s="81">
        <v>0</v>
      </c>
      <c r="BP115" s="81">
        <v>3</v>
      </c>
      <c r="BQ115" s="81">
        <v>0</v>
      </c>
      <c r="BR115" s="81">
        <v>0</v>
      </c>
      <c r="BS115" s="81">
        <v>0</v>
      </c>
      <c r="BT115"/>
      <c r="BU115" s="80">
        <v>12.563000000000001</v>
      </c>
      <c r="BV115" s="80">
        <v>0</v>
      </c>
      <c r="BW115" s="80">
        <v>0</v>
      </c>
      <c r="BX115" s="80">
        <v>0</v>
      </c>
      <c r="BY115" s="80">
        <v>0</v>
      </c>
      <c r="BZ115" s="80">
        <v>0</v>
      </c>
      <c r="CA115" s="80">
        <v>0</v>
      </c>
      <c r="CB115" s="80">
        <v>0</v>
      </c>
      <c r="CC115" s="80">
        <v>0</v>
      </c>
    </row>
    <row r="116" spans="1:81">
      <c r="A116" s="80" t="s">
        <v>1823</v>
      </c>
      <c r="B116" s="80">
        <v>404</v>
      </c>
      <c r="C116" s="80">
        <v>13</v>
      </c>
      <c r="D116" s="80">
        <v>24</v>
      </c>
      <c r="E116" s="80">
        <v>2016</v>
      </c>
      <c r="F116" s="80" t="s">
        <v>92</v>
      </c>
      <c r="G116" s="80" t="s">
        <v>1810</v>
      </c>
      <c r="H116" s="80" t="s">
        <v>1811</v>
      </c>
      <c r="I116" s="177"/>
      <c r="J116" s="81">
        <v>61.290057111123026</v>
      </c>
      <c r="K116" s="81">
        <v>0.63541903972575597</v>
      </c>
      <c r="L116" s="81">
        <v>1.9694061427637564</v>
      </c>
      <c r="M116" s="81">
        <v>9.2496458873755731</v>
      </c>
      <c r="N116" s="81">
        <v>11.665813345615984</v>
      </c>
      <c r="O116" s="81">
        <v>13.921988448754895</v>
      </c>
      <c r="P116" s="81">
        <v>14.061141277171718</v>
      </c>
      <c r="Q116" s="81">
        <v>0.89526095301530451</v>
      </c>
      <c r="R116" s="81">
        <v>0</v>
      </c>
      <c r="S116" s="81">
        <v>0</v>
      </c>
      <c r="T116" s="82"/>
      <c r="U116" s="81">
        <v>2906177</v>
      </c>
      <c r="V116" s="81">
        <v>305</v>
      </c>
      <c r="W116" s="81">
        <v>37</v>
      </c>
      <c r="X116" s="81">
        <v>2095</v>
      </c>
      <c r="Y116" s="81">
        <v>4914</v>
      </c>
      <c r="Z116" s="81">
        <v>8188</v>
      </c>
      <c r="AA116" s="81">
        <v>2894</v>
      </c>
      <c r="AB116" s="81">
        <v>12675</v>
      </c>
      <c r="AC116" s="81">
        <v>0</v>
      </c>
      <c r="AD116" s="81">
        <v>0</v>
      </c>
      <c r="AE116" s="82"/>
      <c r="AF116" s="81">
        <v>24365881.406049121</v>
      </c>
      <c r="AG116" s="81">
        <v>479007.07945184858</v>
      </c>
      <c r="AH116" s="81">
        <v>277131.32917219022</v>
      </c>
      <c r="AI116" s="81">
        <v>13892798.63531867</v>
      </c>
      <c r="AJ116" s="81">
        <v>15907934.83214918</v>
      </c>
      <c r="AK116" s="81">
        <v>0</v>
      </c>
      <c r="AL116" s="81">
        <v>0</v>
      </c>
      <c r="AM116" s="81">
        <v>1738405.1021223329</v>
      </c>
      <c r="AN116" s="81">
        <v>0</v>
      </c>
      <c r="AO116" s="81">
        <v>0</v>
      </c>
      <c r="AP116" s="82"/>
      <c r="AQ116" s="81">
        <v>283</v>
      </c>
      <c r="AR116" s="81">
        <v>113</v>
      </c>
      <c r="AS116" s="81">
        <v>0</v>
      </c>
      <c r="AT116" s="81">
        <v>0</v>
      </c>
      <c r="AU116" s="81">
        <v>0</v>
      </c>
      <c r="AV116" s="81">
        <v>0</v>
      </c>
      <c r="AW116" s="81" t="s">
        <v>564</v>
      </c>
      <c r="AX116" s="82"/>
      <c r="AY116" s="81">
        <v>1184.0999999999999</v>
      </c>
      <c r="AZ116" s="81">
        <v>7712.6</v>
      </c>
      <c r="BA116" s="81">
        <v>0</v>
      </c>
      <c r="BB116" s="81">
        <v>0</v>
      </c>
      <c r="BC116" s="81">
        <v>0</v>
      </c>
      <c r="BD116" s="81">
        <v>0</v>
      </c>
      <c r="BE116" s="81" t="s">
        <v>564</v>
      </c>
      <c r="BF116" s="82"/>
      <c r="BG116" s="81">
        <v>0</v>
      </c>
      <c r="BH116" s="81">
        <v>0</v>
      </c>
      <c r="BI116" s="81">
        <v>8.952</v>
      </c>
      <c r="BJ116" s="81">
        <v>0</v>
      </c>
      <c r="BK116" s="81">
        <v>0</v>
      </c>
      <c r="BL116" s="81">
        <v>0</v>
      </c>
      <c r="BM116" s="82"/>
      <c r="BN116" s="81">
        <v>0</v>
      </c>
      <c r="BO116" s="81">
        <v>0</v>
      </c>
      <c r="BP116" s="81">
        <v>3</v>
      </c>
      <c r="BQ116" s="81">
        <v>0</v>
      </c>
      <c r="BR116" s="81">
        <v>0</v>
      </c>
      <c r="BS116" s="81">
        <v>0</v>
      </c>
      <c r="BT116"/>
      <c r="BU116" s="80">
        <v>8.952</v>
      </c>
      <c r="BV116" s="80">
        <v>0</v>
      </c>
      <c r="BW116" s="80">
        <v>0</v>
      </c>
      <c r="BX116" s="80">
        <v>0</v>
      </c>
      <c r="BY116" s="80">
        <v>0</v>
      </c>
      <c r="BZ116" s="80">
        <v>0</v>
      </c>
      <c r="CA116" s="80">
        <v>0</v>
      </c>
      <c r="CB116" s="80">
        <v>0</v>
      </c>
      <c r="CC116" s="80">
        <v>0</v>
      </c>
    </row>
    <row r="117" spans="1:81">
      <c r="A117" s="80" t="s">
        <v>1824</v>
      </c>
      <c r="B117" s="80">
        <v>405</v>
      </c>
      <c r="C117" s="80">
        <v>14</v>
      </c>
      <c r="D117" s="80">
        <v>24</v>
      </c>
      <c r="E117" s="80">
        <v>2017</v>
      </c>
      <c r="F117" s="80" t="s">
        <v>71</v>
      </c>
      <c r="G117" s="80" t="s">
        <v>1810</v>
      </c>
      <c r="H117" s="80" t="s">
        <v>1811</v>
      </c>
      <c r="I117" s="177"/>
      <c r="J117" s="81">
        <v>61.742744975938564</v>
      </c>
      <c r="K117" s="81">
        <v>0.6257481402804238</v>
      </c>
      <c r="L117" s="81">
        <v>1.5832280678782891</v>
      </c>
      <c r="M117" s="81">
        <v>8.0562953831581225</v>
      </c>
      <c r="N117" s="81">
        <v>11.476338493969283</v>
      </c>
      <c r="O117" s="81">
        <v>13.664708923948716</v>
      </c>
      <c r="P117" s="81">
        <v>13.817574770933883</v>
      </c>
      <c r="Q117" s="81">
        <v>0.85123111144009955</v>
      </c>
      <c r="R117" s="81">
        <v>0</v>
      </c>
      <c r="S117" s="81">
        <v>0</v>
      </c>
      <c r="T117" s="82"/>
      <c r="U117" s="81">
        <v>3119814</v>
      </c>
      <c r="V117" s="81">
        <v>305</v>
      </c>
      <c r="W117" s="81">
        <v>37</v>
      </c>
      <c r="X117" s="81">
        <v>2095</v>
      </c>
      <c r="Y117" s="81">
        <v>4954</v>
      </c>
      <c r="Z117" s="81">
        <v>8170</v>
      </c>
      <c r="AA117" s="81">
        <v>2862</v>
      </c>
      <c r="AB117" s="81">
        <v>12463</v>
      </c>
      <c r="AC117" s="81">
        <v>0</v>
      </c>
      <c r="AD117" s="81">
        <v>0</v>
      </c>
      <c r="AE117" s="82"/>
      <c r="AF117" s="81">
        <v>25358075.954398829</v>
      </c>
      <c r="AG117" s="81">
        <v>506453.34861472662</v>
      </c>
      <c r="AH117" s="81">
        <v>305954.14344393759</v>
      </c>
      <c r="AI117" s="81">
        <v>14061237.018600671</v>
      </c>
      <c r="AJ117" s="81">
        <v>17807479.185196839</v>
      </c>
      <c r="AK117" s="81">
        <v>0</v>
      </c>
      <c r="AL117" s="81">
        <v>0</v>
      </c>
      <c r="AM117" s="81">
        <v>1712003.4525523731</v>
      </c>
      <c r="AN117" s="81">
        <v>0</v>
      </c>
      <c r="AO117" s="81">
        <v>0</v>
      </c>
      <c r="AP117" s="82"/>
      <c r="AQ117" s="81">
        <v>294</v>
      </c>
      <c r="AR117" s="81">
        <v>124</v>
      </c>
      <c r="AS117" s="81">
        <v>0</v>
      </c>
      <c r="AT117" s="81">
        <v>0</v>
      </c>
      <c r="AU117" s="81">
        <v>0</v>
      </c>
      <c r="AV117" s="81">
        <v>0</v>
      </c>
      <c r="AW117" s="81" t="s">
        <v>564</v>
      </c>
      <c r="AX117" s="82"/>
      <c r="AY117" s="81">
        <v>1258.9000000000001</v>
      </c>
      <c r="AZ117" s="81">
        <v>8078.9999999999991</v>
      </c>
      <c r="BA117" s="81">
        <v>0</v>
      </c>
      <c r="BB117" s="81">
        <v>0</v>
      </c>
      <c r="BC117" s="81">
        <v>0</v>
      </c>
      <c r="BD117" s="81">
        <v>0</v>
      </c>
      <c r="BE117" s="81" t="s">
        <v>564</v>
      </c>
      <c r="BF117" s="82"/>
      <c r="BG117" s="81">
        <v>0</v>
      </c>
      <c r="BH117" s="81">
        <v>0</v>
      </c>
      <c r="BI117" s="81">
        <v>12.27</v>
      </c>
      <c r="BJ117" s="81">
        <v>0</v>
      </c>
      <c r="BK117" s="81">
        <v>0</v>
      </c>
      <c r="BL117" s="81">
        <v>0</v>
      </c>
      <c r="BM117" s="82"/>
      <c r="BN117" s="81">
        <v>0</v>
      </c>
      <c r="BO117" s="81">
        <v>0</v>
      </c>
      <c r="BP117" s="81">
        <v>3</v>
      </c>
      <c r="BQ117" s="81">
        <v>0</v>
      </c>
      <c r="BR117" s="81">
        <v>0</v>
      </c>
      <c r="BS117" s="81">
        <v>0</v>
      </c>
      <c r="BT117"/>
      <c r="BU117" s="80">
        <v>12.27</v>
      </c>
      <c r="BV117" s="80">
        <v>0</v>
      </c>
      <c r="BW117" s="80">
        <v>0</v>
      </c>
      <c r="BX117" s="80">
        <v>0</v>
      </c>
      <c r="BY117" s="80">
        <v>0</v>
      </c>
      <c r="BZ117" s="80">
        <v>0</v>
      </c>
      <c r="CA117" s="80">
        <v>0</v>
      </c>
      <c r="CB117" s="80">
        <v>0</v>
      </c>
      <c r="CC117" s="80">
        <v>0</v>
      </c>
    </row>
    <row r="118" spans="1:81">
      <c r="A118" s="80" t="s">
        <v>1825</v>
      </c>
      <c r="B118" s="80">
        <v>406</v>
      </c>
      <c r="C118" s="80">
        <v>15</v>
      </c>
      <c r="D118" s="80">
        <v>24</v>
      </c>
      <c r="E118" s="80">
        <v>2018</v>
      </c>
      <c r="F118" s="80" t="s">
        <v>93</v>
      </c>
      <c r="G118" s="80" t="s">
        <v>1810</v>
      </c>
      <c r="H118" s="80" t="s">
        <v>1811</v>
      </c>
      <c r="I118" s="177"/>
      <c r="J118" s="81">
        <v>57.601111004372427</v>
      </c>
      <c r="K118" s="81">
        <v>0.54549881360739783</v>
      </c>
      <c r="L118" s="81">
        <v>1.429039122749256</v>
      </c>
      <c r="M118" s="81">
        <v>6.7272189143653494</v>
      </c>
      <c r="N118" s="81">
        <v>9.364971060534808</v>
      </c>
      <c r="O118" s="81">
        <v>13.214326294589583</v>
      </c>
      <c r="P118" s="81">
        <v>13.550974452420467</v>
      </c>
      <c r="Q118" s="81">
        <v>0.77272365128910925</v>
      </c>
      <c r="R118" s="81">
        <v>0</v>
      </c>
      <c r="S118" s="81">
        <v>0</v>
      </c>
      <c r="T118" s="82"/>
      <c r="U118" s="81">
        <v>3282648</v>
      </c>
      <c r="V118" s="81">
        <v>305</v>
      </c>
      <c r="W118" s="81">
        <v>37</v>
      </c>
      <c r="X118" s="81">
        <v>2095</v>
      </c>
      <c r="Y118" s="81">
        <v>4946</v>
      </c>
      <c r="Z118" s="81">
        <v>8052</v>
      </c>
      <c r="AA118" s="81">
        <v>2835</v>
      </c>
      <c r="AB118" s="81">
        <v>12192</v>
      </c>
      <c r="AC118" s="81">
        <v>0</v>
      </c>
      <c r="AD118" s="81">
        <v>0</v>
      </c>
      <c r="AE118" s="82"/>
      <c r="AF118" s="81">
        <v>25593979.056359839</v>
      </c>
      <c r="AG118" s="81">
        <v>436932.80148398771</v>
      </c>
      <c r="AH118" s="81">
        <v>287821.40999143379</v>
      </c>
      <c r="AI118" s="81">
        <v>13104755.05354071</v>
      </c>
      <c r="AJ118" s="81">
        <v>16966100.619066458</v>
      </c>
      <c r="AK118" s="81">
        <v>0</v>
      </c>
      <c r="AL118" s="81">
        <v>0</v>
      </c>
      <c r="AM118" s="81">
        <v>1678242.3417964231</v>
      </c>
      <c r="AN118" s="81">
        <v>0</v>
      </c>
      <c r="AO118" s="81">
        <v>0</v>
      </c>
      <c r="AP118" s="82"/>
      <c r="AQ118" s="81">
        <v>307</v>
      </c>
      <c r="AR118" s="81">
        <v>141</v>
      </c>
      <c r="AS118" s="81">
        <v>0</v>
      </c>
      <c r="AT118" s="81">
        <v>0</v>
      </c>
      <c r="AU118" s="81">
        <v>0</v>
      </c>
      <c r="AV118" s="81">
        <v>0</v>
      </c>
      <c r="AW118" s="81" t="s">
        <v>564</v>
      </c>
      <c r="AX118" s="82"/>
      <c r="AY118" s="81">
        <v>1322.3</v>
      </c>
      <c r="AZ118" s="81">
        <v>8679</v>
      </c>
      <c r="BA118" s="81">
        <v>0</v>
      </c>
      <c r="BB118" s="81">
        <v>0</v>
      </c>
      <c r="BC118" s="81">
        <v>0</v>
      </c>
      <c r="BD118" s="81">
        <v>0</v>
      </c>
      <c r="BE118" s="81" t="s">
        <v>564</v>
      </c>
      <c r="BF118" s="82"/>
      <c r="BG118" s="81">
        <v>0</v>
      </c>
      <c r="BH118" s="81">
        <v>0</v>
      </c>
      <c r="BI118" s="81">
        <v>11.347</v>
      </c>
      <c r="BJ118" s="81">
        <v>0</v>
      </c>
      <c r="BK118" s="81">
        <v>0</v>
      </c>
      <c r="BL118" s="81">
        <v>0</v>
      </c>
      <c r="BM118" s="82"/>
      <c r="BN118" s="81">
        <v>0</v>
      </c>
      <c r="BO118" s="81">
        <v>0</v>
      </c>
      <c r="BP118" s="81">
        <v>3</v>
      </c>
      <c r="BQ118" s="81">
        <v>0</v>
      </c>
      <c r="BR118" s="81">
        <v>0</v>
      </c>
      <c r="BS118" s="81">
        <v>0</v>
      </c>
      <c r="BT118"/>
      <c r="BU118" s="80">
        <v>11.347</v>
      </c>
      <c r="BV118" s="80">
        <v>0</v>
      </c>
      <c r="BW118" s="80">
        <v>0</v>
      </c>
      <c r="BX118" s="80">
        <v>0</v>
      </c>
      <c r="BY118" s="80">
        <v>0</v>
      </c>
      <c r="BZ118" s="80">
        <v>0</v>
      </c>
      <c r="CA118" s="80">
        <v>0</v>
      </c>
      <c r="CB118" s="80">
        <v>0</v>
      </c>
      <c r="CC118" s="80">
        <v>0</v>
      </c>
    </row>
    <row r="119" spans="1:81">
      <c r="A119" s="80" t="s">
        <v>1826</v>
      </c>
      <c r="B119" s="80">
        <v>407</v>
      </c>
      <c r="C119" s="80">
        <v>16</v>
      </c>
      <c r="D119" s="80">
        <v>24</v>
      </c>
      <c r="E119" s="80">
        <v>2019</v>
      </c>
      <c r="F119" s="80" t="s">
        <v>73</v>
      </c>
      <c r="G119" s="80" t="s">
        <v>1810</v>
      </c>
      <c r="H119" s="80" t="s">
        <v>1811</v>
      </c>
      <c r="I119" s="177"/>
      <c r="J119" s="81">
        <v>55.145228771009727</v>
      </c>
      <c r="K119" s="81">
        <v>0.50892359946611465</v>
      </c>
      <c r="L119" s="81">
        <v>1.4416236483045999</v>
      </c>
      <c r="M119" s="81">
        <v>6.4991486365316806</v>
      </c>
      <c r="N119" s="81">
        <v>9.7968724606107287</v>
      </c>
      <c r="O119" s="81">
        <v>12.730235936989523</v>
      </c>
      <c r="P119" s="81">
        <v>13.291966099080776</v>
      </c>
      <c r="Q119" s="81">
        <v>0.73723491318369772</v>
      </c>
      <c r="R119" s="81">
        <v>0</v>
      </c>
      <c r="S119" s="81">
        <v>0</v>
      </c>
      <c r="T119" s="82"/>
      <c r="U119" s="81">
        <v>3290922</v>
      </c>
      <c r="V119" s="81">
        <v>305</v>
      </c>
      <c r="W119" s="81">
        <v>37</v>
      </c>
      <c r="X119" s="81">
        <v>2095</v>
      </c>
      <c r="Y119" s="81">
        <v>4965</v>
      </c>
      <c r="Z119" s="81">
        <v>7970</v>
      </c>
      <c r="AA119" s="81">
        <v>2760</v>
      </c>
      <c r="AB119" s="81">
        <v>11947</v>
      </c>
      <c r="AC119" s="81">
        <v>0</v>
      </c>
      <c r="AD119" s="81">
        <v>0</v>
      </c>
      <c r="AE119" s="82"/>
      <c r="AF119" s="81">
        <v>24317130.35671195</v>
      </c>
      <c r="AG119" s="81">
        <v>440582.37790054438</v>
      </c>
      <c r="AH119" s="81">
        <v>308069.8859778365</v>
      </c>
      <c r="AI119" s="81">
        <v>13357925.223826621</v>
      </c>
      <c r="AJ119" s="81">
        <v>18210730.174744062</v>
      </c>
      <c r="AK119" s="81">
        <v>0</v>
      </c>
      <c r="AL119" s="81">
        <v>0</v>
      </c>
      <c r="AM119" s="81">
        <v>1627091.463032152</v>
      </c>
      <c r="AN119" s="81">
        <v>0</v>
      </c>
      <c r="AO119" s="81">
        <v>0</v>
      </c>
      <c r="AP119" s="82"/>
      <c r="AQ119" s="81">
        <v>318</v>
      </c>
      <c r="AR119" s="81">
        <v>152</v>
      </c>
      <c r="AS119" s="81">
        <v>0</v>
      </c>
      <c r="AT119" s="81">
        <v>0</v>
      </c>
      <c r="AU119" s="81">
        <v>0</v>
      </c>
      <c r="AV119" s="81">
        <v>0</v>
      </c>
      <c r="AW119" s="81" t="s">
        <v>564</v>
      </c>
      <c r="AX119" s="82"/>
      <c r="AY119" s="81">
        <v>1384.4</v>
      </c>
      <c r="AZ119" s="81">
        <v>8997.2999999999993</v>
      </c>
      <c r="BA119" s="81">
        <v>0</v>
      </c>
      <c r="BB119" s="81">
        <v>0</v>
      </c>
      <c r="BC119" s="81">
        <v>0</v>
      </c>
      <c r="BD119" s="81">
        <v>0</v>
      </c>
      <c r="BE119" s="81" t="s">
        <v>564</v>
      </c>
      <c r="BF119" s="82"/>
      <c r="BG119" s="81">
        <v>0</v>
      </c>
      <c r="BH119" s="81">
        <v>0</v>
      </c>
      <c r="BI119" s="81">
        <v>10.170999999999999</v>
      </c>
      <c r="BJ119" s="81">
        <v>0</v>
      </c>
      <c r="BK119" s="81">
        <v>0</v>
      </c>
      <c r="BL119" s="81">
        <v>0</v>
      </c>
      <c r="BM119" s="82"/>
      <c r="BN119" s="81">
        <v>0</v>
      </c>
      <c r="BO119" s="81">
        <v>0</v>
      </c>
      <c r="BP119" s="81">
        <v>3</v>
      </c>
      <c r="BQ119" s="81">
        <v>0</v>
      </c>
      <c r="BR119" s="81">
        <v>0</v>
      </c>
      <c r="BS119" s="81">
        <v>0</v>
      </c>
      <c r="BT119"/>
      <c r="BU119" s="80">
        <v>10.170999999999999</v>
      </c>
      <c r="BV119" s="80">
        <v>0</v>
      </c>
      <c r="BW119" s="80">
        <v>0</v>
      </c>
      <c r="BX119" s="80">
        <v>0</v>
      </c>
      <c r="BY119" s="80">
        <v>0</v>
      </c>
      <c r="BZ119" s="80">
        <v>0</v>
      </c>
      <c r="CA119" s="80">
        <v>0</v>
      </c>
      <c r="CB119" s="80">
        <v>0</v>
      </c>
      <c r="CC119" s="80">
        <v>0</v>
      </c>
    </row>
    <row r="120" spans="1:81">
      <c r="A120" s="80" t="s">
        <v>1827</v>
      </c>
      <c r="B120" s="80">
        <v>408</v>
      </c>
      <c r="C120" s="80">
        <v>17</v>
      </c>
      <c r="D120" s="80">
        <v>24</v>
      </c>
      <c r="E120" s="80">
        <v>2020</v>
      </c>
      <c r="F120" s="80" t="s">
        <v>218</v>
      </c>
      <c r="G120" s="80" t="s">
        <v>1810</v>
      </c>
      <c r="H120" s="80" t="s">
        <v>1811</v>
      </c>
      <c r="I120" s="177"/>
      <c r="J120" s="81">
        <v>53.626031969411123</v>
      </c>
      <c r="K120" s="81">
        <v>0.44874182568902138</v>
      </c>
      <c r="L120" s="81">
        <v>4.0369354368455781</v>
      </c>
      <c r="M120" s="81">
        <v>6.446365344789001</v>
      </c>
      <c r="N120" s="81">
        <v>9.6800881923048863</v>
      </c>
      <c r="O120" s="81">
        <v>10.988354830564765</v>
      </c>
      <c r="P120" s="81">
        <v>12.420106048375693</v>
      </c>
      <c r="Q120" s="81">
        <v>0.68815916935020338</v>
      </c>
      <c r="R120" s="81">
        <v>0</v>
      </c>
      <c r="S120" s="81">
        <v>0</v>
      </c>
      <c r="T120" s="82"/>
      <c r="U120" s="81">
        <v>3106378</v>
      </c>
      <c r="V120" s="81">
        <v>238</v>
      </c>
      <c r="W120" s="81">
        <v>132</v>
      </c>
      <c r="X120" s="81">
        <v>2107</v>
      </c>
      <c r="Y120" s="81">
        <v>4940</v>
      </c>
      <c r="Z120" s="81">
        <v>7852</v>
      </c>
      <c r="AA120" s="81">
        <v>2802</v>
      </c>
      <c r="AB120" s="81">
        <v>11671</v>
      </c>
      <c r="AC120" s="81">
        <v>0</v>
      </c>
      <c r="AD120" s="81">
        <v>0</v>
      </c>
      <c r="AE120" s="82"/>
      <c r="AF120" s="81">
        <v>24468726.682258088</v>
      </c>
      <c r="AG120" s="81">
        <v>351915.74573635106</v>
      </c>
      <c r="AH120" s="81">
        <v>882349.50730749208</v>
      </c>
      <c r="AI120" s="81">
        <v>12632894.312578283</v>
      </c>
      <c r="AJ120" s="81">
        <v>17192686.222537886</v>
      </c>
      <c r="AK120" s="81"/>
      <c r="AL120" s="81"/>
      <c r="AM120" s="81">
        <v>1523195.1675144813</v>
      </c>
      <c r="AN120" s="81"/>
      <c r="AO120" s="81"/>
      <c r="AP120" s="82"/>
      <c r="AQ120" s="81">
        <v>322</v>
      </c>
      <c r="AR120" s="81">
        <v>157</v>
      </c>
      <c r="AS120" s="81">
        <v>0</v>
      </c>
      <c r="AT120" s="81">
        <v>0</v>
      </c>
      <c r="AU120" s="81">
        <v>0</v>
      </c>
      <c r="AV120" s="81">
        <v>0</v>
      </c>
      <c r="AW120" s="81">
        <v>0</v>
      </c>
      <c r="AX120" s="82"/>
      <c r="AY120" s="81">
        <v>1407.9</v>
      </c>
      <c r="AZ120" s="81">
        <v>10795.3</v>
      </c>
      <c r="BA120" s="81">
        <v>0</v>
      </c>
      <c r="BB120" s="81">
        <v>0</v>
      </c>
      <c r="BC120" s="81">
        <v>0</v>
      </c>
      <c r="BD120" s="81">
        <v>0</v>
      </c>
      <c r="BE120" s="81">
        <v>0</v>
      </c>
      <c r="BF120" s="82"/>
      <c r="BG120" s="81">
        <v>0</v>
      </c>
      <c r="BH120" s="81">
        <v>0</v>
      </c>
      <c r="BI120" s="81">
        <v>8.5749999999999993</v>
      </c>
      <c r="BJ120" s="81">
        <v>0</v>
      </c>
      <c r="BK120" s="81">
        <v>0</v>
      </c>
      <c r="BL120" s="81">
        <v>0</v>
      </c>
      <c r="BM120" s="82"/>
      <c r="BN120" s="81">
        <v>0</v>
      </c>
      <c r="BO120" s="81">
        <v>0</v>
      </c>
      <c r="BP120" s="81">
        <v>3</v>
      </c>
      <c r="BQ120" s="81">
        <v>0</v>
      </c>
      <c r="BR120" s="81">
        <v>0</v>
      </c>
      <c r="BS120" s="81">
        <v>0</v>
      </c>
      <c r="BT120"/>
      <c r="BU120" s="80">
        <v>8.5749999999999993</v>
      </c>
      <c r="BV120" s="80">
        <v>0</v>
      </c>
      <c r="BW120" s="80">
        <v>0</v>
      </c>
      <c r="BX120" s="80">
        <v>0</v>
      </c>
      <c r="BY120" s="80">
        <v>0</v>
      </c>
      <c r="BZ120" s="80">
        <v>0</v>
      </c>
      <c r="CA120" s="80">
        <v>0</v>
      </c>
      <c r="CB120" s="80">
        <v>0</v>
      </c>
      <c r="CC120" s="80">
        <v>0</v>
      </c>
    </row>
    <row r="121" spans="1:81">
      <c r="A121" s="80" t="s">
        <v>1828</v>
      </c>
      <c r="B121" s="80">
        <v>408</v>
      </c>
      <c r="C121" s="80">
        <v>18</v>
      </c>
      <c r="D121" s="80">
        <v>24</v>
      </c>
      <c r="E121" s="80">
        <v>2021</v>
      </c>
      <c r="F121" s="80" t="s">
        <v>75</v>
      </c>
      <c r="G121" s="174" t="s">
        <v>1810</v>
      </c>
      <c r="H121" s="80" t="s">
        <v>1811</v>
      </c>
      <c r="I121" s="177"/>
      <c r="J121" s="81">
        <v>58.003889779232608</v>
      </c>
      <c r="K121" s="81">
        <v>0.45828639677277755</v>
      </c>
      <c r="L121" s="81">
        <v>4.2216588319499095</v>
      </c>
      <c r="M121" s="81">
        <v>6.0479630876357984</v>
      </c>
      <c r="N121" s="81">
        <v>8.5743752636488093</v>
      </c>
      <c r="O121" s="81">
        <v>10.505757369277536</v>
      </c>
      <c r="P121" s="81">
        <v>12.663183266220795</v>
      </c>
      <c r="Q121" s="81">
        <v>0.68179829706421524</v>
      </c>
      <c r="R121" s="81">
        <v>0</v>
      </c>
      <c r="S121" s="81">
        <v>0</v>
      </c>
      <c r="T121" s="82"/>
      <c r="U121" s="81">
        <v>3585331</v>
      </c>
      <c r="V121" s="81">
        <v>238</v>
      </c>
      <c r="W121" s="81">
        <v>132</v>
      </c>
      <c r="X121" s="81">
        <v>2107</v>
      </c>
      <c r="Y121" s="81">
        <v>4929</v>
      </c>
      <c r="Z121" s="81">
        <v>7730</v>
      </c>
      <c r="AA121" s="81">
        <v>2786</v>
      </c>
      <c r="AB121" s="81">
        <v>11426</v>
      </c>
      <c r="AC121" s="81">
        <v>0</v>
      </c>
      <c r="AD121" s="81">
        <v>0</v>
      </c>
      <c r="AE121" s="82"/>
      <c r="AF121" s="81">
        <v>26586664.19151181</v>
      </c>
      <c r="AG121" s="81">
        <v>375811.85436314932</v>
      </c>
      <c r="AH121" s="81">
        <v>892292.34208035597</v>
      </c>
      <c r="AI121" s="81">
        <v>13635850.392738547</v>
      </c>
      <c r="AJ121" s="81">
        <v>17534716.88130185</v>
      </c>
      <c r="AK121" s="81">
        <v>0</v>
      </c>
      <c r="AL121" s="81">
        <v>0</v>
      </c>
      <c r="AM121" s="81">
        <v>1499821.1820919563</v>
      </c>
      <c r="AN121" s="81">
        <v>0</v>
      </c>
      <c r="AO121" s="81">
        <v>0</v>
      </c>
      <c r="AP121" s="82"/>
      <c r="AQ121" s="81">
        <v>329</v>
      </c>
      <c r="AR121" s="81">
        <v>162</v>
      </c>
      <c r="AS121" s="81">
        <v>0</v>
      </c>
      <c r="AT121" s="81">
        <v>0</v>
      </c>
      <c r="AU121" s="81">
        <v>0</v>
      </c>
      <c r="AV121" s="81">
        <v>0</v>
      </c>
      <c r="AW121" s="81"/>
      <c r="AX121" s="82"/>
      <c r="AY121" s="81">
        <v>1456.1</v>
      </c>
      <c r="AZ121" s="81">
        <v>11166.2</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1829</v>
      </c>
      <c r="B122" s="80">
        <v>408</v>
      </c>
      <c r="C122" s="80">
        <v>19</v>
      </c>
      <c r="D122" s="80">
        <v>24</v>
      </c>
      <c r="E122" s="80">
        <v>2022</v>
      </c>
      <c r="F122" s="80" t="s">
        <v>568</v>
      </c>
      <c r="G122" s="174" t="s">
        <v>1810</v>
      </c>
      <c r="H122" s="80" t="s">
        <v>1811</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346</v>
      </c>
      <c r="AR122" s="81">
        <v>162</v>
      </c>
      <c r="AS122" s="81">
        <v>0</v>
      </c>
      <c r="AT122" s="81">
        <v>0</v>
      </c>
      <c r="AU122" s="81">
        <v>0</v>
      </c>
      <c r="AV122" s="81">
        <v>0</v>
      </c>
      <c r="AW122" s="81"/>
      <c r="AX122" s="82"/>
      <c r="AY122" s="81">
        <v>1561.3999999999996</v>
      </c>
      <c r="AZ122" s="81">
        <v>11166.200000000003</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1830</v>
      </c>
      <c r="B123" s="80">
        <v>103</v>
      </c>
      <c r="C123" s="80">
        <v>1</v>
      </c>
      <c r="D123" s="80">
        <v>7</v>
      </c>
      <c r="E123" s="80">
        <v>1990</v>
      </c>
      <c r="F123" s="80" t="s">
        <v>562</v>
      </c>
      <c r="G123" s="80" t="s">
        <v>1663</v>
      </c>
      <c r="H123" s="80" t="s">
        <v>1664</v>
      </c>
      <c r="I123" s="177"/>
      <c r="J123" s="81">
        <v>101.94778254946779</v>
      </c>
      <c r="K123" s="81">
        <v>4.6073101498646265</v>
      </c>
      <c r="L123" s="81">
        <v>17.954063343178291</v>
      </c>
      <c r="M123" s="81">
        <v>13.18717582318185</v>
      </c>
      <c r="N123" s="81">
        <v>25.125481851376712</v>
      </c>
      <c r="O123" s="81">
        <v>13.029048484486925</v>
      </c>
      <c r="P123" s="81">
        <v>17.268568503234622</v>
      </c>
      <c r="Q123" s="81">
        <v>0.9916483024401247</v>
      </c>
      <c r="R123" s="81">
        <v>0</v>
      </c>
      <c r="S123" s="81">
        <v>0.80751131902473694</v>
      </c>
      <c r="T123" s="82"/>
      <c r="U123" s="81">
        <v>2862332</v>
      </c>
      <c r="V123" s="81">
        <v>843</v>
      </c>
      <c r="W123" s="81">
        <v>210</v>
      </c>
      <c r="X123" s="81">
        <v>4422</v>
      </c>
      <c r="Y123" s="81">
        <v>5375</v>
      </c>
      <c r="Z123" s="81">
        <v>5359</v>
      </c>
      <c r="AA123" s="81">
        <v>4193</v>
      </c>
      <c r="AB123" s="81">
        <v>16101</v>
      </c>
      <c r="AC123" s="81">
        <v>0</v>
      </c>
      <c r="AD123" s="81">
        <v>0.80751131902473694</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1831</v>
      </c>
      <c r="B124" s="80">
        <v>104</v>
      </c>
      <c r="C124" s="80">
        <v>2</v>
      </c>
      <c r="D124" s="80">
        <v>7</v>
      </c>
      <c r="E124" s="80">
        <v>2005</v>
      </c>
      <c r="F124" s="80" t="s">
        <v>565</v>
      </c>
      <c r="G124" s="80" t="s">
        <v>1663</v>
      </c>
      <c r="H124" s="80" t="s">
        <v>1664</v>
      </c>
      <c r="I124" s="177"/>
      <c r="J124" s="81">
        <v>71.335055078495856</v>
      </c>
      <c r="K124" s="81">
        <v>2.6259124221408312</v>
      </c>
      <c r="L124" s="81">
        <v>32.545464623825247</v>
      </c>
      <c r="M124" s="81">
        <v>23.83663004262597</v>
      </c>
      <c r="N124" s="81">
        <v>30.165045251641228</v>
      </c>
      <c r="O124" s="81">
        <v>15.86667773450012</v>
      </c>
      <c r="P124" s="81">
        <v>14.683697443459925</v>
      </c>
      <c r="Q124" s="81">
        <v>0.84837316166734289</v>
      </c>
      <c r="R124" s="81">
        <v>0</v>
      </c>
      <c r="S124" s="81">
        <v>0</v>
      </c>
      <c r="T124" s="82"/>
      <c r="U124" s="81">
        <v>2203210</v>
      </c>
      <c r="V124" s="81">
        <v>801</v>
      </c>
      <c r="W124" s="81">
        <v>289</v>
      </c>
      <c r="X124" s="81">
        <v>3871</v>
      </c>
      <c r="Y124" s="81">
        <v>6150</v>
      </c>
      <c r="Z124" s="81">
        <v>7552</v>
      </c>
      <c r="AA124" s="81">
        <v>2920</v>
      </c>
      <c r="AB124" s="81">
        <v>14400</v>
      </c>
      <c r="AC124" s="81">
        <v>0</v>
      </c>
      <c r="AD124" s="81">
        <v>0</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1832</v>
      </c>
      <c r="B125" s="80">
        <v>105</v>
      </c>
      <c r="C125" s="80">
        <v>3</v>
      </c>
      <c r="D125" s="80">
        <v>7</v>
      </c>
      <c r="E125" s="80">
        <v>2006</v>
      </c>
      <c r="F125" s="80" t="s">
        <v>566</v>
      </c>
      <c r="G125" s="80" t="s">
        <v>1663</v>
      </c>
      <c r="H125" s="80" t="s">
        <v>1664</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1833</v>
      </c>
      <c r="B126" s="80">
        <v>106</v>
      </c>
      <c r="C126" s="80">
        <v>4</v>
      </c>
      <c r="D126" s="80">
        <v>7</v>
      </c>
      <c r="E126" s="80">
        <v>2007</v>
      </c>
      <c r="F126" s="80" t="s">
        <v>567</v>
      </c>
      <c r="G126" s="80" t="s">
        <v>1663</v>
      </c>
      <c r="H126" s="80" t="s">
        <v>1664</v>
      </c>
      <c r="I126" s="177"/>
      <c r="J126" s="81">
        <v>69.088586812526856</v>
      </c>
      <c r="K126" s="81">
        <v>2.1008913375128957</v>
      </c>
      <c r="L126" s="81">
        <v>24.538576155949485</v>
      </c>
      <c r="M126" s="81">
        <v>22.466878724025047</v>
      </c>
      <c r="N126" s="81">
        <v>29.87062486963751</v>
      </c>
      <c r="O126" s="81">
        <v>15.038664386202868</v>
      </c>
      <c r="P126" s="81">
        <v>14.68629805627527</v>
      </c>
      <c r="Q126" s="81">
        <v>0.87117411560830404</v>
      </c>
      <c r="R126" s="81">
        <v>0</v>
      </c>
      <c r="S126" s="81">
        <v>0</v>
      </c>
      <c r="T126" s="82"/>
      <c r="U126" s="81">
        <v>2268884</v>
      </c>
      <c r="V126" s="81">
        <v>699</v>
      </c>
      <c r="W126" s="81">
        <v>299</v>
      </c>
      <c r="X126" s="81">
        <v>4570</v>
      </c>
      <c r="Y126" s="81">
        <v>6106</v>
      </c>
      <c r="Z126" s="81">
        <v>7441</v>
      </c>
      <c r="AA126" s="81">
        <v>2876</v>
      </c>
      <c r="AB126" s="81">
        <v>14005</v>
      </c>
      <c r="AC126" s="81">
        <v>0</v>
      </c>
      <c r="AD126" s="81">
        <v>0</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1834</v>
      </c>
      <c r="B127" s="80">
        <v>107</v>
      </c>
      <c r="C127" s="80">
        <v>5</v>
      </c>
      <c r="D127" s="80">
        <v>7</v>
      </c>
      <c r="E127" s="80">
        <v>2008</v>
      </c>
      <c r="F127" s="80" t="s">
        <v>84</v>
      </c>
      <c r="G127" s="80" t="s">
        <v>1663</v>
      </c>
      <c r="H127" s="80" t="s">
        <v>1664</v>
      </c>
      <c r="I127" s="177"/>
      <c r="J127" s="81">
        <v>99.836323368169843</v>
      </c>
      <c r="K127" s="81">
        <v>1.8438629853330342</v>
      </c>
      <c r="L127" s="81">
        <v>21.188134377449565</v>
      </c>
      <c r="M127" s="81">
        <v>26.288423697986133</v>
      </c>
      <c r="N127" s="81">
        <v>30.014873450384162</v>
      </c>
      <c r="O127" s="81">
        <v>14.321763828081137</v>
      </c>
      <c r="P127" s="81">
        <v>14.144190620756104</v>
      </c>
      <c r="Q127" s="81">
        <v>0.84081136590101269</v>
      </c>
      <c r="R127" s="81">
        <v>0</v>
      </c>
      <c r="S127" s="81">
        <v>0</v>
      </c>
      <c r="T127" s="82"/>
      <c r="U127" s="81">
        <v>3444840</v>
      </c>
      <c r="V127" s="81">
        <v>699</v>
      </c>
      <c r="W127" s="81">
        <v>299</v>
      </c>
      <c r="X127" s="81">
        <v>4570</v>
      </c>
      <c r="Y127" s="81">
        <v>6054</v>
      </c>
      <c r="Z127" s="81">
        <v>7335</v>
      </c>
      <c r="AA127" s="81">
        <v>2773</v>
      </c>
      <c r="AB127" s="81">
        <v>13739</v>
      </c>
      <c r="AC127" s="81">
        <v>0</v>
      </c>
      <c r="AD127" s="81">
        <v>0</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1835</v>
      </c>
      <c r="B128" s="80">
        <v>108</v>
      </c>
      <c r="C128" s="80">
        <v>6</v>
      </c>
      <c r="D128" s="80">
        <v>7</v>
      </c>
      <c r="E128" s="80">
        <v>2009</v>
      </c>
      <c r="F128" s="80" t="s">
        <v>85</v>
      </c>
      <c r="G128" s="80" t="s">
        <v>1663</v>
      </c>
      <c r="H128" s="80" t="s">
        <v>1664</v>
      </c>
      <c r="I128" s="177"/>
      <c r="J128" s="81">
        <v>84.22993455272514</v>
      </c>
      <c r="K128" s="81">
        <v>1.0338111156342851</v>
      </c>
      <c r="L128" s="81">
        <v>24.673958888362506</v>
      </c>
      <c r="M128" s="81">
        <v>19.45391462047067</v>
      </c>
      <c r="N128" s="81">
        <v>25.848786936744723</v>
      </c>
      <c r="O128" s="81">
        <v>14.444405951650076</v>
      </c>
      <c r="P128" s="81">
        <v>13.628477217393522</v>
      </c>
      <c r="Q128" s="81">
        <v>0.79168979579216792</v>
      </c>
      <c r="R128" s="81">
        <v>0</v>
      </c>
      <c r="S128" s="81">
        <v>0</v>
      </c>
      <c r="T128" s="82"/>
      <c r="U128" s="81">
        <v>2934999</v>
      </c>
      <c r="V128" s="81">
        <v>480</v>
      </c>
      <c r="W128" s="81">
        <v>399</v>
      </c>
      <c r="X128" s="81">
        <v>4271</v>
      </c>
      <c r="Y128" s="81">
        <v>6070</v>
      </c>
      <c r="Z128" s="81">
        <v>7302</v>
      </c>
      <c r="AA128" s="81">
        <v>2743</v>
      </c>
      <c r="AB128" s="81">
        <v>13580</v>
      </c>
      <c r="AC128" s="81">
        <v>0</v>
      </c>
      <c r="AD128" s="81">
        <v>0</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0</v>
      </c>
      <c r="BL128" s="81">
        <v>0</v>
      </c>
      <c r="BM128" s="82"/>
      <c r="BN128" s="81">
        <v>0</v>
      </c>
      <c r="BO128" s="81">
        <v>0</v>
      </c>
      <c r="BP128" s="81">
        <v>0</v>
      </c>
      <c r="BQ128" s="81">
        <v>0</v>
      </c>
      <c r="BR128" s="81">
        <v>0</v>
      </c>
      <c r="BS128" s="81">
        <v>0</v>
      </c>
      <c r="BT128"/>
      <c r="BU128" s="80"/>
      <c r="BV128" s="80"/>
      <c r="BW128" s="80"/>
      <c r="BX128" s="80"/>
      <c r="BY128" s="80"/>
      <c r="BZ128" s="80"/>
      <c r="CA128" s="80"/>
      <c r="CB128" s="80"/>
      <c r="CC128" s="80"/>
    </row>
    <row r="129" spans="1:81">
      <c r="A129" s="80" t="s">
        <v>1836</v>
      </c>
      <c r="B129" s="80">
        <v>109</v>
      </c>
      <c r="C129" s="80">
        <v>7</v>
      </c>
      <c r="D129" s="80">
        <v>7</v>
      </c>
      <c r="E129" s="80">
        <v>2010</v>
      </c>
      <c r="F129" s="80" t="s">
        <v>86</v>
      </c>
      <c r="G129" s="80" t="s">
        <v>1663</v>
      </c>
      <c r="H129" s="80" t="s">
        <v>1664</v>
      </c>
      <c r="I129" s="177"/>
      <c r="J129" s="81">
        <v>41.598186002715245</v>
      </c>
      <c r="K129" s="81">
        <v>1.0781680475704307</v>
      </c>
      <c r="L129" s="81">
        <v>22.463227765210902</v>
      </c>
      <c r="M129" s="81">
        <v>17.413966780800649</v>
      </c>
      <c r="N129" s="81">
        <v>25.348917250648533</v>
      </c>
      <c r="O129" s="81">
        <v>14.41500703569147</v>
      </c>
      <c r="P129" s="81">
        <v>13.824676694324259</v>
      </c>
      <c r="Q129" s="81">
        <v>0.81484717706367638</v>
      </c>
      <c r="R129" s="81">
        <v>0</v>
      </c>
      <c r="S129" s="81">
        <v>0</v>
      </c>
      <c r="T129" s="82"/>
      <c r="U129" s="81">
        <v>1622586</v>
      </c>
      <c r="V129" s="81">
        <v>480</v>
      </c>
      <c r="W129" s="81">
        <v>399</v>
      </c>
      <c r="X129" s="81">
        <v>4271</v>
      </c>
      <c r="Y129" s="81">
        <v>6054</v>
      </c>
      <c r="Z129" s="81">
        <v>7321</v>
      </c>
      <c r="AA129" s="81">
        <v>2713</v>
      </c>
      <c r="AB129" s="81">
        <v>13393</v>
      </c>
      <c r="AC129" s="81">
        <v>0</v>
      </c>
      <c r="AD129" s="81">
        <v>0</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v>
      </c>
      <c r="BK129" s="81">
        <v>0</v>
      </c>
      <c r="BL129" s="81">
        <v>0</v>
      </c>
      <c r="BM129" s="82"/>
      <c r="BN129" s="81">
        <v>0</v>
      </c>
      <c r="BO129" s="81">
        <v>0</v>
      </c>
      <c r="BP129" s="81">
        <v>0</v>
      </c>
      <c r="BQ129" s="81">
        <v>0</v>
      </c>
      <c r="BR129" s="81">
        <v>0</v>
      </c>
      <c r="BS129" s="81">
        <v>0</v>
      </c>
      <c r="BT129"/>
      <c r="BU129" s="80">
        <v>0</v>
      </c>
      <c r="BV129" s="80">
        <v>0</v>
      </c>
      <c r="BW129" s="80">
        <v>0</v>
      </c>
      <c r="BX129" s="80">
        <v>0</v>
      </c>
      <c r="BY129" s="80">
        <v>0</v>
      </c>
      <c r="BZ129" s="80">
        <v>0</v>
      </c>
      <c r="CA129" s="80">
        <v>0</v>
      </c>
      <c r="CB129" s="80">
        <v>0</v>
      </c>
      <c r="CC129" s="80">
        <v>0</v>
      </c>
    </row>
    <row r="130" spans="1:81">
      <c r="A130" s="80" t="s">
        <v>1837</v>
      </c>
      <c r="B130" s="80">
        <v>110</v>
      </c>
      <c r="C130" s="80">
        <v>8</v>
      </c>
      <c r="D130" s="80">
        <v>7</v>
      </c>
      <c r="E130" s="80">
        <v>2011</v>
      </c>
      <c r="F130" s="80" t="s">
        <v>87</v>
      </c>
      <c r="G130" s="80" t="s">
        <v>1663</v>
      </c>
      <c r="H130" s="80" t="s">
        <v>1664</v>
      </c>
      <c r="I130" s="177"/>
      <c r="J130" s="81">
        <v>44.239676357964434</v>
      </c>
      <c r="K130" s="81">
        <v>1.5107139809886039</v>
      </c>
      <c r="L130" s="81">
        <v>20.959828284463665</v>
      </c>
      <c r="M130" s="81">
        <v>21.998735884522983</v>
      </c>
      <c r="N130" s="81">
        <v>30.335554779643186</v>
      </c>
      <c r="O130" s="81">
        <v>14.208710448482693</v>
      </c>
      <c r="P130" s="81">
        <v>13.326196003003483</v>
      </c>
      <c r="Q130" s="81">
        <v>0.92516073681031907</v>
      </c>
      <c r="R130" s="81">
        <v>0</v>
      </c>
      <c r="S130" s="81">
        <v>0</v>
      </c>
      <c r="T130" s="82"/>
      <c r="U130" s="81">
        <v>1625183</v>
      </c>
      <c r="V130" s="81">
        <v>480</v>
      </c>
      <c r="W130" s="81">
        <v>399</v>
      </c>
      <c r="X130" s="81">
        <v>4271</v>
      </c>
      <c r="Y130" s="81">
        <v>6019</v>
      </c>
      <c r="Z130" s="81">
        <v>7373</v>
      </c>
      <c r="AA130" s="81">
        <v>2693</v>
      </c>
      <c r="AB130" s="81">
        <v>13183</v>
      </c>
      <c r="AC130" s="81">
        <v>0</v>
      </c>
      <c r="AD130" s="81">
        <v>0</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0</v>
      </c>
      <c r="BL130" s="81">
        <v>0</v>
      </c>
      <c r="BM130" s="82"/>
      <c r="BN130" s="81">
        <v>0</v>
      </c>
      <c r="BO130" s="81">
        <v>0</v>
      </c>
      <c r="BP130" s="81">
        <v>0</v>
      </c>
      <c r="BQ130" s="81">
        <v>0</v>
      </c>
      <c r="BR130" s="81">
        <v>0</v>
      </c>
      <c r="BS130" s="81">
        <v>0</v>
      </c>
      <c r="BT130"/>
      <c r="BU130" s="80">
        <v>0</v>
      </c>
      <c r="BV130" s="80">
        <v>0</v>
      </c>
      <c r="BW130" s="80">
        <v>0</v>
      </c>
      <c r="BX130" s="80">
        <v>0</v>
      </c>
      <c r="BY130" s="80">
        <v>0</v>
      </c>
      <c r="BZ130" s="80">
        <v>0</v>
      </c>
      <c r="CA130" s="80">
        <v>0</v>
      </c>
      <c r="CB130" s="80">
        <v>0</v>
      </c>
      <c r="CC130" s="80">
        <v>0</v>
      </c>
    </row>
    <row r="131" spans="1:81">
      <c r="A131" s="80" t="s">
        <v>1838</v>
      </c>
      <c r="B131" s="80">
        <v>111</v>
      </c>
      <c r="C131" s="80">
        <v>9</v>
      </c>
      <c r="D131" s="80">
        <v>7</v>
      </c>
      <c r="E131" s="80">
        <v>2012</v>
      </c>
      <c r="F131" s="80" t="s">
        <v>88</v>
      </c>
      <c r="G131" s="80" t="s">
        <v>1663</v>
      </c>
      <c r="H131" s="80" t="s">
        <v>1664</v>
      </c>
      <c r="I131" s="177"/>
      <c r="J131" s="81">
        <v>43.729157567053214</v>
      </c>
      <c r="K131" s="81">
        <v>1.7018777279954622</v>
      </c>
      <c r="L131" s="81">
        <v>21.147843481891002</v>
      </c>
      <c r="M131" s="81">
        <v>27.322360071181674</v>
      </c>
      <c r="N131" s="81">
        <v>33.600724761703049</v>
      </c>
      <c r="O131" s="81">
        <v>14.049100314149229</v>
      </c>
      <c r="P131" s="81">
        <v>13.242765463586752</v>
      </c>
      <c r="Q131" s="81">
        <v>0.99654910935852714</v>
      </c>
      <c r="R131" s="81">
        <v>0</v>
      </c>
      <c r="S131" s="81">
        <v>0</v>
      </c>
      <c r="T131" s="82"/>
      <c r="U131" s="81">
        <v>1539178</v>
      </c>
      <c r="V131" s="81">
        <v>480</v>
      </c>
      <c r="W131" s="81">
        <v>399</v>
      </c>
      <c r="X131" s="81">
        <v>4271</v>
      </c>
      <c r="Y131" s="81">
        <v>6069</v>
      </c>
      <c r="Z131" s="81">
        <v>7348</v>
      </c>
      <c r="AA131" s="81">
        <v>2661</v>
      </c>
      <c r="AB131" s="81">
        <v>13070</v>
      </c>
      <c r="AC131" s="81">
        <v>0</v>
      </c>
      <c r="AD131" s="81">
        <v>0</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v>
      </c>
      <c r="BK131" s="81">
        <v>0</v>
      </c>
      <c r="BL131" s="81">
        <v>0</v>
      </c>
      <c r="BM131" s="82"/>
      <c r="BN131" s="81">
        <v>0</v>
      </c>
      <c r="BO131" s="81">
        <v>0</v>
      </c>
      <c r="BP131" s="81">
        <v>0</v>
      </c>
      <c r="BQ131" s="81">
        <v>0</v>
      </c>
      <c r="BR131" s="81">
        <v>0</v>
      </c>
      <c r="BS131" s="81">
        <v>0</v>
      </c>
      <c r="BT131"/>
      <c r="BU131" s="80">
        <v>0</v>
      </c>
      <c r="BV131" s="80">
        <v>0</v>
      </c>
      <c r="BW131" s="80">
        <v>0</v>
      </c>
      <c r="BX131" s="80">
        <v>0</v>
      </c>
      <c r="BY131" s="80">
        <v>0</v>
      </c>
      <c r="BZ131" s="80">
        <v>0</v>
      </c>
      <c r="CA131" s="80">
        <v>0</v>
      </c>
      <c r="CB131" s="80">
        <v>0</v>
      </c>
      <c r="CC131" s="80">
        <v>0</v>
      </c>
    </row>
    <row r="132" spans="1:81">
      <c r="A132" s="80" t="s">
        <v>1839</v>
      </c>
      <c r="B132" s="80">
        <v>112</v>
      </c>
      <c r="C132" s="80">
        <v>10</v>
      </c>
      <c r="D132" s="80">
        <v>7</v>
      </c>
      <c r="E132" s="80">
        <v>2013</v>
      </c>
      <c r="F132" s="80" t="s">
        <v>89</v>
      </c>
      <c r="G132" s="80" t="s">
        <v>1663</v>
      </c>
      <c r="H132" s="80" t="s">
        <v>1664</v>
      </c>
      <c r="I132" s="177"/>
      <c r="J132" s="81">
        <v>45.320243799069523</v>
      </c>
      <c r="K132" s="81">
        <v>1.406607747236325</v>
      </c>
      <c r="L132" s="81">
        <v>18.675213336266115</v>
      </c>
      <c r="M132" s="81">
        <v>25.410448094679452</v>
      </c>
      <c r="N132" s="81">
        <v>32.397239219242678</v>
      </c>
      <c r="O132" s="81">
        <v>13.554797364053673</v>
      </c>
      <c r="P132" s="81">
        <v>13.412551508059718</v>
      </c>
      <c r="Q132" s="81">
        <v>1.0002158681066597</v>
      </c>
      <c r="R132" s="81">
        <v>0</v>
      </c>
      <c r="S132" s="81">
        <v>0</v>
      </c>
      <c r="T132" s="82"/>
      <c r="U132" s="81">
        <v>1624222</v>
      </c>
      <c r="V132" s="81">
        <v>480</v>
      </c>
      <c r="W132" s="81">
        <v>399</v>
      </c>
      <c r="X132" s="81">
        <v>4271</v>
      </c>
      <c r="Y132" s="81">
        <v>6038</v>
      </c>
      <c r="Z132" s="81">
        <v>7406</v>
      </c>
      <c r="AA132" s="81">
        <v>2685</v>
      </c>
      <c r="AB132" s="81">
        <v>12930</v>
      </c>
      <c r="AC132" s="81">
        <v>0</v>
      </c>
      <c r="AD132" s="81">
        <v>0</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v>
      </c>
      <c r="BK132" s="81">
        <v>0</v>
      </c>
      <c r="BL132" s="81">
        <v>0</v>
      </c>
      <c r="BM132" s="82"/>
      <c r="BN132" s="81">
        <v>0</v>
      </c>
      <c r="BO132" s="81">
        <v>0</v>
      </c>
      <c r="BP132" s="81">
        <v>0</v>
      </c>
      <c r="BQ132" s="81">
        <v>0</v>
      </c>
      <c r="BR132" s="81">
        <v>0</v>
      </c>
      <c r="BS132" s="81">
        <v>0</v>
      </c>
      <c r="BT132"/>
      <c r="BU132" s="80">
        <v>0</v>
      </c>
      <c r="BV132" s="80">
        <v>0</v>
      </c>
      <c r="BW132" s="80">
        <v>0</v>
      </c>
      <c r="BX132" s="80">
        <v>0</v>
      </c>
      <c r="BY132" s="80">
        <v>0</v>
      </c>
      <c r="BZ132" s="80">
        <v>0</v>
      </c>
      <c r="CA132" s="80">
        <v>0</v>
      </c>
      <c r="CB132" s="80">
        <v>0</v>
      </c>
      <c r="CC132" s="80">
        <v>0</v>
      </c>
    </row>
    <row r="133" spans="1:81">
      <c r="A133" s="80" t="s">
        <v>1840</v>
      </c>
      <c r="B133" s="80">
        <v>113</v>
      </c>
      <c r="C133" s="80">
        <v>11</v>
      </c>
      <c r="D133" s="80">
        <v>7</v>
      </c>
      <c r="E133" s="80">
        <v>2014</v>
      </c>
      <c r="F133" s="80" t="s">
        <v>90</v>
      </c>
      <c r="G133" s="80" t="s">
        <v>1663</v>
      </c>
      <c r="H133" s="80" t="s">
        <v>1664</v>
      </c>
      <c r="I133" s="177"/>
      <c r="J133" s="81">
        <v>43.583690414989249</v>
      </c>
      <c r="K133" s="81">
        <v>1.5480563226250794</v>
      </c>
      <c r="L133" s="81">
        <v>22.468000346975693</v>
      </c>
      <c r="M133" s="81">
        <v>25.739337144068461</v>
      </c>
      <c r="N133" s="81">
        <v>34.065874108025177</v>
      </c>
      <c r="O133" s="81">
        <v>12.748326185529063</v>
      </c>
      <c r="P133" s="81">
        <v>13.532524776767993</v>
      </c>
      <c r="Q133" s="81">
        <v>0.94177498914114199</v>
      </c>
      <c r="R133" s="81">
        <v>0</v>
      </c>
      <c r="S133" s="81">
        <v>0</v>
      </c>
      <c r="T133" s="82"/>
      <c r="U133" s="81">
        <v>1734767</v>
      </c>
      <c r="V133" s="81">
        <v>459</v>
      </c>
      <c r="W133" s="81">
        <v>490</v>
      </c>
      <c r="X133" s="81">
        <v>4113</v>
      </c>
      <c r="Y133" s="81">
        <v>5996</v>
      </c>
      <c r="Z133" s="81">
        <v>7336</v>
      </c>
      <c r="AA133" s="81">
        <v>2695</v>
      </c>
      <c r="AB133" s="81">
        <v>12689</v>
      </c>
      <c r="AC133" s="81">
        <v>0</v>
      </c>
      <c r="AD133" s="81">
        <v>0</v>
      </c>
      <c r="AE133" s="82"/>
      <c r="AF133" s="81">
        <v>14128208.561749401</v>
      </c>
      <c r="AG133" s="81">
        <v>1086262.8249869347</v>
      </c>
      <c r="AH133" s="81">
        <v>3654422.5767210131</v>
      </c>
      <c r="AI133" s="81">
        <v>27085806.782054752</v>
      </c>
      <c r="AJ133" s="81">
        <v>25788651.343851522</v>
      </c>
      <c r="AK133" s="81">
        <v>0</v>
      </c>
      <c r="AL133" s="81">
        <v>0</v>
      </c>
      <c r="AM133" s="81">
        <v>1742010.0855452772</v>
      </c>
      <c r="AN133" s="81">
        <v>0</v>
      </c>
      <c r="AO133" s="81">
        <v>0</v>
      </c>
      <c r="AP133" s="82"/>
      <c r="AQ133" s="81">
        <v>109</v>
      </c>
      <c r="AR133" s="81">
        <v>20</v>
      </c>
      <c r="AS133" s="81">
        <v>0</v>
      </c>
      <c r="AT133" s="81">
        <v>0</v>
      </c>
      <c r="AU133" s="81">
        <v>0</v>
      </c>
      <c r="AV133" s="81">
        <v>0</v>
      </c>
      <c r="AW133" s="81" t="s">
        <v>564</v>
      </c>
      <c r="AX133" s="82"/>
      <c r="AY133" s="81">
        <v>562.88499999999999</v>
      </c>
      <c r="AZ133" s="81">
        <v>2358.4</v>
      </c>
      <c r="BA133" s="81">
        <v>0</v>
      </c>
      <c r="BB133" s="81">
        <v>0</v>
      </c>
      <c r="BC133" s="81">
        <v>0</v>
      </c>
      <c r="BD133" s="81">
        <v>0</v>
      </c>
      <c r="BE133" s="81" t="s">
        <v>564</v>
      </c>
      <c r="BF133" s="82"/>
      <c r="BG133" s="81">
        <v>0</v>
      </c>
      <c r="BH133" s="81">
        <v>0</v>
      </c>
      <c r="BI133" s="81">
        <v>0</v>
      </c>
      <c r="BJ133" s="81">
        <v>0</v>
      </c>
      <c r="BK133" s="81">
        <v>0</v>
      </c>
      <c r="BL133" s="81">
        <v>0</v>
      </c>
      <c r="BM133" s="82"/>
      <c r="BN133" s="81">
        <v>0</v>
      </c>
      <c r="BO133" s="81">
        <v>0</v>
      </c>
      <c r="BP133" s="81">
        <v>0</v>
      </c>
      <c r="BQ133" s="81">
        <v>0</v>
      </c>
      <c r="BR133" s="81">
        <v>0</v>
      </c>
      <c r="BS133" s="81">
        <v>0</v>
      </c>
      <c r="BT133"/>
      <c r="BU133" s="80">
        <v>0</v>
      </c>
      <c r="BV133" s="80">
        <v>0</v>
      </c>
      <c r="BW133" s="80">
        <v>0</v>
      </c>
      <c r="BX133" s="80">
        <v>0</v>
      </c>
      <c r="BY133" s="80">
        <v>0</v>
      </c>
      <c r="BZ133" s="80">
        <v>0</v>
      </c>
      <c r="CA133" s="80">
        <v>0</v>
      </c>
      <c r="CB133" s="80">
        <v>0</v>
      </c>
      <c r="CC133" s="80">
        <v>0</v>
      </c>
    </row>
    <row r="134" spans="1:81">
      <c r="A134" s="80" t="s">
        <v>1841</v>
      </c>
      <c r="B134" s="80">
        <v>114</v>
      </c>
      <c r="C134" s="80">
        <v>12</v>
      </c>
      <c r="D134" s="80">
        <v>7</v>
      </c>
      <c r="E134" s="80">
        <v>2015</v>
      </c>
      <c r="F134" s="80" t="s">
        <v>91</v>
      </c>
      <c r="G134" s="80" t="s">
        <v>1663</v>
      </c>
      <c r="H134" s="80" t="s">
        <v>1664</v>
      </c>
      <c r="I134" s="177"/>
      <c r="J134" s="81">
        <v>47.059801613532521</v>
      </c>
      <c r="K134" s="81">
        <v>1.4844250886267532</v>
      </c>
      <c r="L134" s="81">
        <v>23.649914310862915</v>
      </c>
      <c r="M134" s="81">
        <v>24.904683581114167</v>
      </c>
      <c r="N134" s="81">
        <v>31.233934322037648</v>
      </c>
      <c r="O134" s="81">
        <v>12.607738107442275</v>
      </c>
      <c r="P134" s="81">
        <v>13.578349465518324</v>
      </c>
      <c r="Q134" s="81">
        <v>0.90683820232405854</v>
      </c>
      <c r="R134" s="81">
        <v>0</v>
      </c>
      <c r="S134" s="81">
        <v>0</v>
      </c>
      <c r="T134" s="82"/>
      <c r="U134" s="81">
        <v>1878017</v>
      </c>
      <c r="V134" s="81">
        <v>459</v>
      </c>
      <c r="W134" s="81">
        <v>490</v>
      </c>
      <c r="X134" s="81">
        <v>4113</v>
      </c>
      <c r="Y134" s="81">
        <v>5973</v>
      </c>
      <c r="Z134" s="81">
        <v>7325</v>
      </c>
      <c r="AA134" s="81">
        <v>2702</v>
      </c>
      <c r="AB134" s="81">
        <v>12481</v>
      </c>
      <c r="AC134" s="81">
        <v>0</v>
      </c>
      <c r="AD134" s="81">
        <v>0</v>
      </c>
      <c r="AE134" s="82"/>
      <c r="AF134" s="81">
        <v>14493221.66118155</v>
      </c>
      <c r="AG134" s="81">
        <v>988953.48629605956</v>
      </c>
      <c r="AH134" s="81">
        <v>3057978.0129501796</v>
      </c>
      <c r="AI134" s="81">
        <v>26159013.828442577</v>
      </c>
      <c r="AJ134" s="81">
        <v>24653884.294697396</v>
      </c>
      <c r="AK134" s="81">
        <v>0</v>
      </c>
      <c r="AL134" s="81">
        <v>0</v>
      </c>
      <c r="AM134" s="81">
        <v>1710468.6941741402</v>
      </c>
      <c r="AN134" s="81">
        <v>0</v>
      </c>
      <c r="AO134" s="81">
        <v>0</v>
      </c>
      <c r="AP134" s="82"/>
      <c r="AQ134" s="81">
        <v>130</v>
      </c>
      <c r="AR134" s="81">
        <v>23</v>
      </c>
      <c r="AS134" s="81">
        <v>0</v>
      </c>
      <c r="AT134" s="81">
        <v>0</v>
      </c>
      <c r="AU134" s="81">
        <v>0</v>
      </c>
      <c r="AV134" s="81">
        <v>0</v>
      </c>
      <c r="AW134" s="81" t="s">
        <v>564</v>
      </c>
      <c r="AX134" s="82"/>
      <c r="AY134" s="81">
        <v>744.78500000000008</v>
      </c>
      <c r="AZ134" s="81">
        <v>2407.1</v>
      </c>
      <c r="BA134" s="81">
        <v>0</v>
      </c>
      <c r="BB134" s="81">
        <v>0</v>
      </c>
      <c r="BC134" s="81">
        <v>0</v>
      </c>
      <c r="BD134" s="81">
        <v>0</v>
      </c>
      <c r="BE134" s="81" t="s">
        <v>564</v>
      </c>
      <c r="BF134" s="82"/>
      <c r="BG134" s="81">
        <v>0</v>
      </c>
      <c r="BH134" s="81">
        <v>0</v>
      </c>
      <c r="BI134" s="81">
        <v>0</v>
      </c>
      <c r="BJ134" s="81">
        <v>0</v>
      </c>
      <c r="BK134" s="81">
        <v>0</v>
      </c>
      <c r="BL134" s="81">
        <v>0</v>
      </c>
      <c r="BM134" s="82"/>
      <c r="BN134" s="81">
        <v>0</v>
      </c>
      <c r="BO134" s="81">
        <v>0</v>
      </c>
      <c r="BP134" s="81">
        <v>0</v>
      </c>
      <c r="BQ134" s="81">
        <v>0</v>
      </c>
      <c r="BR134" s="81">
        <v>0</v>
      </c>
      <c r="BS134" s="81">
        <v>0</v>
      </c>
      <c r="BT134"/>
      <c r="BU134" s="80">
        <v>0</v>
      </c>
      <c r="BV134" s="80">
        <v>0</v>
      </c>
      <c r="BW134" s="80">
        <v>0</v>
      </c>
      <c r="BX134" s="80">
        <v>0</v>
      </c>
      <c r="BY134" s="80">
        <v>0</v>
      </c>
      <c r="BZ134" s="80">
        <v>0</v>
      </c>
      <c r="CA134" s="80">
        <v>0</v>
      </c>
      <c r="CB134" s="80">
        <v>0</v>
      </c>
      <c r="CC134" s="80">
        <v>0</v>
      </c>
    </row>
    <row r="135" spans="1:81">
      <c r="A135" s="80" t="s">
        <v>1842</v>
      </c>
      <c r="B135" s="80">
        <v>115</v>
      </c>
      <c r="C135" s="80">
        <v>13</v>
      </c>
      <c r="D135" s="80">
        <v>7</v>
      </c>
      <c r="E135" s="80">
        <v>2016</v>
      </c>
      <c r="F135" s="80" t="s">
        <v>92</v>
      </c>
      <c r="G135" s="80" t="s">
        <v>1663</v>
      </c>
      <c r="H135" s="80" t="s">
        <v>1664</v>
      </c>
      <c r="I135" s="177"/>
      <c r="J135" s="81">
        <v>46.521327455469482</v>
      </c>
      <c r="K135" s="81">
        <v>1.4002256149691092</v>
      </c>
      <c r="L135" s="81">
        <v>25.431892167975757</v>
      </c>
      <c r="M135" s="81">
        <v>21.352877882372482</v>
      </c>
      <c r="N135" s="81">
        <v>31.677763831222698</v>
      </c>
      <c r="O135" s="81">
        <v>12.483541669608993</v>
      </c>
      <c r="P135" s="81">
        <v>14.129163384248569</v>
      </c>
      <c r="Q135" s="81">
        <v>0.87082227137875257</v>
      </c>
      <c r="R135" s="81">
        <v>0</v>
      </c>
      <c r="S135" s="81">
        <v>0</v>
      </c>
      <c r="T135" s="82"/>
      <c r="U135" s="81">
        <v>1767164</v>
      </c>
      <c r="V135" s="81">
        <v>459</v>
      </c>
      <c r="W135" s="81">
        <v>490</v>
      </c>
      <c r="X135" s="81">
        <v>4113</v>
      </c>
      <c r="Y135" s="81">
        <v>5957</v>
      </c>
      <c r="Z135" s="81">
        <v>7342</v>
      </c>
      <c r="AA135" s="81">
        <v>2908</v>
      </c>
      <c r="AB135" s="81">
        <v>12329</v>
      </c>
      <c r="AC135" s="81">
        <v>0</v>
      </c>
      <c r="AD135" s="81">
        <v>0</v>
      </c>
      <c r="AE135" s="82"/>
      <c r="AF135" s="81">
        <v>14578212.1634512</v>
      </c>
      <c r="AG135" s="81">
        <v>942674.92405382602</v>
      </c>
      <c r="AH135" s="81">
        <v>2591787.0496855802</v>
      </c>
      <c r="AI135" s="81">
        <v>26111911.320580341</v>
      </c>
      <c r="AJ135" s="81">
        <v>25592434.814138781</v>
      </c>
      <c r="AK135" s="81">
        <v>0</v>
      </c>
      <c r="AL135" s="81">
        <v>0</v>
      </c>
      <c r="AM135" s="81">
        <v>1690950.414521992</v>
      </c>
      <c r="AN135" s="81">
        <v>0</v>
      </c>
      <c r="AO135" s="81">
        <v>0</v>
      </c>
      <c r="AP135" s="82"/>
      <c r="AQ135" s="81">
        <v>145</v>
      </c>
      <c r="AR135" s="81">
        <v>29</v>
      </c>
      <c r="AS135" s="81">
        <v>0</v>
      </c>
      <c r="AT135" s="81">
        <v>0</v>
      </c>
      <c r="AU135" s="81">
        <v>0</v>
      </c>
      <c r="AV135" s="81">
        <v>0</v>
      </c>
      <c r="AW135" s="81" t="s">
        <v>564</v>
      </c>
      <c r="AX135" s="82"/>
      <c r="AY135" s="81">
        <v>880.58500000000004</v>
      </c>
      <c r="AZ135" s="81">
        <v>3143.7</v>
      </c>
      <c r="BA135" s="81">
        <v>0</v>
      </c>
      <c r="BB135" s="81">
        <v>0</v>
      </c>
      <c r="BC135" s="81">
        <v>0</v>
      </c>
      <c r="BD135" s="81">
        <v>0</v>
      </c>
      <c r="BE135" s="81" t="s">
        <v>564</v>
      </c>
      <c r="BF135" s="82"/>
      <c r="BG135" s="81">
        <v>0</v>
      </c>
      <c r="BH135" s="81">
        <v>0</v>
      </c>
      <c r="BI135" s="81">
        <v>0</v>
      </c>
      <c r="BJ135" s="81">
        <v>0</v>
      </c>
      <c r="BK135" s="81">
        <v>0</v>
      </c>
      <c r="BL135" s="81">
        <v>0</v>
      </c>
      <c r="BM135" s="82"/>
      <c r="BN135" s="81">
        <v>0</v>
      </c>
      <c r="BO135" s="81">
        <v>0</v>
      </c>
      <c r="BP135" s="81">
        <v>0</v>
      </c>
      <c r="BQ135" s="81">
        <v>0</v>
      </c>
      <c r="BR135" s="81">
        <v>0</v>
      </c>
      <c r="BS135" s="81">
        <v>0</v>
      </c>
      <c r="BT135"/>
      <c r="BU135" s="80">
        <v>0</v>
      </c>
      <c r="BV135" s="80">
        <v>0</v>
      </c>
      <c r="BW135" s="80">
        <v>0</v>
      </c>
      <c r="BX135" s="80">
        <v>0</v>
      </c>
      <c r="BY135" s="80">
        <v>0</v>
      </c>
      <c r="BZ135" s="80">
        <v>0</v>
      </c>
      <c r="CA135" s="80">
        <v>0</v>
      </c>
      <c r="CB135" s="80">
        <v>0</v>
      </c>
      <c r="CC135" s="80">
        <v>0</v>
      </c>
    </row>
    <row r="136" spans="1:81">
      <c r="A136" s="80" t="s">
        <v>1843</v>
      </c>
      <c r="B136" s="80">
        <v>116</v>
      </c>
      <c r="C136" s="80">
        <v>14</v>
      </c>
      <c r="D136" s="80">
        <v>7</v>
      </c>
      <c r="E136" s="80">
        <v>2017</v>
      </c>
      <c r="F136" s="80" t="s">
        <v>71</v>
      </c>
      <c r="G136" s="80" t="s">
        <v>1663</v>
      </c>
      <c r="H136" s="80" t="s">
        <v>1664</v>
      </c>
      <c r="I136" s="177"/>
      <c r="J136" s="81">
        <v>38.712393807039874</v>
      </c>
      <c r="K136" s="81">
        <v>1.4308209254951803</v>
      </c>
      <c r="L136" s="81">
        <v>22.957624779098694</v>
      </c>
      <c r="M136" s="81">
        <v>21.410316493670482</v>
      </c>
      <c r="N136" s="81">
        <v>30.779964617014087</v>
      </c>
      <c r="O136" s="81">
        <v>12.156071537241036</v>
      </c>
      <c r="P136" s="81">
        <v>14.001036630226503</v>
      </c>
      <c r="Q136" s="81">
        <v>0.82315954064639973</v>
      </c>
      <c r="R136" s="81">
        <v>0</v>
      </c>
      <c r="S136" s="81">
        <v>0</v>
      </c>
      <c r="T136" s="82"/>
      <c r="U136" s="81">
        <v>1446977</v>
      </c>
      <c r="V136" s="81">
        <v>459</v>
      </c>
      <c r="W136" s="81">
        <v>490</v>
      </c>
      <c r="X136" s="81">
        <v>4113</v>
      </c>
      <c r="Y136" s="81">
        <v>5915</v>
      </c>
      <c r="Z136" s="81">
        <v>7268</v>
      </c>
      <c r="AA136" s="81">
        <v>2900</v>
      </c>
      <c r="AB136" s="81">
        <v>12052</v>
      </c>
      <c r="AC136" s="81">
        <v>0</v>
      </c>
      <c r="AD136" s="81">
        <v>0</v>
      </c>
      <c r="AE136" s="82"/>
      <c r="AF136" s="81">
        <v>11729591.14744376</v>
      </c>
      <c r="AG136" s="81">
        <v>945413.91145101492</v>
      </c>
      <c r="AH136" s="81">
        <v>3166142.1004875479</v>
      </c>
      <c r="AI136" s="81">
        <v>25465886.198006839</v>
      </c>
      <c r="AJ136" s="81">
        <v>22269509.01226379</v>
      </c>
      <c r="AK136" s="81">
        <v>0</v>
      </c>
      <c r="AL136" s="81">
        <v>0</v>
      </c>
      <c r="AM136" s="81">
        <v>1655545.663978271</v>
      </c>
      <c r="AN136" s="81">
        <v>0</v>
      </c>
      <c r="AO136" s="81">
        <v>0</v>
      </c>
      <c r="AP136" s="82"/>
      <c r="AQ136" s="81">
        <v>151</v>
      </c>
      <c r="AR136" s="81">
        <v>31</v>
      </c>
      <c r="AS136" s="81">
        <v>0</v>
      </c>
      <c r="AT136" s="81">
        <v>0</v>
      </c>
      <c r="AU136" s="81">
        <v>0</v>
      </c>
      <c r="AV136" s="81">
        <v>0</v>
      </c>
      <c r="AW136" s="81" t="s">
        <v>564</v>
      </c>
      <c r="AX136" s="82"/>
      <c r="AY136" s="81">
        <v>931.78500000000008</v>
      </c>
      <c r="AZ136" s="81">
        <v>3242.7</v>
      </c>
      <c r="BA136" s="81">
        <v>0</v>
      </c>
      <c r="BB136" s="81">
        <v>0</v>
      </c>
      <c r="BC136" s="81">
        <v>0</v>
      </c>
      <c r="BD136" s="81">
        <v>0</v>
      </c>
      <c r="BE136" s="81" t="s">
        <v>564</v>
      </c>
      <c r="BF136" s="82"/>
      <c r="BG136" s="81">
        <v>0</v>
      </c>
      <c r="BH136" s="81">
        <v>0</v>
      </c>
      <c r="BI136" s="81">
        <v>0</v>
      </c>
      <c r="BJ136" s="81">
        <v>0</v>
      </c>
      <c r="BK136" s="81">
        <v>0</v>
      </c>
      <c r="BL136" s="81">
        <v>0</v>
      </c>
      <c r="BM136" s="82"/>
      <c r="BN136" s="81">
        <v>0</v>
      </c>
      <c r="BO136" s="81">
        <v>0</v>
      </c>
      <c r="BP136" s="81">
        <v>0</v>
      </c>
      <c r="BQ136" s="81">
        <v>0</v>
      </c>
      <c r="BR136" s="81">
        <v>0</v>
      </c>
      <c r="BS136" s="81">
        <v>0</v>
      </c>
      <c r="BT136"/>
      <c r="BU136" s="80">
        <v>0</v>
      </c>
      <c r="BV136" s="80">
        <v>0</v>
      </c>
      <c r="BW136" s="80">
        <v>0</v>
      </c>
      <c r="BX136" s="80">
        <v>0</v>
      </c>
      <c r="BY136" s="80">
        <v>0</v>
      </c>
      <c r="BZ136" s="80">
        <v>0</v>
      </c>
      <c r="CA136" s="80">
        <v>0</v>
      </c>
      <c r="CB136" s="80">
        <v>0</v>
      </c>
      <c r="CC136" s="80">
        <v>0</v>
      </c>
    </row>
    <row r="137" spans="1:81">
      <c r="A137" s="80" t="s">
        <v>1844</v>
      </c>
      <c r="B137" s="80">
        <v>117</v>
      </c>
      <c r="C137" s="80">
        <v>15</v>
      </c>
      <c r="D137" s="80">
        <v>7</v>
      </c>
      <c r="E137" s="80">
        <v>2018</v>
      </c>
      <c r="F137" s="80" t="s">
        <v>93</v>
      </c>
      <c r="G137" s="80" t="s">
        <v>1663</v>
      </c>
      <c r="H137" s="80" t="s">
        <v>1664</v>
      </c>
      <c r="I137" s="177"/>
      <c r="J137" s="81">
        <v>34.447636960550575</v>
      </c>
      <c r="K137" s="81">
        <v>1.3317067379007808</v>
      </c>
      <c r="L137" s="81">
        <v>21.060663711862279</v>
      </c>
      <c r="M137" s="81">
        <v>21.515913809939441</v>
      </c>
      <c r="N137" s="81">
        <v>28.18528243038276</v>
      </c>
      <c r="O137" s="81">
        <v>11.876810654985693</v>
      </c>
      <c r="P137" s="81">
        <v>13.966824462071466</v>
      </c>
      <c r="Q137" s="81">
        <v>0.74933659196121538</v>
      </c>
      <c r="R137" s="81">
        <v>0</v>
      </c>
      <c r="S137" s="81">
        <v>0</v>
      </c>
      <c r="T137" s="82"/>
      <c r="U137" s="81">
        <v>1345359</v>
      </c>
      <c r="V137" s="81">
        <v>459</v>
      </c>
      <c r="W137" s="81">
        <v>490</v>
      </c>
      <c r="X137" s="81">
        <v>4113</v>
      </c>
      <c r="Y137" s="81">
        <v>5883</v>
      </c>
      <c r="Z137" s="81">
        <v>7237</v>
      </c>
      <c r="AA137" s="81">
        <v>2922</v>
      </c>
      <c r="AB137" s="81">
        <v>11823</v>
      </c>
      <c r="AC137" s="81">
        <v>0</v>
      </c>
      <c r="AD137" s="81">
        <v>0</v>
      </c>
      <c r="AE137" s="82"/>
      <c r="AF137" s="81">
        <v>10947554.35013582</v>
      </c>
      <c r="AG137" s="81">
        <v>855373.42618036701</v>
      </c>
      <c r="AH137" s="81">
        <v>2984089.3192859851</v>
      </c>
      <c r="AI137" s="81">
        <v>26031337.471404228</v>
      </c>
      <c r="AJ137" s="81">
        <v>21466345.338364039</v>
      </c>
      <c r="AK137" s="81">
        <v>0</v>
      </c>
      <c r="AL137" s="81">
        <v>0</v>
      </c>
      <c r="AM137" s="81">
        <v>1627449.081943824</v>
      </c>
      <c r="AN137" s="81">
        <v>0</v>
      </c>
      <c r="AO137" s="81">
        <v>0</v>
      </c>
      <c r="AP137" s="82"/>
      <c r="AQ137" s="81">
        <v>157</v>
      </c>
      <c r="AR137" s="81">
        <v>37</v>
      </c>
      <c r="AS137" s="81">
        <v>0</v>
      </c>
      <c r="AT137" s="81">
        <v>0</v>
      </c>
      <c r="AU137" s="81">
        <v>0</v>
      </c>
      <c r="AV137" s="81">
        <v>0</v>
      </c>
      <c r="AW137" s="81" t="s">
        <v>564</v>
      </c>
      <c r="AX137" s="82"/>
      <c r="AY137" s="81">
        <v>977.18499999999995</v>
      </c>
      <c r="AZ137" s="81">
        <v>3539</v>
      </c>
      <c r="BA137" s="81">
        <v>0</v>
      </c>
      <c r="BB137" s="81">
        <v>0</v>
      </c>
      <c r="BC137" s="81">
        <v>0</v>
      </c>
      <c r="BD137" s="81">
        <v>0</v>
      </c>
      <c r="BE137" s="81" t="s">
        <v>564</v>
      </c>
      <c r="BF137" s="82"/>
      <c r="BG137" s="81">
        <v>0</v>
      </c>
      <c r="BH137" s="81">
        <v>0</v>
      </c>
      <c r="BI137" s="81">
        <v>0</v>
      </c>
      <c r="BJ137" s="81">
        <v>0</v>
      </c>
      <c r="BK137" s="81">
        <v>0</v>
      </c>
      <c r="BL137" s="81">
        <v>0</v>
      </c>
      <c r="BM137" s="82"/>
      <c r="BN137" s="81">
        <v>0</v>
      </c>
      <c r="BO137" s="81">
        <v>0</v>
      </c>
      <c r="BP137" s="81">
        <v>0</v>
      </c>
      <c r="BQ137" s="81">
        <v>0</v>
      </c>
      <c r="BR137" s="81">
        <v>0</v>
      </c>
      <c r="BS137" s="81">
        <v>0</v>
      </c>
      <c r="BT137"/>
      <c r="BU137" s="80">
        <v>0</v>
      </c>
      <c r="BV137" s="80">
        <v>0</v>
      </c>
      <c r="BW137" s="80">
        <v>0</v>
      </c>
      <c r="BX137" s="80">
        <v>0</v>
      </c>
      <c r="BY137" s="80">
        <v>0</v>
      </c>
      <c r="BZ137" s="80">
        <v>0</v>
      </c>
      <c r="CA137" s="80">
        <v>0</v>
      </c>
      <c r="CB137" s="80">
        <v>0</v>
      </c>
      <c r="CC137" s="80">
        <v>0</v>
      </c>
    </row>
    <row r="138" spans="1:81">
      <c r="A138" s="80" t="s">
        <v>1845</v>
      </c>
      <c r="B138" s="80">
        <v>118</v>
      </c>
      <c r="C138" s="80">
        <v>16</v>
      </c>
      <c r="D138" s="80">
        <v>7</v>
      </c>
      <c r="E138" s="80">
        <v>2019</v>
      </c>
      <c r="F138" s="80" t="s">
        <v>73</v>
      </c>
      <c r="G138" s="80" t="s">
        <v>1663</v>
      </c>
      <c r="H138" s="80" t="s">
        <v>1664</v>
      </c>
      <c r="I138" s="177"/>
      <c r="J138" s="81">
        <v>32.140074919844231</v>
      </c>
      <c r="K138" s="81">
        <v>1.2357257922589162</v>
      </c>
      <c r="L138" s="81">
        <v>21.155022671422692</v>
      </c>
      <c r="M138" s="81">
        <v>19.301728395946473</v>
      </c>
      <c r="N138" s="81">
        <v>28.392719579530485</v>
      </c>
      <c r="O138" s="81">
        <v>11.471587766556933</v>
      </c>
      <c r="P138" s="81">
        <v>12.824820913714532</v>
      </c>
      <c r="Q138" s="81">
        <v>0.71810518830825243</v>
      </c>
      <c r="R138" s="81">
        <v>0</v>
      </c>
      <c r="S138" s="81">
        <v>0</v>
      </c>
      <c r="T138" s="82"/>
      <c r="U138" s="81">
        <v>1320446</v>
      </c>
      <c r="V138" s="81">
        <v>459</v>
      </c>
      <c r="W138" s="81">
        <v>490</v>
      </c>
      <c r="X138" s="81">
        <v>4113</v>
      </c>
      <c r="Y138" s="81">
        <v>5854</v>
      </c>
      <c r="Z138" s="81">
        <v>7182</v>
      </c>
      <c r="AA138" s="81">
        <v>2663</v>
      </c>
      <c r="AB138" s="81">
        <v>11637</v>
      </c>
      <c r="AC138" s="81">
        <v>0</v>
      </c>
      <c r="AD138" s="81">
        <v>0</v>
      </c>
      <c r="AE138" s="82"/>
      <c r="AF138" s="81">
        <v>10543536.97462488</v>
      </c>
      <c r="AG138" s="81">
        <v>855120.12610301271</v>
      </c>
      <c r="AH138" s="81">
        <v>3221925.1109301462</v>
      </c>
      <c r="AI138" s="81">
        <v>25508549.724497382</v>
      </c>
      <c r="AJ138" s="81">
        <v>21724560.955999069</v>
      </c>
      <c r="AK138" s="81">
        <v>0</v>
      </c>
      <c r="AL138" s="81">
        <v>0</v>
      </c>
      <c r="AM138" s="81">
        <v>1584871.7967109026</v>
      </c>
      <c r="AN138" s="81">
        <v>0</v>
      </c>
      <c r="AO138" s="81">
        <v>0</v>
      </c>
      <c r="AP138" s="82"/>
      <c r="AQ138" s="81">
        <v>160</v>
      </c>
      <c r="AR138" s="81">
        <v>43</v>
      </c>
      <c r="AS138" s="81">
        <v>0</v>
      </c>
      <c r="AT138" s="81">
        <v>0</v>
      </c>
      <c r="AU138" s="81">
        <v>0</v>
      </c>
      <c r="AV138" s="81">
        <v>0</v>
      </c>
      <c r="AW138" s="81" t="s">
        <v>564</v>
      </c>
      <c r="AX138" s="82"/>
      <c r="AY138" s="81">
        <v>991.78500000000031</v>
      </c>
      <c r="AZ138" s="81">
        <v>3835.9</v>
      </c>
      <c r="BA138" s="81">
        <v>0</v>
      </c>
      <c r="BB138" s="81">
        <v>0</v>
      </c>
      <c r="BC138" s="81">
        <v>0</v>
      </c>
      <c r="BD138" s="81">
        <v>0</v>
      </c>
      <c r="BE138" s="81" t="s">
        <v>564</v>
      </c>
      <c r="BF138" s="82"/>
      <c r="BG138" s="81">
        <v>0</v>
      </c>
      <c r="BH138" s="81">
        <v>0</v>
      </c>
      <c r="BI138" s="81">
        <v>0</v>
      </c>
      <c r="BJ138" s="81">
        <v>0</v>
      </c>
      <c r="BK138" s="81">
        <v>0</v>
      </c>
      <c r="BL138" s="81">
        <v>0</v>
      </c>
      <c r="BM138" s="82"/>
      <c r="BN138" s="81">
        <v>0</v>
      </c>
      <c r="BO138" s="81">
        <v>0</v>
      </c>
      <c r="BP138" s="81">
        <v>0</v>
      </c>
      <c r="BQ138" s="81">
        <v>0</v>
      </c>
      <c r="BR138" s="81">
        <v>0</v>
      </c>
      <c r="BS138" s="81">
        <v>0</v>
      </c>
      <c r="BT138"/>
      <c r="BU138" s="80">
        <v>0</v>
      </c>
      <c r="BV138" s="80">
        <v>0</v>
      </c>
      <c r="BW138" s="80">
        <v>0</v>
      </c>
      <c r="BX138" s="80">
        <v>0</v>
      </c>
      <c r="BY138" s="80">
        <v>0</v>
      </c>
      <c r="BZ138" s="80">
        <v>0</v>
      </c>
      <c r="CA138" s="80">
        <v>0</v>
      </c>
      <c r="CB138" s="80">
        <v>0</v>
      </c>
      <c r="CC138" s="80">
        <v>0</v>
      </c>
    </row>
    <row r="139" spans="1:81">
      <c r="A139" s="80" t="s">
        <v>1846</v>
      </c>
      <c r="B139" s="80">
        <v>119</v>
      </c>
      <c r="C139" s="80">
        <v>17</v>
      </c>
      <c r="D139" s="80">
        <v>7</v>
      </c>
      <c r="E139" s="80">
        <v>2020</v>
      </c>
      <c r="F139" s="80" t="s">
        <v>218</v>
      </c>
      <c r="G139" s="80" t="s">
        <v>1663</v>
      </c>
      <c r="H139" s="80" t="s">
        <v>1664</v>
      </c>
      <c r="I139" s="177"/>
      <c r="J139" s="81">
        <v>22.90360683706918</v>
      </c>
      <c r="K139" s="81">
        <v>1.5509811496908148</v>
      </c>
      <c r="L139" s="81">
        <v>19.678063587520107</v>
      </c>
      <c r="M139" s="81">
        <v>14.89654051030487</v>
      </c>
      <c r="N139" s="81">
        <v>25.779031976186623</v>
      </c>
      <c r="O139" s="81">
        <v>9.9905584736884698</v>
      </c>
      <c r="P139" s="81">
        <v>12.836769134937905</v>
      </c>
      <c r="Q139" s="81">
        <v>0.67654342465292039</v>
      </c>
      <c r="R139" s="81">
        <v>0</v>
      </c>
      <c r="S139" s="81">
        <v>0</v>
      </c>
      <c r="T139" s="82"/>
      <c r="U139" s="81">
        <v>1066677</v>
      </c>
      <c r="V139" s="81">
        <v>533</v>
      </c>
      <c r="W139" s="81">
        <v>405</v>
      </c>
      <c r="X139" s="81">
        <v>3338</v>
      </c>
      <c r="Y139" s="81">
        <v>5799</v>
      </c>
      <c r="Z139" s="81">
        <v>7139</v>
      </c>
      <c r="AA139" s="81">
        <v>2896</v>
      </c>
      <c r="AB139" s="81">
        <v>11474</v>
      </c>
      <c r="AC139" s="81">
        <v>0</v>
      </c>
      <c r="AD139" s="81">
        <v>0</v>
      </c>
      <c r="AE139" s="82"/>
      <c r="AF139" s="81">
        <v>8328515.278187464</v>
      </c>
      <c r="AG139" s="81">
        <v>993714.54689650633</v>
      </c>
      <c r="AH139" s="81">
        <v>2885754.3378444933</v>
      </c>
      <c r="AI139" s="81">
        <v>19165733.374618731</v>
      </c>
      <c r="AJ139" s="81">
        <v>21970202.878806971</v>
      </c>
      <c r="AK139" s="81"/>
      <c r="AL139" s="81"/>
      <c r="AM139" s="81">
        <v>1497484.4787988313</v>
      </c>
      <c r="AN139" s="81"/>
      <c r="AO139" s="81"/>
      <c r="AP139" s="82"/>
      <c r="AQ139" s="81">
        <v>163</v>
      </c>
      <c r="AR139" s="81">
        <v>45</v>
      </c>
      <c r="AS139" s="81">
        <v>0</v>
      </c>
      <c r="AT139" s="81">
        <v>0</v>
      </c>
      <c r="AU139" s="81">
        <v>0</v>
      </c>
      <c r="AV139" s="81">
        <v>0</v>
      </c>
      <c r="AW139" s="81">
        <v>0</v>
      </c>
      <c r="AX139" s="82"/>
      <c r="AY139" s="81">
        <v>1013.123</v>
      </c>
      <c r="AZ139" s="81">
        <v>3934.9</v>
      </c>
      <c r="BA139" s="81">
        <v>0</v>
      </c>
      <c r="BB139" s="81">
        <v>0</v>
      </c>
      <c r="BC139" s="81">
        <v>0</v>
      </c>
      <c r="BD139" s="81">
        <v>0</v>
      </c>
      <c r="BE139" s="81">
        <v>0</v>
      </c>
      <c r="BF139" s="82"/>
      <c r="BG139" s="81">
        <v>0</v>
      </c>
      <c r="BH139" s="81">
        <v>0</v>
      </c>
      <c r="BI139" s="81">
        <v>0</v>
      </c>
      <c r="BJ139" s="81">
        <v>0</v>
      </c>
      <c r="BK139" s="81">
        <v>0</v>
      </c>
      <c r="BL139" s="81">
        <v>0</v>
      </c>
      <c r="BM139" s="82"/>
      <c r="BN139" s="81">
        <v>0</v>
      </c>
      <c r="BO139" s="81">
        <v>0</v>
      </c>
      <c r="BP139" s="81">
        <v>0</v>
      </c>
      <c r="BQ139" s="81">
        <v>0</v>
      </c>
      <c r="BR139" s="81">
        <v>0</v>
      </c>
      <c r="BS139" s="81">
        <v>0</v>
      </c>
      <c r="BT139"/>
      <c r="BU139" s="80">
        <v>0</v>
      </c>
      <c r="BV139" s="80">
        <v>0</v>
      </c>
      <c r="BW139" s="80">
        <v>0</v>
      </c>
      <c r="BX139" s="80">
        <v>0</v>
      </c>
      <c r="BY139" s="80">
        <v>0</v>
      </c>
      <c r="BZ139" s="80">
        <v>0</v>
      </c>
      <c r="CA139" s="80">
        <v>0</v>
      </c>
      <c r="CB139" s="80">
        <v>0</v>
      </c>
      <c r="CC139" s="80">
        <v>0</v>
      </c>
    </row>
    <row r="140" spans="1:81">
      <c r="A140" s="80" t="s">
        <v>1665</v>
      </c>
      <c r="B140" s="80">
        <v>119</v>
      </c>
      <c r="C140" s="80">
        <v>18</v>
      </c>
      <c r="D140" s="80">
        <v>7</v>
      </c>
      <c r="E140" s="80">
        <v>2021</v>
      </c>
      <c r="F140" s="80" t="s">
        <v>75</v>
      </c>
      <c r="G140" s="174" t="s">
        <v>1663</v>
      </c>
      <c r="H140" s="80" t="s">
        <v>1664</v>
      </c>
      <c r="I140" s="177"/>
      <c r="J140" s="81">
        <v>23.688542730845938</v>
      </c>
      <c r="K140" s="81">
        <v>1.4940253730494535</v>
      </c>
      <c r="L140" s="81">
        <v>17.957983264454441</v>
      </c>
      <c r="M140" s="81">
        <v>15.045979547158977</v>
      </c>
      <c r="N140" s="81">
        <v>24.407470772974488</v>
      </c>
      <c r="O140" s="81">
        <v>9.5666269239773065</v>
      </c>
      <c r="P140" s="81">
        <v>13.176801252252003</v>
      </c>
      <c r="Q140" s="81">
        <v>0.6747571453879001</v>
      </c>
      <c r="R140" s="81">
        <v>0</v>
      </c>
      <c r="S140" s="81">
        <v>0</v>
      </c>
      <c r="T140" s="82"/>
      <c r="U140" s="81">
        <v>1132945</v>
      </c>
      <c r="V140" s="81">
        <v>533</v>
      </c>
      <c r="W140" s="81">
        <v>405</v>
      </c>
      <c r="X140" s="81">
        <v>3338</v>
      </c>
      <c r="Y140" s="81">
        <v>5780</v>
      </c>
      <c r="Z140" s="81">
        <v>7039</v>
      </c>
      <c r="AA140" s="81">
        <v>2899</v>
      </c>
      <c r="AB140" s="81">
        <v>11308</v>
      </c>
      <c r="AC140" s="81">
        <v>0</v>
      </c>
      <c r="AD140" s="81">
        <v>0</v>
      </c>
      <c r="AE140" s="82"/>
      <c r="AF140" s="81">
        <v>8677871.0401837938</v>
      </c>
      <c r="AG140" s="81">
        <v>1010874.4373230094</v>
      </c>
      <c r="AH140" s="81">
        <v>2587246.7043362274</v>
      </c>
      <c r="AI140" s="81">
        <v>20912646.554494936</v>
      </c>
      <c r="AJ140" s="81">
        <v>21340330.49061162</v>
      </c>
      <c r="AK140" s="81">
        <v>0</v>
      </c>
      <c r="AL140" s="81">
        <v>0</v>
      </c>
      <c r="AM140" s="81">
        <v>1484332.0433306354</v>
      </c>
      <c r="AN140" s="81">
        <v>0</v>
      </c>
      <c r="AO140" s="81">
        <v>0</v>
      </c>
      <c r="AP140" s="82"/>
      <c r="AQ140" s="81">
        <v>169</v>
      </c>
      <c r="AR140" s="81">
        <v>45</v>
      </c>
      <c r="AS140" s="81">
        <v>0</v>
      </c>
      <c r="AT140" s="81">
        <v>0</v>
      </c>
      <c r="AU140" s="81">
        <v>0</v>
      </c>
      <c r="AV140" s="81">
        <v>0</v>
      </c>
      <c r="AW140" s="81"/>
      <c r="AX140" s="82"/>
      <c r="AY140" s="81">
        <v>1063.8800000000001</v>
      </c>
      <c r="AZ140" s="81">
        <v>3934.9</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1662</v>
      </c>
      <c r="B141" s="80">
        <v>119</v>
      </c>
      <c r="C141" s="80">
        <v>19</v>
      </c>
      <c r="D141" s="80">
        <v>7</v>
      </c>
      <c r="E141" s="80">
        <v>2022</v>
      </c>
      <c r="F141" s="80" t="s">
        <v>568</v>
      </c>
      <c r="G141" s="174" t="s">
        <v>1663</v>
      </c>
      <c r="H141" s="80" t="s">
        <v>1664</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176</v>
      </c>
      <c r="AR141" s="81">
        <v>45</v>
      </c>
      <c r="AS141" s="81">
        <v>0</v>
      </c>
      <c r="AT141" s="81">
        <v>0</v>
      </c>
      <c r="AU141" s="81">
        <v>0</v>
      </c>
      <c r="AV141" s="81">
        <v>0</v>
      </c>
      <c r="AW141" s="81"/>
      <c r="AX141" s="82"/>
      <c r="AY141" s="81">
        <v>1115.78</v>
      </c>
      <c r="AZ141" s="81">
        <v>3903.1</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1847</v>
      </c>
      <c r="B142" s="80">
        <v>273</v>
      </c>
      <c r="C142" s="80">
        <v>1</v>
      </c>
      <c r="D142" s="80">
        <v>17</v>
      </c>
      <c r="E142" s="80">
        <v>1990</v>
      </c>
      <c r="F142" s="80" t="s">
        <v>562</v>
      </c>
      <c r="G142" s="80" t="s">
        <v>1848</v>
      </c>
      <c r="H142" s="80" t="s">
        <v>1695</v>
      </c>
      <c r="I142" s="177"/>
      <c r="J142" s="81">
        <v>195.33200938459251</v>
      </c>
      <c r="K142" s="81">
        <v>0.96684055644190814</v>
      </c>
      <c r="L142" s="81">
        <v>0.10218399391954562</v>
      </c>
      <c r="M142" s="81">
        <v>5.0198640774591645</v>
      </c>
      <c r="N142" s="81">
        <v>6.8348846262021867</v>
      </c>
      <c r="O142" s="81">
        <v>5.5845725636996573</v>
      </c>
      <c r="P142" s="81">
        <v>5.1768639657920161</v>
      </c>
      <c r="Q142" s="81">
        <v>0.41535781328216892</v>
      </c>
      <c r="R142" s="81">
        <v>0</v>
      </c>
      <c r="S142" s="81">
        <v>0.44413819902103968</v>
      </c>
      <c r="T142" s="82"/>
      <c r="U142" s="81">
        <v>11748894</v>
      </c>
      <c r="V142" s="81">
        <v>259</v>
      </c>
      <c r="W142" s="81">
        <v>1</v>
      </c>
      <c r="X142" s="81">
        <v>1534</v>
      </c>
      <c r="Y142" s="81">
        <v>2010</v>
      </c>
      <c r="Z142" s="81">
        <v>2297</v>
      </c>
      <c r="AA142" s="81">
        <v>1257</v>
      </c>
      <c r="AB142" s="81">
        <v>6744</v>
      </c>
      <c r="AC142" s="81">
        <v>0</v>
      </c>
      <c r="AD142" s="81">
        <v>0.44413819902103968</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1849</v>
      </c>
      <c r="B143" s="80">
        <v>274</v>
      </c>
      <c r="C143" s="80">
        <v>2</v>
      </c>
      <c r="D143" s="80">
        <v>17</v>
      </c>
      <c r="E143" s="80">
        <v>2005</v>
      </c>
      <c r="F143" s="80" t="s">
        <v>565</v>
      </c>
      <c r="G143" s="80" t="s">
        <v>1848</v>
      </c>
      <c r="H143" s="80" t="s">
        <v>1695</v>
      </c>
      <c r="I143" s="177"/>
      <c r="J143" s="81">
        <v>103.81990244328989</v>
      </c>
      <c r="K143" s="81">
        <v>0.5140549814485319</v>
      </c>
      <c r="L143" s="81">
        <v>0</v>
      </c>
      <c r="M143" s="81">
        <v>9.5560460572026837</v>
      </c>
      <c r="N143" s="81">
        <v>10.868226534430342</v>
      </c>
      <c r="O143" s="81">
        <v>7.8598042114360362</v>
      </c>
      <c r="P143" s="81">
        <v>4.1486473941282318</v>
      </c>
      <c r="Q143" s="81">
        <v>0.42807495782464683</v>
      </c>
      <c r="R143" s="81">
        <v>0</v>
      </c>
      <c r="S143" s="81">
        <v>0</v>
      </c>
      <c r="T143" s="82"/>
      <c r="U143" s="81">
        <v>7867886</v>
      </c>
      <c r="V143" s="81">
        <v>177</v>
      </c>
      <c r="W143" s="81">
        <v>0</v>
      </c>
      <c r="X143" s="81">
        <v>1619</v>
      </c>
      <c r="Y143" s="81">
        <v>2620</v>
      </c>
      <c r="Z143" s="81">
        <v>3741</v>
      </c>
      <c r="AA143" s="81">
        <v>825</v>
      </c>
      <c r="AB143" s="81">
        <v>7266</v>
      </c>
      <c r="AC143" s="81">
        <v>0</v>
      </c>
      <c r="AD143" s="81">
        <v>0</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1850</v>
      </c>
      <c r="B144" s="80">
        <v>275</v>
      </c>
      <c r="C144" s="80">
        <v>3</v>
      </c>
      <c r="D144" s="80">
        <v>17</v>
      </c>
      <c r="E144" s="80">
        <v>2006</v>
      </c>
      <c r="F144" s="80" t="s">
        <v>566</v>
      </c>
      <c r="G144" s="80" t="s">
        <v>1848</v>
      </c>
      <c r="H144" s="80" t="s">
        <v>1695</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1851</v>
      </c>
      <c r="B145" s="80">
        <v>276</v>
      </c>
      <c r="C145" s="80">
        <v>4</v>
      </c>
      <c r="D145" s="80">
        <v>17</v>
      </c>
      <c r="E145" s="80">
        <v>2007</v>
      </c>
      <c r="F145" s="80" t="s">
        <v>567</v>
      </c>
      <c r="G145" s="80" t="s">
        <v>1848</v>
      </c>
      <c r="H145" s="80" t="s">
        <v>1695</v>
      </c>
      <c r="I145" s="177"/>
      <c r="J145" s="81">
        <v>112.15101159338947</v>
      </c>
      <c r="K145" s="81">
        <v>0.57835738963329264</v>
      </c>
      <c r="L145" s="81">
        <v>0</v>
      </c>
      <c r="M145" s="81">
        <v>8.3614679009167556</v>
      </c>
      <c r="N145" s="81">
        <v>12.716169585110228</v>
      </c>
      <c r="O145" s="81">
        <v>8.312595971032442</v>
      </c>
      <c r="P145" s="81">
        <v>4.1924376579283713</v>
      </c>
      <c r="Q145" s="81">
        <v>0.52824067045667389</v>
      </c>
      <c r="R145" s="81">
        <v>0</v>
      </c>
      <c r="S145" s="81">
        <v>0</v>
      </c>
      <c r="T145" s="82"/>
      <c r="U145" s="81">
        <v>10028449</v>
      </c>
      <c r="V145" s="81">
        <v>216</v>
      </c>
      <c r="W145" s="81">
        <v>0</v>
      </c>
      <c r="X145" s="81">
        <v>1745</v>
      </c>
      <c r="Y145" s="81">
        <v>3096</v>
      </c>
      <c r="Z145" s="81">
        <v>4113</v>
      </c>
      <c r="AA145" s="81">
        <v>821</v>
      </c>
      <c r="AB145" s="81">
        <v>8492</v>
      </c>
      <c r="AC145" s="81">
        <v>0</v>
      </c>
      <c r="AD145" s="81">
        <v>0</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1852</v>
      </c>
      <c r="B146" s="80">
        <v>277</v>
      </c>
      <c r="C146" s="80">
        <v>5</v>
      </c>
      <c r="D146" s="80">
        <v>17</v>
      </c>
      <c r="E146" s="80">
        <v>2008</v>
      </c>
      <c r="F146" s="80" t="s">
        <v>84</v>
      </c>
      <c r="G146" s="80" t="s">
        <v>1848</v>
      </c>
      <c r="H146" s="80" t="s">
        <v>1695</v>
      </c>
      <c r="I146" s="177"/>
      <c r="J146" s="81">
        <v>102.40034220141122</v>
      </c>
      <c r="K146" s="81">
        <v>0.43614178849207008</v>
      </c>
      <c r="L146" s="81">
        <v>0</v>
      </c>
      <c r="M146" s="81">
        <v>8.8269926996008294</v>
      </c>
      <c r="N146" s="81">
        <v>11.609358092923646</v>
      </c>
      <c r="O146" s="81">
        <v>8.292369594800352</v>
      </c>
      <c r="P146" s="81">
        <v>4.1672570274640233</v>
      </c>
      <c r="Q146" s="81">
        <v>0.5503002985793658</v>
      </c>
      <c r="R146" s="81">
        <v>0</v>
      </c>
      <c r="S146" s="81">
        <v>0</v>
      </c>
      <c r="T146" s="82"/>
      <c r="U146" s="81">
        <v>9745794</v>
      </c>
      <c r="V146" s="81">
        <v>216</v>
      </c>
      <c r="W146" s="81">
        <v>0</v>
      </c>
      <c r="X146" s="81">
        <v>1745</v>
      </c>
      <c r="Y146" s="81">
        <v>3257</v>
      </c>
      <c r="Z146" s="81">
        <v>4247</v>
      </c>
      <c r="AA146" s="81">
        <v>817</v>
      </c>
      <c r="AB146" s="81">
        <v>8992</v>
      </c>
      <c r="AC146" s="81">
        <v>0</v>
      </c>
      <c r="AD146" s="81">
        <v>0</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1853</v>
      </c>
      <c r="B147" s="80">
        <v>278</v>
      </c>
      <c r="C147" s="80">
        <v>6</v>
      </c>
      <c r="D147" s="80">
        <v>17</v>
      </c>
      <c r="E147" s="80">
        <v>2009</v>
      </c>
      <c r="F147" s="80" t="s">
        <v>85</v>
      </c>
      <c r="G147" s="80" t="s">
        <v>1848</v>
      </c>
      <c r="H147" s="80" t="s">
        <v>1695</v>
      </c>
      <c r="I147" s="177"/>
      <c r="J147" s="81">
        <v>94.879331632749313</v>
      </c>
      <c r="K147" s="81">
        <v>0.4143013677854212</v>
      </c>
      <c r="L147" s="81">
        <v>0</v>
      </c>
      <c r="M147" s="81">
        <v>9.3422822164244241</v>
      </c>
      <c r="N147" s="81">
        <v>12.631713846707143</v>
      </c>
      <c r="O147" s="81">
        <v>8.8146087264520308</v>
      </c>
      <c r="P147" s="81">
        <v>3.9747655027031779</v>
      </c>
      <c r="Q147" s="81">
        <v>0.54946070142424031</v>
      </c>
      <c r="R147" s="81">
        <v>0</v>
      </c>
      <c r="S147" s="81">
        <v>0</v>
      </c>
      <c r="T147" s="82"/>
      <c r="U147" s="81">
        <v>7708680</v>
      </c>
      <c r="V147" s="81">
        <v>199</v>
      </c>
      <c r="W147" s="81">
        <v>0</v>
      </c>
      <c r="X147" s="81">
        <v>1935</v>
      </c>
      <c r="Y147" s="81">
        <v>3431</v>
      </c>
      <c r="Z147" s="81">
        <v>4456</v>
      </c>
      <c r="AA147" s="81">
        <v>800</v>
      </c>
      <c r="AB147" s="81">
        <v>9425</v>
      </c>
      <c r="AC147" s="81">
        <v>0</v>
      </c>
      <c r="AD147" s="81">
        <v>0</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55.651000000000003</v>
      </c>
      <c r="BJ147" s="81">
        <v>0</v>
      </c>
      <c r="BK147" s="81">
        <v>0</v>
      </c>
      <c r="BL147" s="81">
        <v>0</v>
      </c>
      <c r="BM147" s="82"/>
      <c r="BN147" s="81">
        <v>0</v>
      </c>
      <c r="BO147" s="81">
        <v>0</v>
      </c>
      <c r="BP147" s="81">
        <v>4</v>
      </c>
      <c r="BQ147" s="81">
        <v>0</v>
      </c>
      <c r="BR147" s="81">
        <v>0</v>
      </c>
      <c r="BS147" s="81">
        <v>0</v>
      </c>
      <c r="BT147"/>
      <c r="BU147" s="80"/>
      <c r="BV147" s="80"/>
      <c r="BW147" s="80"/>
      <c r="BX147" s="80"/>
      <c r="BY147" s="80"/>
      <c r="BZ147" s="80"/>
      <c r="CA147" s="80"/>
      <c r="CB147" s="80"/>
      <c r="CC147" s="80"/>
    </row>
    <row r="148" spans="1:81">
      <c r="A148" s="80" t="s">
        <v>1854</v>
      </c>
      <c r="B148" s="80">
        <v>279</v>
      </c>
      <c r="C148" s="80">
        <v>7</v>
      </c>
      <c r="D148" s="80">
        <v>17</v>
      </c>
      <c r="E148" s="80">
        <v>2010</v>
      </c>
      <c r="F148" s="80" t="s">
        <v>86</v>
      </c>
      <c r="G148" s="80" t="s">
        <v>1848</v>
      </c>
      <c r="H148" s="80" t="s">
        <v>1695</v>
      </c>
      <c r="I148" s="177"/>
      <c r="J148" s="81">
        <v>100.68367963064051</v>
      </c>
      <c r="K148" s="81">
        <v>0.43317051478557889</v>
      </c>
      <c r="L148" s="81">
        <v>0</v>
      </c>
      <c r="M148" s="81">
        <v>9.6435096775176241</v>
      </c>
      <c r="N148" s="81">
        <v>14.575150561169732</v>
      </c>
      <c r="O148" s="81">
        <v>9.1125054720912608</v>
      </c>
      <c r="P148" s="81">
        <v>4.0409025501655496</v>
      </c>
      <c r="Q148" s="81">
        <v>0.58541473439159963</v>
      </c>
      <c r="R148" s="81">
        <v>0</v>
      </c>
      <c r="S148" s="81">
        <v>0</v>
      </c>
      <c r="T148" s="82"/>
      <c r="U148" s="81">
        <v>8206847</v>
      </c>
      <c r="V148" s="81">
        <v>199</v>
      </c>
      <c r="W148" s="81">
        <v>0</v>
      </c>
      <c r="X148" s="81">
        <v>1935</v>
      </c>
      <c r="Y148" s="81">
        <v>3485</v>
      </c>
      <c r="Z148" s="81">
        <v>4628</v>
      </c>
      <c r="AA148" s="81">
        <v>793</v>
      </c>
      <c r="AB148" s="81">
        <v>9622</v>
      </c>
      <c r="AC148" s="81">
        <v>0</v>
      </c>
      <c r="AD148" s="81">
        <v>0</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49.084000000000003</v>
      </c>
      <c r="BJ148" s="81">
        <v>0</v>
      </c>
      <c r="BK148" s="81">
        <v>0</v>
      </c>
      <c r="BL148" s="81">
        <v>0</v>
      </c>
      <c r="BM148" s="82"/>
      <c r="BN148" s="81">
        <v>0</v>
      </c>
      <c r="BO148" s="81">
        <v>0</v>
      </c>
      <c r="BP148" s="81">
        <v>4</v>
      </c>
      <c r="BQ148" s="81">
        <v>0</v>
      </c>
      <c r="BR148" s="81">
        <v>0</v>
      </c>
      <c r="BS148" s="81">
        <v>0</v>
      </c>
      <c r="BT148"/>
      <c r="BU148" s="80">
        <v>49.084000000000003</v>
      </c>
      <c r="BV148" s="80">
        <v>0</v>
      </c>
      <c r="BW148" s="80">
        <v>0</v>
      </c>
      <c r="BX148" s="80">
        <v>0</v>
      </c>
      <c r="BY148" s="80">
        <v>0</v>
      </c>
      <c r="BZ148" s="80">
        <v>0</v>
      </c>
      <c r="CA148" s="80">
        <v>0</v>
      </c>
      <c r="CB148" s="80">
        <v>0</v>
      </c>
      <c r="CC148" s="80">
        <v>0</v>
      </c>
    </row>
    <row r="149" spans="1:81">
      <c r="A149" s="80" t="s">
        <v>1855</v>
      </c>
      <c r="B149" s="80">
        <v>280</v>
      </c>
      <c r="C149" s="80">
        <v>8</v>
      </c>
      <c r="D149" s="80">
        <v>17</v>
      </c>
      <c r="E149" s="80">
        <v>2011</v>
      </c>
      <c r="F149" s="80" t="s">
        <v>87</v>
      </c>
      <c r="G149" s="80" t="s">
        <v>1848</v>
      </c>
      <c r="H149" s="80" t="s">
        <v>1695</v>
      </c>
      <c r="I149" s="177"/>
      <c r="J149" s="81">
        <v>89.04867040101459</v>
      </c>
      <c r="K149" s="81">
        <v>0.59796861098558762</v>
      </c>
      <c r="L149" s="81">
        <v>0</v>
      </c>
      <c r="M149" s="81">
        <v>11.231268891450776</v>
      </c>
      <c r="N149" s="81">
        <v>15.244146817571954</v>
      </c>
      <c r="O149" s="81">
        <v>9.2309403293411236</v>
      </c>
      <c r="P149" s="81">
        <v>4.0527866789676388</v>
      </c>
      <c r="Q149" s="81">
        <v>0.68480000529432561</v>
      </c>
      <c r="R149" s="81">
        <v>0</v>
      </c>
      <c r="S149" s="81">
        <v>0</v>
      </c>
      <c r="T149" s="82"/>
      <c r="U149" s="81">
        <v>6731699</v>
      </c>
      <c r="V149" s="81">
        <v>199</v>
      </c>
      <c r="W149" s="81">
        <v>0</v>
      </c>
      <c r="X149" s="81">
        <v>1935</v>
      </c>
      <c r="Y149" s="81">
        <v>3535</v>
      </c>
      <c r="Z149" s="81">
        <v>4790</v>
      </c>
      <c r="AA149" s="81">
        <v>819</v>
      </c>
      <c r="AB149" s="81">
        <v>9758</v>
      </c>
      <c r="AC149" s="81">
        <v>0</v>
      </c>
      <c r="AD149" s="81">
        <v>0</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47.262999999999998</v>
      </c>
      <c r="BJ149" s="81">
        <v>0</v>
      </c>
      <c r="BK149" s="81">
        <v>0</v>
      </c>
      <c r="BL149" s="81">
        <v>0</v>
      </c>
      <c r="BM149" s="82"/>
      <c r="BN149" s="81">
        <v>0</v>
      </c>
      <c r="BO149" s="81">
        <v>0</v>
      </c>
      <c r="BP149" s="81">
        <v>4</v>
      </c>
      <c r="BQ149" s="81">
        <v>0</v>
      </c>
      <c r="BR149" s="81">
        <v>0</v>
      </c>
      <c r="BS149" s="81">
        <v>0</v>
      </c>
      <c r="BT149"/>
      <c r="BU149" s="80">
        <v>47.262999999999998</v>
      </c>
      <c r="BV149" s="80">
        <v>0</v>
      </c>
      <c r="BW149" s="80">
        <v>0</v>
      </c>
      <c r="BX149" s="80">
        <v>0</v>
      </c>
      <c r="BY149" s="80">
        <v>0</v>
      </c>
      <c r="BZ149" s="80">
        <v>0</v>
      </c>
      <c r="CA149" s="80">
        <v>0</v>
      </c>
      <c r="CB149" s="80">
        <v>0</v>
      </c>
      <c r="CC149" s="80">
        <v>0</v>
      </c>
    </row>
    <row r="150" spans="1:81">
      <c r="A150" s="80" t="s">
        <v>1856</v>
      </c>
      <c r="B150" s="80">
        <v>281</v>
      </c>
      <c r="C150" s="80">
        <v>9</v>
      </c>
      <c r="D150" s="80">
        <v>17</v>
      </c>
      <c r="E150" s="80">
        <v>2012</v>
      </c>
      <c r="F150" s="80" t="s">
        <v>88</v>
      </c>
      <c r="G150" s="80" t="s">
        <v>1848</v>
      </c>
      <c r="H150" s="80" t="s">
        <v>1695</v>
      </c>
      <c r="I150" s="177"/>
      <c r="J150" s="81">
        <v>106.2862777643975</v>
      </c>
      <c r="K150" s="81">
        <v>0.55836085391282952</v>
      </c>
      <c r="L150" s="81">
        <v>0</v>
      </c>
      <c r="M150" s="81">
        <v>10.6058903253229</v>
      </c>
      <c r="N150" s="81">
        <v>14.823060684396397</v>
      </c>
      <c r="O150" s="81">
        <v>9.5387808202627244</v>
      </c>
      <c r="P150" s="81">
        <v>4.1305882505738456</v>
      </c>
      <c r="Q150" s="81">
        <v>0.76186065039865358</v>
      </c>
      <c r="R150" s="81">
        <v>0</v>
      </c>
      <c r="S150" s="81">
        <v>0</v>
      </c>
      <c r="T150" s="82"/>
      <c r="U150" s="81">
        <v>8450399</v>
      </c>
      <c r="V150" s="81">
        <v>199</v>
      </c>
      <c r="W150" s="81">
        <v>0</v>
      </c>
      <c r="X150" s="81">
        <v>1935</v>
      </c>
      <c r="Y150" s="81">
        <v>3661</v>
      </c>
      <c r="Z150" s="81">
        <v>4989</v>
      </c>
      <c r="AA150" s="81">
        <v>830</v>
      </c>
      <c r="AB150" s="81">
        <v>9992</v>
      </c>
      <c r="AC150" s="81">
        <v>0</v>
      </c>
      <c r="AD150" s="81">
        <v>0</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53.322000000000003</v>
      </c>
      <c r="BJ150" s="81">
        <v>0</v>
      </c>
      <c r="BK150" s="81">
        <v>0</v>
      </c>
      <c r="BL150" s="81">
        <v>0</v>
      </c>
      <c r="BM150" s="82"/>
      <c r="BN150" s="81">
        <v>0</v>
      </c>
      <c r="BO150" s="81">
        <v>0</v>
      </c>
      <c r="BP150" s="81">
        <v>4</v>
      </c>
      <c r="BQ150" s="81">
        <v>0</v>
      </c>
      <c r="BR150" s="81">
        <v>0</v>
      </c>
      <c r="BS150" s="81">
        <v>0</v>
      </c>
      <c r="BT150"/>
      <c r="BU150" s="80">
        <v>53.322000000000003</v>
      </c>
      <c r="BV150" s="80">
        <v>0</v>
      </c>
      <c r="BW150" s="80">
        <v>0</v>
      </c>
      <c r="BX150" s="80">
        <v>0</v>
      </c>
      <c r="BY150" s="80">
        <v>0</v>
      </c>
      <c r="BZ150" s="80">
        <v>0</v>
      </c>
      <c r="CA150" s="80">
        <v>0</v>
      </c>
      <c r="CB150" s="80">
        <v>0</v>
      </c>
      <c r="CC150" s="80">
        <v>0</v>
      </c>
    </row>
    <row r="151" spans="1:81">
      <c r="A151" s="80" t="s">
        <v>1857</v>
      </c>
      <c r="B151" s="80">
        <v>282</v>
      </c>
      <c r="C151" s="80">
        <v>10</v>
      </c>
      <c r="D151" s="80">
        <v>17</v>
      </c>
      <c r="E151" s="80">
        <v>2013</v>
      </c>
      <c r="F151" s="80" t="s">
        <v>89</v>
      </c>
      <c r="G151" s="80" t="s">
        <v>1848</v>
      </c>
      <c r="H151" s="80" t="s">
        <v>1695</v>
      </c>
      <c r="I151" s="177"/>
      <c r="J151" s="81">
        <v>101.63645868338544</v>
      </c>
      <c r="K151" s="81">
        <v>0.48858535634084388</v>
      </c>
      <c r="L151" s="81">
        <v>0</v>
      </c>
      <c r="M151" s="81">
        <v>10.679193503947324</v>
      </c>
      <c r="N151" s="81">
        <v>15.575760965399404</v>
      </c>
      <c r="O151" s="81">
        <v>9.5337482405287037</v>
      </c>
      <c r="P151" s="81">
        <v>4.0812121348546695</v>
      </c>
      <c r="Q151" s="81">
        <v>0.78779569998439458</v>
      </c>
      <c r="R151" s="81">
        <v>0</v>
      </c>
      <c r="S151" s="81">
        <v>0</v>
      </c>
      <c r="T151" s="82"/>
      <c r="U151" s="81">
        <v>8109156</v>
      </c>
      <c r="V151" s="81">
        <v>199</v>
      </c>
      <c r="W151" s="81">
        <v>0</v>
      </c>
      <c r="X151" s="81">
        <v>1935</v>
      </c>
      <c r="Y151" s="81">
        <v>3757</v>
      </c>
      <c r="Z151" s="81">
        <v>5209</v>
      </c>
      <c r="AA151" s="81">
        <v>817</v>
      </c>
      <c r="AB151" s="81">
        <v>10184</v>
      </c>
      <c r="AC151" s="81">
        <v>0</v>
      </c>
      <c r="AD151" s="81">
        <v>0</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47.694000000000003</v>
      </c>
      <c r="BJ151" s="81">
        <v>0</v>
      </c>
      <c r="BK151" s="81">
        <v>0</v>
      </c>
      <c r="BL151" s="81">
        <v>0</v>
      </c>
      <c r="BM151" s="82"/>
      <c r="BN151" s="81">
        <v>0</v>
      </c>
      <c r="BO151" s="81">
        <v>0</v>
      </c>
      <c r="BP151" s="81">
        <v>4</v>
      </c>
      <c r="BQ151" s="81">
        <v>0</v>
      </c>
      <c r="BR151" s="81">
        <v>0</v>
      </c>
      <c r="BS151" s="81">
        <v>0</v>
      </c>
      <c r="BT151"/>
      <c r="BU151" s="80">
        <v>47.694000000000003</v>
      </c>
      <c r="BV151" s="80">
        <v>0</v>
      </c>
      <c r="BW151" s="80">
        <v>0</v>
      </c>
      <c r="BX151" s="80">
        <v>0</v>
      </c>
      <c r="BY151" s="80">
        <v>0</v>
      </c>
      <c r="BZ151" s="80">
        <v>0</v>
      </c>
      <c r="CA151" s="80">
        <v>0</v>
      </c>
      <c r="CB151" s="80">
        <v>0</v>
      </c>
      <c r="CC151" s="80">
        <v>0</v>
      </c>
    </row>
    <row r="152" spans="1:81">
      <c r="A152" s="80" t="s">
        <v>1858</v>
      </c>
      <c r="B152" s="80">
        <v>283</v>
      </c>
      <c r="C152" s="80">
        <v>11</v>
      </c>
      <c r="D152" s="80">
        <v>17</v>
      </c>
      <c r="E152" s="80">
        <v>2014</v>
      </c>
      <c r="F152" s="80" t="s">
        <v>90</v>
      </c>
      <c r="G152" s="80" t="s">
        <v>1848</v>
      </c>
      <c r="H152" s="80" t="s">
        <v>1695</v>
      </c>
      <c r="I152" s="177"/>
      <c r="J152" s="81">
        <v>121.39064460579841</v>
      </c>
      <c r="K152" s="81">
        <v>0.48835090277484272</v>
      </c>
      <c r="L152" s="81">
        <v>9.1356088888791667E-2</v>
      </c>
      <c r="M152" s="81">
        <v>11.306241806824096</v>
      </c>
      <c r="N152" s="81">
        <v>14.090780070237667</v>
      </c>
      <c r="O152" s="81">
        <v>9.2762493427418384</v>
      </c>
      <c r="P152" s="81">
        <v>4.1426096255412226</v>
      </c>
      <c r="Q152" s="81">
        <v>0.76387013856416064</v>
      </c>
      <c r="R152" s="81">
        <v>0</v>
      </c>
      <c r="S152" s="81">
        <v>0</v>
      </c>
      <c r="T152" s="82"/>
      <c r="U152" s="81">
        <v>10134432</v>
      </c>
      <c r="V152" s="81">
        <v>168</v>
      </c>
      <c r="W152" s="81">
        <v>2</v>
      </c>
      <c r="X152" s="81">
        <v>2007</v>
      </c>
      <c r="Y152" s="81">
        <v>3799</v>
      </c>
      <c r="Z152" s="81">
        <v>5338</v>
      </c>
      <c r="AA152" s="81">
        <v>825</v>
      </c>
      <c r="AB152" s="81">
        <v>10292</v>
      </c>
      <c r="AC152" s="81">
        <v>0</v>
      </c>
      <c r="AD152" s="81">
        <v>0</v>
      </c>
      <c r="AE152" s="82"/>
      <c r="AF152" s="81">
        <v>84880167.788451836</v>
      </c>
      <c r="AG152" s="81">
        <v>389868.09666459903</v>
      </c>
      <c r="AH152" s="81">
        <v>15557.330563649786</v>
      </c>
      <c r="AI152" s="81">
        <v>15004727.958500082</v>
      </c>
      <c r="AJ152" s="81">
        <v>19090660.003180016</v>
      </c>
      <c r="AK152" s="81">
        <v>0</v>
      </c>
      <c r="AL152" s="81">
        <v>0</v>
      </c>
      <c r="AM152" s="81">
        <v>1412937.8044315542</v>
      </c>
      <c r="AN152" s="81">
        <v>0</v>
      </c>
      <c r="AO152" s="81">
        <v>0</v>
      </c>
      <c r="AP152" s="82"/>
      <c r="AQ152" s="81">
        <v>252</v>
      </c>
      <c r="AR152" s="81">
        <v>42</v>
      </c>
      <c r="AS152" s="81">
        <v>0</v>
      </c>
      <c r="AT152" s="81">
        <v>0</v>
      </c>
      <c r="AU152" s="81">
        <v>0</v>
      </c>
      <c r="AV152" s="81">
        <v>0</v>
      </c>
      <c r="AW152" s="81" t="s">
        <v>564</v>
      </c>
      <c r="AX152" s="82"/>
      <c r="AY152" s="81">
        <v>1082</v>
      </c>
      <c r="AZ152" s="81">
        <v>1166.5</v>
      </c>
      <c r="BA152" s="81">
        <v>0</v>
      </c>
      <c r="BB152" s="81">
        <v>0</v>
      </c>
      <c r="BC152" s="81">
        <v>0</v>
      </c>
      <c r="BD152" s="81">
        <v>0</v>
      </c>
      <c r="BE152" s="81" t="s">
        <v>564</v>
      </c>
      <c r="BF152" s="82"/>
      <c r="BG152" s="81">
        <v>0</v>
      </c>
      <c r="BH152" s="81">
        <v>0</v>
      </c>
      <c r="BI152" s="81">
        <v>56.14</v>
      </c>
      <c r="BJ152" s="81">
        <v>0</v>
      </c>
      <c r="BK152" s="81">
        <v>0</v>
      </c>
      <c r="BL152" s="81">
        <v>0</v>
      </c>
      <c r="BM152" s="82"/>
      <c r="BN152" s="81">
        <v>0</v>
      </c>
      <c r="BO152" s="81">
        <v>0</v>
      </c>
      <c r="BP152" s="81">
        <v>4</v>
      </c>
      <c r="BQ152" s="81">
        <v>0</v>
      </c>
      <c r="BR152" s="81">
        <v>0</v>
      </c>
      <c r="BS152" s="81">
        <v>0</v>
      </c>
      <c r="BT152"/>
      <c r="BU152" s="80">
        <v>56.14</v>
      </c>
      <c r="BV152" s="80">
        <v>0</v>
      </c>
      <c r="BW152" s="80">
        <v>0</v>
      </c>
      <c r="BX152" s="80">
        <v>0</v>
      </c>
      <c r="BY152" s="80">
        <v>0</v>
      </c>
      <c r="BZ152" s="80">
        <v>0</v>
      </c>
      <c r="CA152" s="80">
        <v>0</v>
      </c>
      <c r="CB152" s="80">
        <v>0</v>
      </c>
      <c r="CC152" s="80">
        <v>0</v>
      </c>
    </row>
    <row r="153" spans="1:81">
      <c r="A153" s="80" t="s">
        <v>1859</v>
      </c>
      <c r="B153" s="80">
        <v>284</v>
      </c>
      <c r="C153" s="80">
        <v>12</v>
      </c>
      <c r="D153" s="80">
        <v>17</v>
      </c>
      <c r="E153" s="80">
        <v>2015</v>
      </c>
      <c r="F153" s="80" t="s">
        <v>91</v>
      </c>
      <c r="G153" s="80" t="s">
        <v>1848</v>
      </c>
      <c r="H153" s="80" t="s">
        <v>1695</v>
      </c>
      <c r="I153" s="177"/>
      <c r="J153" s="81">
        <v>106.47609697253206</v>
      </c>
      <c r="K153" s="81">
        <v>0.46208990132685207</v>
      </c>
      <c r="L153" s="81">
        <v>0.16913937931661785</v>
      </c>
      <c r="M153" s="81">
        <v>9.2415018106858522</v>
      </c>
      <c r="N153" s="81">
        <v>13.448925409280537</v>
      </c>
      <c r="O153" s="81">
        <v>9.3736166188574241</v>
      </c>
      <c r="P153" s="81">
        <v>4.1458691003155508</v>
      </c>
      <c r="Q153" s="81">
        <v>0.7614505536700692</v>
      </c>
      <c r="R153" s="81">
        <v>0</v>
      </c>
      <c r="S153" s="81">
        <v>0</v>
      </c>
      <c r="T153" s="82"/>
      <c r="U153" s="81">
        <v>9265061</v>
      </c>
      <c r="V153" s="81">
        <v>168</v>
      </c>
      <c r="W153" s="81">
        <v>2</v>
      </c>
      <c r="X153" s="81">
        <v>2007</v>
      </c>
      <c r="Y153" s="81">
        <v>3870</v>
      </c>
      <c r="Z153" s="81">
        <v>5446</v>
      </c>
      <c r="AA153" s="81">
        <v>825</v>
      </c>
      <c r="AB153" s="81">
        <v>10480</v>
      </c>
      <c r="AC153" s="81">
        <v>0</v>
      </c>
      <c r="AD153" s="81">
        <v>0</v>
      </c>
      <c r="AE153" s="82"/>
      <c r="AF153" s="81">
        <v>72558136.301594421</v>
      </c>
      <c r="AG153" s="81">
        <v>344294.21984195476</v>
      </c>
      <c r="AH153" s="81">
        <v>27246.722112701769</v>
      </c>
      <c r="AI153" s="81">
        <v>13264854.860170875</v>
      </c>
      <c r="AJ153" s="81">
        <v>19185170.159048166</v>
      </c>
      <c r="AK153" s="81">
        <v>0</v>
      </c>
      <c r="AL153" s="81">
        <v>0</v>
      </c>
      <c r="AM153" s="81">
        <v>1436240.0380534406</v>
      </c>
      <c r="AN153" s="81">
        <v>0</v>
      </c>
      <c r="AO153" s="81">
        <v>0</v>
      </c>
      <c r="AP153" s="82"/>
      <c r="AQ153" s="81">
        <v>294</v>
      </c>
      <c r="AR153" s="81">
        <v>70</v>
      </c>
      <c r="AS153" s="81">
        <v>0</v>
      </c>
      <c r="AT153" s="81">
        <v>0</v>
      </c>
      <c r="AU153" s="81">
        <v>0</v>
      </c>
      <c r="AV153" s="81">
        <v>0</v>
      </c>
      <c r="AW153" s="81" t="s">
        <v>564</v>
      </c>
      <c r="AX153" s="82"/>
      <c r="AY153" s="81">
        <v>1274.5999999999999</v>
      </c>
      <c r="AZ153" s="81">
        <v>1827.6</v>
      </c>
      <c r="BA153" s="81">
        <v>0</v>
      </c>
      <c r="BB153" s="81">
        <v>0</v>
      </c>
      <c r="BC153" s="81">
        <v>0</v>
      </c>
      <c r="BD153" s="81">
        <v>0</v>
      </c>
      <c r="BE153" s="81" t="s">
        <v>564</v>
      </c>
      <c r="BF153" s="82"/>
      <c r="BG153" s="81">
        <v>0</v>
      </c>
      <c r="BH153" s="81">
        <v>0</v>
      </c>
      <c r="BI153" s="81">
        <v>58.338999999999999</v>
      </c>
      <c r="BJ153" s="81">
        <v>0</v>
      </c>
      <c r="BK153" s="81">
        <v>0</v>
      </c>
      <c r="BL153" s="81">
        <v>0</v>
      </c>
      <c r="BM153" s="82"/>
      <c r="BN153" s="81">
        <v>0</v>
      </c>
      <c r="BO153" s="81">
        <v>0</v>
      </c>
      <c r="BP153" s="81">
        <v>4</v>
      </c>
      <c r="BQ153" s="81">
        <v>0</v>
      </c>
      <c r="BR153" s="81">
        <v>0</v>
      </c>
      <c r="BS153" s="81">
        <v>0</v>
      </c>
      <c r="BT153"/>
      <c r="BU153" s="80">
        <v>58.338999999999999</v>
      </c>
      <c r="BV153" s="80">
        <v>0</v>
      </c>
      <c r="BW153" s="80">
        <v>0</v>
      </c>
      <c r="BX153" s="80">
        <v>0</v>
      </c>
      <c r="BY153" s="80">
        <v>0</v>
      </c>
      <c r="BZ153" s="80">
        <v>0</v>
      </c>
      <c r="CA153" s="80">
        <v>0</v>
      </c>
      <c r="CB153" s="80">
        <v>0</v>
      </c>
      <c r="CC153" s="80">
        <v>0</v>
      </c>
    </row>
    <row r="154" spans="1:81">
      <c r="A154" s="80" t="s">
        <v>1860</v>
      </c>
      <c r="B154" s="80">
        <v>285</v>
      </c>
      <c r="C154" s="80">
        <v>13</v>
      </c>
      <c r="D154" s="80">
        <v>17</v>
      </c>
      <c r="E154" s="80">
        <v>2016</v>
      </c>
      <c r="F154" s="80" t="s">
        <v>92</v>
      </c>
      <c r="G154" s="80" t="s">
        <v>1848</v>
      </c>
      <c r="H154" s="80" t="s">
        <v>1695</v>
      </c>
      <c r="I154" s="177"/>
      <c r="J154" s="81">
        <v>98.662582236610817</v>
      </c>
      <c r="K154" s="81">
        <v>0.43252202045293314</v>
      </c>
      <c r="L154" s="81">
        <v>9.9259812220004517E-2</v>
      </c>
      <c r="M154" s="81">
        <v>8.953936462444922</v>
      </c>
      <c r="N154" s="81">
        <v>13.902689993043994</v>
      </c>
      <c r="O154" s="81">
        <v>9.6933629880742131</v>
      </c>
      <c r="P154" s="81">
        <v>4.1007613123472462</v>
      </c>
      <c r="Q154" s="81">
        <v>0.75110098417078885</v>
      </c>
      <c r="R154" s="81">
        <v>0</v>
      </c>
      <c r="S154" s="81">
        <v>0</v>
      </c>
      <c r="T154" s="82"/>
      <c r="U154" s="81">
        <v>7871841</v>
      </c>
      <c r="V154" s="81">
        <v>168</v>
      </c>
      <c r="W154" s="81">
        <v>2</v>
      </c>
      <c r="X154" s="81">
        <v>2007</v>
      </c>
      <c r="Y154" s="81">
        <v>3939</v>
      </c>
      <c r="Z154" s="81">
        <v>5701</v>
      </c>
      <c r="AA154" s="81">
        <v>844</v>
      </c>
      <c r="AB154" s="81">
        <v>10634</v>
      </c>
      <c r="AC154" s="81">
        <v>0</v>
      </c>
      <c r="AD154" s="81">
        <v>0</v>
      </c>
      <c r="AE154" s="82"/>
      <c r="AF154" s="81">
        <v>68656127.036016256</v>
      </c>
      <c r="AG154" s="81">
        <v>316877.28595376143</v>
      </c>
      <c r="AH154" s="81">
        <v>12881.600726829371</v>
      </c>
      <c r="AI154" s="81">
        <v>13642597.164235421</v>
      </c>
      <c r="AJ154" s="81">
        <v>20079744.688108679</v>
      </c>
      <c r="AK154" s="81">
        <v>0</v>
      </c>
      <c r="AL154" s="81">
        <v>0</v>
      </c>
      <c r="AM154" s="81">
        <v>1458477.30619084</v>
      </c>
      <c r="AN154" s="81">
        <v>0</v>
      </c>
      <c r="AO154" s="81">
        <v>0</v>
      </c>
      <c r="AP154" s="82"/>
      <c r="AQ154" s="81">
        <v>334</v>
      </c>
      <c r="AR154" s="81">
        <v>91</v>
      </c>
      <c r="AS154" s="81">
        <v>0</v>
      </c>
      <c r="AT154" s="81">
        <v>0</v>
      </c>
      <c r="AU154" s="81">
        <v>0</v>
      </c>
      <c r="AV154" s="81">
        <v>0</v>
      </c>
      <c r="AW154" s="81" t="s">
        <v>564</v>
      </c>
      <c r="AX154" s="82"/>
      <c r="AY154" s="81">
        <v>1462.4</v>
      </c>
      <c r="AZ154" s="81">
        <v>2063.5</v>
      </c>
      <c r="BA154" s="81">
        <v>0</v>
      </c>
      <c r="BB154" s="81">
        <v>0</v>
      </c>
      <c r="BC154" s="81">
        <v>0</v>
      </c>
      <c r="BD154" s="81">
        <v>0</v>
      </c>
      <c r="BE154" s="81" t="s">
        <v>564</v>
      </c>
      <c r="BF154" s="82"/>
      <c r="BG154" s="81">
        <v>0</v>
      </c>
      <c r="BH154" s="81">
        <v>0</v>
      </c>
      <c r="BI154" s="81">
        <v>60.421999999999997</v>
      </c>
      <c r="BJ154" s="81">
        <v>0</v>
      </c>
      <c r="BK154" s="81">
        <v>0</v>
      </c>
      <c r="BL154" s="81">
        <v>0</v>
      </c>
      <c r="BM154" s="82"/>
      <c r="BN154" s="81">
        <v>0</v>
      </c>
      <c r="BO154" s="81">
        <v>0</v>
      </c>
      <c r="BP154" s="81">
        <v>4</v>
      </c>
      <c r="BQ154" s="81">
        <v>0</v>
      </c>
      <c r="BR154" s="81">
        <v>0</v>
      </c>
      <c r="BS154" s="81">
        <v>0</v>
      </c>
      <c r="BT154"/>
      <c r="BU154" s="80">
        <v>60.421999999999997</v>
      </c>
      <c r="BV154" s="80">
        <v>0</v>
      </c>
      <c r="BW154" s="80">
        <v>0</v>
      </c>
      <c r="BX154" s="80">
        <v>0</v>
      </c>
      <c r="BY154" s="80">
        <v>0</v>
      </c>
      <c r="BZ154" s="80">
        <v>0</v>
      </c>
      <c r="CA154" s="80">
        <v>0</v>
      </c>
      <c r="CB154" s="80">
        <v>0</v>
      </c>
      <c r="CC154" s="80">
        <v>0</v>
      </c>
    </row>
    <row r="155" spans="1:81">
      <c r="A155" s="80" t="s">
        <v>1861</v>
      </c>
      <c r="B155" s="80">
        <v>286</v>
      </c>
      <c r="C155" s="80">
        <v>14</v>
      </c>
      <c r="D155" s="80">
        <v>17</v>
      </c>
      <c r="E155" s="80">
        <v>2017</v>
      </c>
      <c r="F155" s="80" t="s">
        <v>71</v>
      </c>
      <c r="G155" s="80" t="s">
        <v>1848</v>
      </c>
      <c r="H155" s="80" t="s">
        <v>1695</v>
      </c>
      <c r="I155" s="177"/>
      <c r="J155" s="81">
        <v>116.94513856507824</v>
      </c>
      <c r="K155" s="81">
        <v>0.43666449301864629</v>
      </c>
      <c r="L155" s="81">
        <v>9.6995714820066636E-2</v>
      </c>
      <c r="M155" s="81">
        <v>8.4594698721133526</v>
      </c>
      <c r="N155" s="81">
        <v>13.801761689150046</v>
      </c>
      <c r="O155" s="81">
        <v>9.8061430135999164</v>
      </c>
      <c r="P155" s="81">
        <v>3.9685696931193748</v>
      </c>
      <c r="Q155" s="81">
        <v>0.73518829202770053</v>
      </c>
      <c r="R155" s="81">
        <v>0</v>
      </c>
      <c r="S155" s="81">
        <v>0</v>
      </c>
      <c r="T155" s="82"/>
      <c r="U155" s="81">
        <v>9970875</v>
      </c>
      <c r="V155" s="81">
        <v>168</v>
      </c>
      <c r="W155" s="81">
        <v>2</v>
      </c>
      <c r="X155" s="81">
        <v>2007</v>
      </c>
      <c r="Y155" s="81">
        <v>4034</v>
      </c>
      <c r="Z155" s="81">
        <v>5863</v>
      </c>
      <c r="AA155" s="81">
        <v>822</v>
      </c>
      <c r="AB155" s="81">
        <v>10764</v>
      </c>
      <c r="AC155" s="81">
        <v>0</v>
      </c>
      <c r="AD155" s="81">
        <v>0</v>
      </c>
      <c r="AE155" s="82"/>
      <c r="AF155" s="81">
        <v>88770925.225626335</v>
      </c>
      <c r="AG155" s="81">
        <v>333787.43264557002</v>
      </c>
      <c r="AH155" s="81">
        <v>15769.058070097701</v>
      </c>
      <c r="AI155" s="81">
        <v>13412767.14236928</v>
      </c>
      <c r="AJ155" s="81">
        <v>19406706.955907341</v>
      </c>
      <c r="AK155" s="81">
        <v>0</v>
      </c>
      <c r="AL155" s="81">
        <v>0</v>
      </c>
      <c r="AM155" s="81">
        <v>1478617.119736318</v>
      </c>
      <c r="AN155" s="81">
        <v>0</v>
      </c>
      <c r="AO155" s="81">
        <v>0</v>
      </c>
      <c r="AP155" s="82"/>
      <c r="AQ155" s="81">
        <v>353</v>
      </c>
      <c r="AR155" s="81">
        <v>96</v>
      </c>
      <c r="AS155" s="81">
        <v>0</v>
      </c>
      <c r="AT155" s="81">
        <v>0</v>
      </c>
      <c r="AU155" s="81">
        <v>0</v>
      </c>
      <c r="AV155" s="81">
        <v>0</v>
      </c>
      <c r="AW155" s="81" t="s">
        <v>564</v>
      </c>
      <c r="AX155" s="82"/>
      <c r="AY155" s="81">
        <v>1564.2</v>
      </c>
      <c r="AZ155" s="81">
        <v>2141.6999999999998</v>
      </c>
      <c r="BA155" s="81">
        <v>0</v>
      </c>
      <c r="BB155" s="81">
        <v>0</v>
      </c>
      <c r="BC155" s="81">
        <v>0</v>
      </c>
      <c r="BD155" s="81">
        <v>0</v>
      </c>
      <c r="BE155" s="81" t="s">
        <v>564</v>
      </c>
      <c r="BF155" s="82"/>
      <c r="BG155" s="81">
        <v>0</v>
      </c>
      <c r="BH155" s="81">
        <v>0</v>
      </c>
      <c r="BI155" s="81">
        <v>62.226999999999997</v>
      </c>
      <c r="BJ155" s="81">
        <v>0</v>
      </c>
      <c r="BK155" s="81">
        <v>0</v>
      </c>
      <c r="BL155" s="81">
        <v>0</v>
      </c>
      <c r="BM155" s="82"/>
      <c r="BN155" s="81">
        <v>0</v>
      </c>
      <c r="BO155" s="81">
        <v>0</v>
      </c>
      <c r="BP155" s="81">
        <v>4</v>
      </c>
      <c r="BQ155" s="81">
        <v>0</v>
      </c>
      <c r="BR155" s="81">
        <v>0</v>
      </c>
      <c r="BS155" s="81">
        <v>0</v>
      </c>
      <c r="BT155"/>
      <c r="BU155" s="80">
        <v>62.226999999999997</v>
      </c>
      <c r="BV155" s="80">
        <v>0</v>
      </c>
      <c r="BW155" s="80">
        <v>0</v>
      </c>
      <c r="BX155" s="80">
        <v>0</v>
      </c>
      <c r="BY155" s="80">
        <v>0</v>
      </c>
      <c r="BZ155" s="80">
        <v>0</v>
      </c>
      <c r="CA155" s="80">
        <v>0</v>
      </c>
      <c r="CB155" s="80">
        <v>0</v>
      </c>
      <c r="CC155" s="80">
        <v>0</v>
      </c>
    </row>
    <row r="156" spans="1:81">
      <c r="A156" s="80" t="s">
        <v>1862</v>
      </c>
      <c r="B156" s="80">
        <v>287</v>
      </c>
      <c r="C156" s="80">
        <v>15</v>
      </c>
      <c r="D156" s="80">
        <v>17</v>
      </c>
      <c r="E156" s="80">
        <v>2018</v>
      </c>
      <c r="F156" s="80" t="s">
        <v>93</v>
      </c>
      <c r="G156" s="80" t="s">
        <v>1848</v>
      </c>
      <c r="H156" s="80" t="s">
        <v>1695</v>
      </c>
      <c r="I156" s="177"/>
      <c r="J156" s="81">
        <v>106.5378028048145</v>
      </c>
      <c r="K156" s="81">
        <v>0.40445713444829157</v>
      </c>
      <c r="L156" s="81">
        <v>8.9193475933017005E-2</v>
      </c>
      <c r="M156" s="81">
        <v>8.754993804224398</v>
      </c>
      <c r="N156" s="81">
        <v>12.605023891716314</v>
      </c>
      <c r="O156" s="81">
        <v>9.8483820285434778</v>
      </c>
      <c r="P156" s="81">
        <v>3.9673046897738926</v>
      </c>
      <c r="Q156" s="81">
        <v>0.6868443412910169</v>
      </c>
      <c r="R156" s="81">
        <v>0</v>
      </c>
      <c r="S156" s="81">
        <v>0</v>
      </c>
      <c r="T156" s="82"/>
      <c r="U156" s="81">
        <v>9468471</v>
      </c>
      <c r="V156" s="81">
        <v>168</v>
      </c>
      <c r="W156" s="81">
        <v>2</v>
      </c>
      <c r="X156" s="81">
        <v>2007</v>
      </c>
      <c r="Y156" s="81">
        <v>4085</v>
      </c>
      <c r="Z156" s="81">
        <v>6001</v>
      </c>
      <c r="AA156" s="81">
        <v>830</v>
      </c>
      <c r="AB156" s="81">
        <v>10837</v>
      </c>
      <c r="AC156" s="81">
        <v>0</v>
      </c>
      <c r="AD156" s="81">
        <v>0</v>
      </c>
      <c r="AE156" s="82"/>
      <c r="AF156" s="81">
        <v>85717730.291137084</v>
      </c>
      <c r="AG156" s="81">
        <v>302553.91214987932</v>
      </c>
      <c r="AH156" s="81">
        <v>14594.261992991889</v>
      </c>
      <c r="AI156" s="81">
        <v>13650646.12223522</v>
      </c>
      <c r="AJ156" s="81">
        <v>19293154.834856018</v>
      </c>
      <c r="AK156" s="81">
        <v>0</v>
      </c>
      <c r="AL156" s="81">
        <v>0</v>
      </c>
      <c r="AM156" s="81">
        <v>1491725.086782139</v>
      </c>
      <c r="AN156" s="81">
        <v>0</v>
      </c>
      <c r="AO156" s="81">
        <v>0</v>
      </c>
      <c r="AP156" s="82"/>
      <c r="AQ156" s="81">
        <v>373</v>
      </c>
      <c r="AR156" s="81">
        <v>99</v>
      </c>
      <c r="AS156" s="81">
        <v>0</v>
      </c>
      <c r="AT156" s="81">
        <v>0</v>
      </c>
      <c r="AU156" s="81">
        <v>0</v>
      </c>
      <c r="AV156" s="81">
        <v>0</v>
      </c>
      <c r="AW156" s="81" t="s">
        <v>564</v>
      </c>
      <c r="AX156" s="82"/>
      <c r="AY156" s="81">
        <v>1653.3</v>
      </c>
      <c r="AZ156" s="81">
        <v>2182</v>
      </c>
      <c r="BA156" s="81">
        <v>0</v>
      </c>
      <c r="BB156" s="81">
        <v>0</v>
      </c>
      <c r="BC156" s="81">
        <v>0</v>
      </c>
      <c r="BD156" s="81">
        <v>0</v>
      </c>
      <c r="BE156" s="81" t="s">
        <v>564</v>
      </c>
      <c r="BF156" s="82"/>
      <c r="BG156" s="81">
        <v>0</v>
      </c>
      <c r="BH156" s="81">
        <v>0</v>
      </c>
      <c r="BI156" s="81">
        <v>66.12</v>
      </c>
      <c r="BJ156" s="81">
        <v>0</v>
      </c>
      <c r="BK156" s="81">
        <v>0</v>
      </c>
      <c r="BL156" s="81">
        <v>0</v>
      </c>
      <c r="BM156" s="82"/>
      <c r="BN156" s="81">
        <v>0</v>
      </c>
      <c r="BO156" s="81">
        <v>0</v>
      </c>
      <c r="BP156" s="81">
        <v>3</v>
      </c>
      <c r="BQ156" s="81">
        <v>0</v>
      </c>
      <c r="BR156" s="81">
        <v>0</v>
      </c>
      <c r="BS156" s="81">
        <v>0</v>
      </c>
      <c r="BT156"/>
      <c r="BU156" s="80">
        <v>66.12</v>
      </c>
      <c r="BV156" s="80">
        <v>0</v>
      </c>
      <c r="BW156" s="80">
        <v>0</v>
      </c>
      <c r="BX156" s="80">
        <v>0</v>
      </c>
      <c r="BY156" s="80">
        <v>0</v>
      </c>
      <c r="BZ156" s="80">
        <v>0</v>
      </c>
      <c r="CA156" s="80">
        <v>0</v>
      </c>
      <c r="CB156" s="80">
        <v>0</v>
      </c>
      <c r="CC156" s="80">
        <v>0</v>
      </c>
    </row>
    <row r="157" spans="1:81">
      <c r="A157" s="80" t="s">
        <v>1863</v>
      </c>
      <c r="B157" s="80">
        <v>288</v>
      </c>
      <c r="C157" s="80">
        <v>16</v>
      </c>
      <c r="D157" s="80">
        <v>17</v>
      </c>
      <c r="E157" s="80">
        <v>2019</v>
      </c>
      <c r="F157" s="80" t="s">
        <v>73</v>
      </c>
      <c r="G157" s="80" t="s">
        <v>1848</v>
      </c>
      <c r="H157" s="80" t="s">
        <v>1695</v>
      </c>
      <c r="I157" s="177"/>
      <c r="J157" s="81">
        <v>74.624145025693565</v>
      </c>
      <c r="K157" s="81">
        <v>0.37709262195688664</v>
      </c>
      <c r="L157" s="81">
        <v>8.9827488509907016E-2</v>
      </c>
      <c r="M157" s="81">
        <v>7.8060969750510738</v>
      </c>
      <c r="N157" s="81">
        <v>11.856248709968989</v>
      </c>
      <c r="O157" s="81">
        <v>9.6698680505062189</v>
      </c>
      <c r="P157" s="81">
        <v>3.9490623917558829</v>
      </c>
      <c r="Q157" s="81">
        <v>0.67392169472496555</v>
      </c>
      <c r="R157" s="81">
        <v>0</v>
      </c>
      <c r="S157" s="81">
        <v>0</v>
      </c>
      <c r="T157" s="82"/>
      <c r="U157" s="81">
        <v>6526614</v>
      </c>
      <c r="V157" s="81">
        <v>168</v>
      </c>
      <c r="W157" s="81">
        <v>2</v>
      </c>
      <c r="X157" s="81">
        <v>2007</v>
      </c>
      <c r="Y157" s="81">
        <v>4139</v>
      </c>
      <c r="Z157" s="81">
        <v>6054</v>
      </c>
      <c r="AA157" s="81">
        <v>820</v>
      </c>
      <c r="AB157" s="81">
        <v>10921</v>
      </c>
      <c r="AC157" s="81">
        <v>0</v>
      </c>
      <c r="AD157" s="81">
        <v>0</v>
      </c>
      <c r="AE157" s="82"/>
      <c r="AF157" s="81">
        <v>62659043.402948663</v>
      </c>
      <c r="AG157" s="81">
        <v>297193.06752914732</v>
      </c>
      <c r="AH157" s="81">
        <v>16051.61784831146</v>
      </c>
      <c r="AI157" s="81">
        <v>13097774.18688326</v>
      </c>
      <c r="AJ157" s="81">
        <v>17537443.463648848</v>
      </c>
      <c r="AK157" s="81">
        <v>0</v>
      </c>
      <c r="AL157" s="81">
        <v>0</v>
      </c>
      <c r="AM157" s="81">
        <v>1487357.9867560167</v>
      </c>
      <c r="AN157" s="81">
        <v>0</v>
      </c>
      <c r="AO157" s="81">
        <v>0</v>
      </c>
      <c r="AP157" s="82"/>
      <c r="AQ157" s="81">
        <v>402</v>
      </c>
      <c r="AR157" s="81">
        <v>113</v>
      </c>
      <c r="AS157" s="81">
        <v>0</v>
      </c>
      <c r="AT157" s="81">
        <v>0</v>
      </c>
      <c r="AU157" s="81">
        <v>0</v>
      </c>
      <c r="AV157" s="81">
        <v>0</v>
      </c>
      <c r="AW157" s="81" t="s">
        <v>564</v>
      </c>
      <c r="AX157" s="82"/>
      <c r="AY157" s="81">
        <v>1783.6</v>
      </c>
      <c r="AZ157" s="81">
        <v>2463.4</v>
      </c>
      <c r="BA157" s="81">
        <v>0</v>
      </c>
      <c r="BB157" s="81">
        <v>0</v>
      </c>
      <c r="BC157" s="81">
        <v>0</v>
      </c>
      <c r="BD157" s="81">
        <v>0</v>
      </c>
      <c r="BE157" s="81" t="s">
        <v>564</v>
      </c>
      <c r="BF157" s="82"/>
      <c r="BG157" s="81">
        <v>0</v>
      </c>
      <c r="BH157" s="81">
        <v>0</v>
      </c>
      <c r="BI157" s="81">
        <v>63.146000000000001</v>
      </c>
      <c r="BJ157" s="81">
        <v>0</v>
      </c>
      <c r="BK157" s="81">
        <v>0</v>
      </c>
      <c r="BL157" s="81">
        <v>0</v>
      </c>
      <c r="BM157" s="82"/>
      <c r="BN157" s="81">
        <v>0</v>
      </c>
      <c r="BO157" s="81">
        <v>0</v>
      </c>
      <c r="BP157" s="81">
        <v>3</v>
      </c>
      <c r="BQ157" s="81">
        <v>0</v>
      </c>
      <c r="BR157" s="81">
        <v>0</v>
      </c>
      <c r="BS157" s="81">
        <v>0</v>
      </c>
      <c r="BT157"/>
      <c r="BU157" s="80">
        <v>63.146000000000001</v>
      </c>
      <c r="BV157" s="80">
        <v>0</v>
      </c>
      <c r="BW157" s="80">
        <v>0</v>
      </c>
      <c r="BX157" s="80">
        <v>0</v>
      </c>
      <c r="BY157" s="80">
        <v>0</v>
      </c>
      <c r="BZ157" s="80">
        <v>0</v>
      </c>
      <c r="CA157" s="80">
        <v>0</v>
      </c>
      <c r="CB157" s="80">
        <v>0</v>
      </c>
      <c r="CC157" s="80">
        <v>0</v>
      </c>
    </row>
    <row r="158" spans="1:81">
      <c r="A158" s="80" t="s">
        <v>1864</v>
      </c>
      <c r="B158" s="80">
        <v>289</v>
      </c>
      <c r="C158" s="80">
        <v>17</v>
      </c>
      <c r="D158" s="80">
        <v>17</v>
      </c>
      <c r="E158" s="80">
        <v>2020</v>
      </c>
      <c r="F158" s="80" t="s">
        <v>218</v>
      </c>
      <c r="G158" s="174" t="s">
        <v>1848</v>
      </c>
      <c r="H158" s="80" t="s">
        <v>1695</v>
      </c>
      <c r="I158" s="177"/>
      <c r="J158" s="81">
        <v>89.234580837563385</v>
      </c>
      <c r="K158" s="81">
        <v>0.35615757765207107</v>
      </c>
      <c r="L158" s="81">
        <v>0.42168797769320027</v>
      </c>
      <c r="M158" s="81">
        <v>8.7684636873462694</v>
      </c>
      <c r="N158" s="81">
        <v>11.935542278578005</v>
      </c>
      <c r="O158" s="81">
        <v>8.7268696794959091</v>
      </c>
      <c r="P158" s="81">
        <v>3.6125576122149146</v>
      </c>
      <c r="Q158" s="81">
        <v>0.64765147083734342</v>
      </c>
      <c r="R158" s="81">
        <v>0</v>
      </c>
      <c r="S158" s="81">
        <v>0</v>
      </c>
      <c r="T158" s="82"/>
      <c r="U158" s="81">
        <v>7952639</v>
      </c>
      <c r="V158" s="81">
        <v>151</v>
      </c>
      <c r="W158" s="81">
        <v>10</v>
      </c>
      <c r="X158" s="81">
        <v>2501</v>
      </c>
      <c r="Y158" s="81">
        <v>4194</v>
      </c>
      <c r="Z158" s="81">
        <v>6236</v>
      </c>
      <c r="AA158" s="81">
        <v>815</v>
      </c>
      <c r="AB158" s="81">
        <v>10984</v>
      </c>
      <c r="AC158" s="81">
        <v>0</v>
      </c>
      <c r="AD158" s="81">
        <v>0</v>
      </c>
      <c r="AE158" s="82"/>
      <c r="AF158" s="81">
        <v>77686347.729199991</v>
      </c>
      <c r="AG158" s="81">
        <v>273616.7980913723</v>
      </c>
      <c r="AH158" s="81">
        <v>78589.35059479058</v>
      </c>
      <c r="AI158" s="81">
        <v>15766634.483947605</v>
      </c>
      <c r="AJ158" s="81">
        <v>20429002.053908259</v>
      </c>
      <c r="AK158" s="81"/>
      <c r="AL158" s="81"/>
      <c r="AM158" s="81">
        <v>1433534.0347852851</v>
      </c>
      <c r="AN158" s="81"/>
      <c r="AO158" s="81"/>
      <c r="AP158" s="82"/>
      <c r="AQ158" s="81">
        <v>434</v>
      </c>
      <c r="AR158" s="81">
        <v>114</v>
      </c>
      <c r="AS158" s="81">
        <v>0</v>
      </c>
      <c r="AT158" s="81">
        <v>0</v>
      </c>
      <c r="AU158" s="81">
        <v>0</v>
      </c>
      <c r="AV158" s="81">
        <v>0</v>
      </c>
      <c r="AW158" s="81">
        <v>0</v>
      </c>
      <c r="AX158" s="82"/>
      <c r="AY158" s="81">
        <v>1954.600000000001</v>
      </c>
      <c r="AZ158" s="81">
        <v>2512.9</v>
      </c>
      <c r="BA158" s="81">
        <v>0</v>
      </c>
      <c r="BB158" s="81">
        <v>0</v>
      </c>
      <c r="BC158" s="81">
        <v>0</v>
      </c>
      <c r="BD158" s="81">
        <v>0</v>
      </c>
      <c r="BE158" s="81">
        <v>0</v>
      </c>
      <c r="BF158" s="82"/>
      <c r="BG158" s="81">
        <v>0</v>
      </c>
      <c r="BH158" s="81">
        <v>0</v>
      </c>
      <c r="BI158" s="81">
        <v>57.982999999999997</v>
      </c>
      <c r="BJ158" s="81">
        <v>0</v>
      </c>
      <c r="BK158" s="81">
        <v>0</v>
      </c>
      <c r="BL158" s="81">
        <v>0</v>
      </c>
      <c r="BM158" s="82"/>
      <c r="BN158" s="81">
        <v>0</v>
      </c>
      <c r="BO158" s="81">
        <v>0</v>
      </c>
      <c r="BP158" s="81">
        <v>3</v>
      </c>
      <c r="BQ158" s="81">
        <v>0</v>
      </c>
      <c r="BR158" s="81">
        <v>0</v>
      </c>
      <c r="BS158" s="81">
        <v>0</v>
      </c>
      <c r="BT158"/>
      <c r="BU158" s="80">
        <v>57.982999999999997</v>
      </c>
      <c r="BV158" s="80">
        <v>0</v>
      </c>
      <c r="BW158" s="80">
        <v>0</v>
      </c>
      <c r="BX158" s="80">
        <v>0</v>
      </c>
      <c r="BY158" s="80">
        <v>0</v>
      </c>
      <c r="BZ158" s="80">
        <v>0</v>
      </c>
      <c r="CA158" s="80">
        <v>0</v>
      </c>
      <c r="CB158" s="80">
        <v>0</v>
      </c>
      <c r="CC158" s="80">
        <v>0</v>
      </c>
    </row>
    <row r="159" spans="1:81">
      <c r="A159" s="80" t="s">
        <v>1865</v>
      </c>
      <c r="B159" s="80">
        <v>289</v>
      </c>
      <c r="C159" s="80">
        <v>18</v>
      </c>
      <c r="D159" s="80">
        <v>17</v>
      </c>
      <c r="E159" s="80">
        <v>2021</v>
      </c>
      <c r="F159" s="80" t="s">
        <v>75</v>
      </c>
      <c r="G159" s="174" t="s">
        <v>1848</v>
      </c>
      <c r="H159" s="80" t="s">
        <v>1695</v>
      </c>
      <c r="I159" s="177"/>
      <c r="J159" s="81">
        <v>92.431479632783393</v>
      </c>
      <c r="K159" s="81">
        <v>0.39035890704412618</v>
      </c>
      <c r="L159" s="81">
        <v>0.40337162265487636</v>
      </c>
      <c r="M159" s="81">
        <v>10.011648899082871</v>
      </c>
      <c r="N159" s="81">
        <v>11.800986119709613</v>
      </c>
      <c r="O159" s="81">
        <v>8.5812874553193232</v>
      </c>
      <c r="P159" s="81">
        <v>3.777137578689691</v>
      </c>
      <c r="Q159" s="81">
        <v>0.66061517125835167</v>
      </c>
      <c r="R159" s="81">
        <v>0</v>
      </c>
      <c r="S159" s="81">
        <v>0</v>
      </c>
      <c r="T159" s="82"/>
      <c r="U159" s="81">
        <v>8127483</v>
      </c>
      <c r="V159" s="81">
        <v>151</v>
      </c>
      <c r="W159" s="81">
        <v>10</v>
      </c>
      <c r="X159" s="81">
        <v>2501</v>
      </c>
      <c r="Y159" s="81">
        <v>4260</v>
      </c>
      <c r="Z159" s="81">
        <v>6314</v>
      </c>
      <c r="AA159" s="81">
        <v>831</v>
      </c>
      <c r="AB159" s="81">
        <v>11071</v>
      </c>
      <c r="AC159" s="81">
        <v>0</v>
      </c>
      <c r="AD159" s="81">
        <v>0</v>
      </c>
      <c r="AE159" s="82"/>
      <c r="AF159" s="81">
        <v>80688051.667703494</v>
      </c>
      <c r="AG159" s="81">
        <v>289969.12319664488</v>
      </c>
      <c r="AH159" s="81">
        <v>71799.896442018304</v>
      </c>
      <c r="AI159" s="81">
        <v>16790864.888577998</v>
      </c>
      <c r="AJ159" s="81">
        <v>19194475.705434937</v>
      </c>
      <c r="AK159" s="81">
        <v>0</v>
      </c>
      <c r="AL159" s="81">
        <v>0</v>
      </c>
      <c r="AM159" s="81">
        <v>1453222.501920186</v>
      </c>
      <c r="AN159" s="81">
        <v>0</v>
      </c>
      <c r="AO159" s="81">
        <v>0</v>
      </c>
      <c r="AP159" s="82"/>
      <c r="AQ159" s="81">
        <v>471</v>
      </c>
      <c r="AR159" s="81">
        <v>114</v>
      </c>
      <c r="AS159" s="81">
        <v>0</v>
      </c>
      <c r="AT159" s="81">
        <v>0</v>
      </c>
      <c r="AU159" s="81">
        <v>0</v>
      </c>
      <c r="AV159" s="81">
        <v>0</v>
      </c>
      <c r="AW159" s="81"/>
      <c r="AX159" s="82"/>
      <c r="AY159" s="81">
        <v>2165.800000000002</v>
      </c>
      <c r="AZ159" s="81">
        <v>2512.9</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1866</v>
      </c>
      <c r="B160" s="80">
        <v>289</v>
      </c>
      <c r="C160" s="80">
        <v>19</v>
      </c>
      <c r="D160" s="80">
        <v>17</v>
      </c>
      <c r="E160" s="80">
        <v>2022</v>
      </c>
      <c r="F160" s="80" t="s">
        <v>568</v>
      </c>
      <c r="G160" s="80" t="s">
        <v>1848</v>
      </c>
      <c r="H160" s="80" t="s">
        <v>1695</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512</v>
      </c>
      <c r="AR160" s="81">
        <v>114</v>
      </c>
      <c r="AS160" s="81">
        <v>0</v>
      </c>
      <c r="AT160" s="81">
        <v>0</v>
      </c>
      <c r="AU160" s="81">
        <v>0</v>
      </c>
      <c r="AV160" s="81">
        <v>0</v>
      </c>
      <c r="AW160" s="81"/>
      <c r="AX160" s="82"/>
      <c r="AY160" s="81">
        <v>2370.800000000002</v>
      </c>
      <c r="AZ160" s="81">
        <v>2512.8999999999996</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1867</v>
      </c>
      <c r="B161" s="80">
        <v>188</v>
      </c>
      <c r="C161" s="80">
        <v>1</v>
      </c>
      <c r="D161" s="80">
        <v>12</v>
      </c>
      <c r="E161" s="80">
        <v>1990</v>
      </c>
      <c r="F161" s="80" t="s">
        <v>562</v>
      </c>
      <c r="G161" s="80" t="s">
        <v>1868</v>
      </c>
      <c r="H161" s="80" t="s">
        <v>1869</v>
      </c>
      <c r="I161" s="177"/>
      <c r="J161" s="81">
        <v>8.8387655490305637</v>
      </c>
      <c r="K161" s="81">
        <v>1.511833825270805</v>
      </c>
      <c r="L161" s="81">
        <v>9.5351616225514094E-2</v>
      </c>
      <c r="M161" s="81">
        <v>7.2102827064221291</v>
      </c>
      <c r="N161" s="81">
        <v>8.9194261466009639</v>
      </c>
      <c r="O161" s="81">
        <v>10.563764819013937</v>
      </c>
      <c r="P161" s="81">
        <v>10.188990812545304</v>
      </c>
      <c r="Q161" s="81">
        <v>0.76968069285101792</v>
      </c>
      <c r="R161" s="81">
        <v>0</v>
      </c>
      <c r="S161" s="81">
        <v>0.89165753442100237</v>
      </c>
      <c r="T161" s="82"/>
      <c r="U161" s="81">
        <v>1461443</v>
      </c>
      <c r="V161" s="81">
        <v>543</v>
      </c>
      <c r="W161" s="81">
        <v>1</v>
      </c>
      <c r="X161" s="81">
        <v>2471</v>
      </c>
      <c r="Y161" s="81">
        <v>3470</v>
      </c>
      <c r="Z161" s="81">
        <v>4345</v>
      </c>
      <c r="AA161" s="81">
        <v>2474</v>
      </c>
      <c r="AB161" s="81">
        <v>12497</v>
      </c>
      <c r="AC161" s="81">
        <v>0</v>
      </c>
      <c r="AD161" s="81">
        <v>0.89165753442100237</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1870</v>
      </c>
      <c r="B162" s="80">
        <v>189</v>
      </c>
      <c r="C162" s="80">
        <v>2</v>
      </c>
      <c r="D162" s="80">
        <v>12</v>
      </c>
      <c r="E162" s="80">
        <v>2005</v>
      </c>
      <c r="F162" s="80" t="s">
        <v>565</v>
      </c>
      <c r="G162" s="80" t="s">
        <v>1868</v>
      </c>
      <c r="H162" s="80" t="s">
        <v>1869</v>
      </c>
      <c r="I162" s="177"/>
      <c r="J162" s="81">
        <v>6.6496210375648976</v>
      </c>
      <c r="K162" s="81">
        <v>0.97239889555820469</v>
      </c>
      <c r="L162" s="81">
        <v>0</v>
      </c>
      <c r="M162" s="81">
        <v>11.279889755701252</v>
      </c>
      <c r="N162" s="81">
        <v>14.028486311310008</v>
      </c>
      <c r="O162" s="81">
        <v>15.635568816227474</v>
      </c>
      <c r="P162" s="81">
        <v>10.61550866546024</v>
      </c>
      <c r="Q162" s="81">
        <v>0.79511417985155974</v>
      </c>
      <c r="R162" s="81">
        <v>0</v>
      </c>
      <c r="S162" s="81">
        <v>1.8117219700930713</v>
      </c>
      <c r="T162" s="82"/>
      <c r="U162" s="81">
        <v>1007517</v>
      </c>
      <c r="V162" s="81">
        <v>412</v>
      </c>
      <c r="W162" s="81">
        <v>0</v>
      </c>
      <c r="X162" s="81">
        <v>2088</v>
      </c>
      <c r="Y162" s="81">
        <v>4707</v>
      </c>
      <c r="Z162" s="81">
        <v>7442</v>
      </c>
      <c r="AA162" s="81">
        <v>2111</v>
      </c>
      <c r="AB162" s="81">
        <v>13496</v>
      </c>
      <c r="AC162" s="81">
        <v>0</v>
      </c>
      <c r="AD162" s="81">
        <v>1.8117219700930713</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1871</v>
      </c>
      <c r="B163" s="80">
        <v>190</v>
      </c>
      <c r="C163" s="80">
        <v>3</v>
      </c>
      <c r="D163" s="80">
        <v>12</v>
      </c>
      <c r="E163" s="80">
        <v>2006</v>
      </c>
      <c r="F163" s="80" t="s">
        <v>566</v>
      </c>
      <c r="G163" s="80" t="s">
        <v>1868</v>
      </c>
      <c r="H163" s="80" t="s">
        <v>1869</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1872</v>
      </c>
      <c r="B164" s="80">
        <v>191</v>
      </c>
      <c r="C164" s="80">
        <v>4</v>
      </c>
      <c r="D164" s="80">
        <v>12</v>
      </c>
      <c r="E164" s="80">
        <v>2007</v>
      </c>
      <c r="F164" s="80" t="s">
        <v>567</v>
      </c>
      <c r="G164" s="80" t="s">
        <v>1868</v>
      </c>
      <c r="H164" s="80" t="s">
        <v>1869</v>
      </c>
      <c r="I164" s="177"/>
      <c r="J164" s="81">
        <v>6.7423690867942456</v>
      </c>
      <c r="K164" s="81">
        <v>0.85360766691015966</v>
      </c>
      <c r="L164" s="81">
        <v>7.0780842585291968</v>
      </c>
      <c r="M164" s="81">
        <v>11.101684146218512</v>
      </c>
      <c r="N164" s="81">
        <v>14.975384533795895</v>
      </c>
      <c r="O164" s="81">
        <v>14.978032759864192</v>
      </c>
      <c r="P164" s="81">
        <v>10.595990426554653</v>
      </c>
      <c r="Q164" s="81">
        <v>0.81836248946396628</v>
      </c>
      <c r="R164" s="81">
        <v>0</v>
      </c>
      <c r="S164" s="81">
        <v>1.5894742649341342</v>
      </c>
      <c r="T164" s="82"/>
      <c r="U164" s="81">
        <v>1047389</v>
      </c>
      <c r="V164" s="81">
        <v>371</v>
      </c>
      <c r="W164" s="81">
        <v>90</v>
      </c>
      <c r="X164" s="81">
        <v>2590</v>
      </c>
      <c r="Y164" s="81">
        <v>4751</v>
      </c>
      <c r="Z164" s="81">
        <v>7411</v>
      </c>
      <c r="AA164" s="81">
        <v>2075</v>
      </c>
      <c r="AB164" s="81">
        <v>13156</v>
      </c>
      <c r="AC164" s="81">
        <v>0</v>
      </c>
      <c r="AD164" s="81">
        <v>1.5894742649341342</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1873</v>
      </c>
      <c r="B165" s="80">
        <v>192</v>
      </c>
      <c r="C165" s="80">
        <v>5</v>
      </c>
      <c r="D165" s="80">
        <v>12</v>
      </c>
      <c r="E165" s="80">
        <v>2008</v>
      </c>
      <c r="F165" s="80" t="s">
        <v>84</v>
      </c>
      <c r="G165" s="80" t="s">
        <v>1868</v>
      </c>
      <c r="H165" s="80" t="s">
        <v>1869</v>
      </c>
      <c r="I165" s="177"/>
      <c r="J165" s="81">
        <v>6.8841131119002847</v>
      </c>
      <c r="K165" s="81">
        <v>0.68110911622948755</v>
      </c>
      <c r="L165" s="81">
        <v>0</v>
      </c>
      <c r="M165" s="81">
        <v>11.712843762618746</v>
      </c>
      <c r="N165" s="81">
        <v>15.106576274183642</v>
      </c>
      <c r="O165" s="81">
        <v>14.534588948362098</v>
      </c>
      <c r="P165" s="81">
        <v>10.10445063819612</v>
      </c>
      <c r="Q165" s="81">
        <v>0.79540179944795564</v>
      </c>
      <c r="R165" s="81">
        <v>0</v>
      </c>
      <c r="S165" s="81">
        <v>1.7420507999584769</v>
      </c>
      <c r="T165" s="82"/>
      <c r="U165" s="81">
        <v>1173669</v>
      </c>
      <c r="V165" s="81">
        <v>371</v>
      </c>
      <c r="W165" s="81">
        <v>0</v>
      </c>
      <c r="X165" s="81">
        <v>2590</v>
      </c>
      <c r="Y165" s="81">
        <v>4774</v>
      </c>
      <c r="Z165" s="81">
        <v>7444</v>
      </c>
      <c r="AA165" s="81">
        <v>1981</v>
      </c>
      <c r="AB165" s="81">
        <v>12997</v>
      </c>
      <c r="AC165" s="81">
        <v>0</v>
      </c>
      <c r="AD165" s="81">
        <v>1.7420507999584769</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1874</v>
      </c>
      <c r="B166" s="80">
        <v>193</v>
      </c>
      <c r="C166" s="80">
        <v>6</v>
      </c>
      <c r="D166" s="80">
        <v>12</v>
      </c>
      <c r="E166" s="80">
        <v>2009</v>
      </c>
      <c r="F166" s="80" t="s">
        <v>85</v>
      </c>
      <c r="G166" s="80" t="s">
        <v>1868</v>
      </c>
      <c r="H166" s="80" t="s">
        <v>1869</v>
      </c>
      <c r="I166" s="177"/>
      <c r="J166" s="81">
        <v>6.5534734585920029</v>
      </c>
      <c r="K166" s="81">
        <v>0.55878138002567801</v>
      </c>
      <c r="L166" s="81">
        <v>0.19542820608000605</v>
      </c>
      <c r="M166" s="81">
        <v>9.9945891490264493</v>
      </c>
      <c r="N166" s="81">
        <v>14.108640988065934</v>
      </c>
      <c r="O166" s="81">
        <v>14.794537402409054</v>
      </c>
      <c r="P166" s="81">
        <v>9.6189325165416921</v>
      </c>
      <c r="Q166" s="81">
        <v>0.74866571116075253</v>
      </c>
      <c r="R166" s="81">
        <v>0</v>
      </c>
      <c r="S166" s="81">
        <v>1.3691143703926121</v>
      </c>
      <c r="T166" s="82"/>
      <c r="U166" s="81">
        <v>997445</v>
      </c>
      <c r="V166" s="81">
        <v>355</v>
      </c>
      <c r="W166" s="81">
        <v>3</v>
      </c>
      <c r="X166" s="81">
        <v>2607</v>
      </c>
      <c r="Y166" s="81">
        <v>4799</v>
      </c>
      <c r="Z166" s="81">
        <v>7479</v>
      </c>
      <c r="AA166" s="81">
        <v>1936</v>
      </c>
      <c r="AB166" s="81">
        <v>12842</v>
      </c>
      <c r="AC166" s="81">
        <v>0</v>
      </c>
      <c r="AD166" s="81">
        <v>1.3691143703926121</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0</v>
      </c>
      <c r="BK166" s="81">
        <v>0</v>
      </c>
      <c r="BL166" s="81">
        <v>0</v>
      </c>
      <c r="BM166" s="82"/>
      <c r="BN166" s="81">
        <v>0</v>
      </c>
      <c r="BO166" s="81">
        <v>0</v>
      </c>
      <c r="BP166" s="81">
        <v>0</v>
      </c>
      <c r="BQ166" s="81">
        <v>0</v>
      </c>
      <c r="BR166" s="81">
        <v>0</v>
      </c>
      <c r="BS166" s="81">
        <v>0</v>
      </c>
      <c r="BT166"/>
      <c r="BU166" s="80"/>
      <c r="BV166" s="80"/>
      <c r="BW166" s="80"/>
      <c r="BX166" s="80"/>
      <c r="BY166" s="80"/>
      <c r="BZ166" s="80"/>
      <c r="CA166" s="80"/>
      <c r="CB166" s="80"/>
      <c r="CC166" s="80"/>
    </row>
    <row r="167" spans="1:81">
      <c r="A167" s="80" t="s">
        <v>1875</v>
      </c>
      <c r="B167" s="80">
        <v>194</v>
      </c>
      <c r="C167" s="80">
        <v>7</v>
      </c>
      <c r="D167" s="80">
        <v>12</v>
      </c>
      <c r="E167" s="80">
        <v>2010</v>
      </c>
      <c r="F167" s="80" t="s">
        <v>86</v>
      </c>
      <c r="G167" s="80" t="s">
        <v>1868</v>
      </c>
      <c r="H167" s="80" t="s">
        <v>1869</v>
      </c>
      <c r="I167" s="177"/>
      <c r="J167" s="81">
        <v>5.314110141647741</v>
      </c>
      <c r="K167" s="81">
        <v>0.58553841937269457</v>
      </c>
      <c r="L167" s="81">
        <v>0.21810152966158078</v>
      </c>
      <c r="M167" s="81">
        <v>10.184912644532155</v>
      </c>
      <c r="N167" s="81">
        <v>15.56739476427037</v>
      </c>
      <c r="O167" s="81">
        <v>14.802898906478413</v>
      </c>
      <c r="P167" s="81">
        <v>9.6258069574561453</v>
      </c>
      <c r="Q167" s="81">
        <v>0.7756045556042519</v>
      </c>
      <c r="R167" s="81">
        <v>0</v>
      </c>
      <c r="S167" s="81">
        <v>1.4196279827460474</v>
      </c>
      <c r="T167" s="82"/>
      <c r="U167" s="81">
        <v>873108</v>
      </c>
      <c r="V167" s="81">
        <v>355</v>
      </c>
      <c r="W167" s="81">
        <v>3</v>
      </c>
      <c r="X167" s="81">
        <v>2607</v>
      </c>
      <c r="Y167" s="81">
        <v>4837</v>
      </c>
      <c r="Z167" s="81">
        <v>7518</v>
      </c>
      <c r="AA167" s="81">
        <v>1889</v>
      </c>
      <c r="AB167" s="81">
        <v>12748</v>
      </c>
      <c r="AC167" s="81">
        <v>0</v>
      </c>
      <c r="AD167" s="81">
        <v>1.4196279827460474</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0</v>
      </c>
      <c r="BK167" s="81">
        <v>0</v>
      </c>
      <c r="BL167" s="81">
        <v>0</v>
      </c>
      <c r="BM167" s="82"/>
      <c r="BN167" s="81">
        <v>0</v>
      </c>
      <c r="BO167" s="81">
        <v>0</v>
      </c>
      <c r="BP167" s="81">
        <v>0</v>
      </c>
      <c r="BQ167" s="81">
        <v>0</v>
      </c>
      <c r="BR167" s="81">
        <v>0</v>
      </c>
      <c r="BS167" s="81">
        <v>0</v>
      </c>
      <c r="BT167"/>
      <c r="BU167" s="80">
        <v>0</v>
      </c>
      <c r="BV167" s="80">
        <v>0</v>
      </c>
      <c r="BW167" s="80">
        <v>0</v>
      </c>
      <c r="BX167" s="80">
        <v>0</v>
      </c>
      <c r="BY167" s="80">
        <v>0</v>
      </c>
      <c r="BZ167" s="80">
        <v>0</v>
      </c>
      <c r="CA167" s="80">
        <v>0</v>
      </c>
      <c r="CB167" s="80">
        <v>0</v>
      </c>
      <c r="CC167" s="80">
        <v>0</v>
      </c>
    </row>
    <row r="168" spans="1:81">
      <c r="A168" s="80" t="s">
        <v>1876</v>
      </c>
      <c r="B168" s="80">
        <v>195</v>
      </c>
      <c r="C168" s="80">
        <v>8</v>
      </c>
      <c r="D168" s="80">
        <v>12</v>
      </c>
      <c r="E168" s="80">
        <v>2011</v>
      </c>
      <c r="F168" s="80" t="s">
        <v>87</v>
      </c>
      <c r="G168" s="80" t="s">
        <v>1868</v>
      </c>
      <c r="H168" s="80" t="s">
        <v>1869</v>
      </c>
      <c r="I168" s="177"/>
      <c r="J168" s="81">
        <v>6.8353554334899389</v>
      </c>
      <c r="K168" s="81">
        <v>0.85153674626216502</v>
      </c>
      <c r="L168" s="81">
        <v>0.12360738845280266</v>
      </c>
      <c r="M168" s="81">
        <v>12.923532912178841</v>
      </c>
      <c r="N168" s="81">
        <v>16.814652882537871</v>
      </c>
      <c r="O168" s="81">
        <v>14.542103491692716</v>
      </c>
      <c r="P168" s="81">
        <v>9.4861929958253537</v>
      </c>
      <c r="Q168" s="81">
        <v>0.88747498124124224</v>
      </c>
      <c r="R168" s="81">
        <v>0</v>
      </c>
      <c r="S168" s="81">
        <v>1.4254570843741994</v>
      </c>
      <c r="T168" s="82"/>
      <c r="U168" s="81">
        <v>975555</v>
      </c>
      <c r="V168" s="81">
        <v>355</v>
      </c>
      <c r="W168" s="81">
        <v>3</v>
      </c>
      <c r="X168" s="81">
        <v>2607</v>
      </c>
      <c r="Y168" s="81">
        <v>4888</v>
      </c>
      <c r="Z168" s="81">
        <v>7546</v>
      </c>
      <c r="AA168" s="81">
        <v>1917</v>
      </c>
      <c r="AB168" s="81">
        <v>12646</v>
      </c>
      <c r="AC168" s="81">
        <v>0</v>
      </c>
      <c r="AD168" s="81">
        <v>1.4254570843741994</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0</v>
      </c>
      <c r="BK168" s="81">
        <v>0</v>
      </c>
      <c r="BL168" s="81">
        <v>0</v>
      </c>
      <c r="BM168" s="82"/>
      <c r="BN168" s="81">
        <v>0</v>
      </c>
      <c r="BO168" s="81">
        <v>0</v>
      </c>
      <c r="BP168" s="81">
        <v>0</v>
      </c>
      <c r="BQ168" s="81">
        <v>0</v>
      </c>
      <c r="BR168" s="81">
        <v>0</v>
      </c>
      <c r="BS168" s="81">
        <v>0</v>
      </c>
      <c r="BT168"/>
      <c r="BU168" s="80">
        <v>0</v>
      </c>
      <c r="BV168" s="80">
        <v>0</v>
      </c>
      <c r="BW168" s="80">
        <v>0</v>
      </c>
      <c r="BX168" s="80">
        <v>0</v>
      </c>
      <c r="BY168" s="80">
        <v>0</v>
      </c>
      <c r="BZ168" s="80">
        <v>0</v>
      </c>
      <c r="CA168" s="80">
        <v>0</v>
      </c>
      <c r="CB168" s="80">
        <v>0</v>
      </c>
      <c r="CC168" s="80">
        <v>0</v>
      </c>
    </row>
    <row r="169" spans="1:81">
      <c r="A169" s="80" t="s">
        <v>1877</v>
      </c>
      <c r="B169" s="80">
        <v>196</v>
      </c>
      <c r="C169" s="80">
        <v>9</v>
      </c>
      <c r="D169" s="80">
        <v>12</v>
      </c>
      <c r="E169" s="80">
        <v>2012</v>
      </c>
      <c r="F169" s="80" t="s">
        <v>88</v>
      </c>
      <c r="G169" s="80" t="s">
        <v>1868</v>
      </c>
      <c r="H169" s="80" t="s">
        <v>1869</v>
      </c>
      <c r="I169" s="177"/>
      <c r="J169" s="81">
        <v>5.4771559526058597</v>
      </c>
      <c r="K169" s="81">
        <v>0.8303627622577171</v>
      </c>
      <c r="L169" s="81">
        <v>0.12270914451733957</v>
      </c>
      <c r="M169" s="81">
        <v>13.359899387603486</v>
      </c>
      <c r="N169" s="81">
        <v>17.797586463679583</v>
      </c>
      <c r="O169" s="81">
        <v>14.509883272193589</v>
      </c>
      <c r="P169" s="81">
        <v>9.3411013811169976</v>
      </c>
      <c r="Q169" s="81">
        <v>0.95590942494474784</v>
      </c>
      <c r="R169" s="81">
        <v>0</v>
      </c>
      <c r="S169" s="81">
        <v>1.6242469157266581</v>
      </c>
      <c r="T169" s="82"/>
      <c r="U169" s="81">
        <v>747519</v>
      </c>
      <c r="V169" s="81">
        <v>355</v>
      </c>
      <c r="W169" s="81">
        <v>3</v>
      </c>
      <c r="X169" s="81">
        <v>2607</v>
      </c>
      <c r="Y169" s="81">
        <v>4915</v>
      </c>
      <c r="Z169" s="81">
        <v>7589</v>
      </c>
      <c r="AA169" s="81">
        <v>1877</v>
      </c>
      <c r="AB169" s="81">
        <v>12537</v>
      </c>
      <c r="AC169" s="81">
        <v>0</v>
      </c>
      <c r="AD169" s="81">
        <v>1.6242469157266581</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0</v>
      </c>
      <c r="BJ169" s="81">
        <v>0</v>
      </c>
      <c r="BK169" s="81">
        <v>0</v>
      </c>
      <c r="BL169" s="81">
        <v>0</v>
      </c>
      <c r="BM169" s="82"/>
      <c r="BN169" s="81">
        <v>0</v>
      </c>
      <c r="BO169" s="81">
        <v>0</v>
      </c>
      <c r="BP169" s="81">
        <v>0</v>
      </c>
      <c r="BQ169" s="81">
        <v>0</v>
      </c>
      <c r="BR169" s="81">
        <v>0</v>
      </c>
      <c r="BS169" s="81">
        <v>0</v>
      </c>
      <c r="BT169"/>
      <c r="BU169" s="80">
        <v>0</v>
      </c>
      <c r="BV169" s="80">
        <v>0</v>
      </c>
      <c r="BW169" s="80">
        <v>0</v>
      </c>
      <c r="BX169" s="80">
        <v>0</v>
      </c>
      <c r="BY169" s="80">
        <v>0</v>
      </c>
      <c r="BZ169" s="80">
        <v>0</v>
      </c>
      <c r="CA169" s="80">
        <v>0</v>
      </c>
      <c r="CB169" s="80">
        <v>0</v>
      </c>
      <c r="CC169" s="80">
        <v>0</v>
      </c>
    </row>
    <row r="170" spans="1:81">
      <c r="A170" s="80" t="s">
        <v>1878</v>
      </c>
      <c r="B170" s="80">
        <v>197</v>
      </c>
      <c r="C170" s="80">
        <v>10</v>
      </c>
      <c r="D170" s="80">
        <v>12</v>
      </c>
      <c r="E170" s="80">
        <v>2013</v>
      </c>
      <c r="F170" s="80" t="s">
        <v>89</v>
      </c>
      <c r="G170" s="80" t="s">
        <v>1868</v>
      </c>
      <c r="H170" s="80" t="s">
        <v>1869</v>
      </c>
      <c r="I170" s="177"/>
      <c r="J170" s="81">
        <v>5.826763208953702</v>
      </c>
      <c r="K170" s="81">
        <v>0.7158087818211798</v>
      </c>
      <c r="L170" s="81">
        <v>0.12655273071487116</v>
      </c>
      <c r="M170" s="81">
        <v>12.871181802667362</v>
      </c>
      <c r="N170" s="81">
        <v>17.849998017262351</v>
      </c>
      <c r="O170" s="81">
        <v>13.917185951426427</v>
      </c>
      <c r="P170" s="81">
        <v>9.271395008923216</v>
      </c>
      <c r="Q170" s="81">
        <v>0.96293017217259858</v>
      </c>
      <c r="R170" s="81">
        <v>0</v>
      </c>
      <c r="S170" s="81">
        <v>1.4323324375060045</v>
      </c>
      <c r="T170" s="82"/>
      <c r="U170" s="81">
        <v>735886</v>
      </c>
      <c r="V170" s="81">
        <v>355</v>
      </c>
      <c r="W170" s="81">
        <v>3</v>
      </c>
      <c r="X170" s="81">
        <v>2607</v>
      </c>
      <c r="Y170" s="81">
        <v>4936</v>
      </c>
      <c r="Z170" s="81">
        <v>7604</v>
      </c>
      <c r="AA170" s="81">
        <v>1856</v>
      </c>
      <c r="AB170" s="81">
        <v>12448</v>
      </c>
      <c r="AC170" s="81">
        <v>0</v>
      </c>
      <c r="AD170" s="81">
        <v>1.4323324375060045</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0</v>
      </c>
      <c r="BJ170" s="81">
        <v>0</v>
      </c>
      <c r="BK170" s="81">
        <v>0</v>
      </c>
      <c r="BL170" s="81">
        <v>0</v>
      </c>
      <c r="BM170" s="82"/>
      <c r="BN170" s="81">
        <v>0</v>
      </c>
      <c r="BO170" s="81">
        <v>0</v>
      </c>
      <c r="BP170" s="81">
        <v>0</v>
      </c>
      <c r="BQ170" s="81">
        <v>0</v>
      </c>
      <c r="BR170" s="81">
        <v>0</v>
      </c>
      <c r="BS170" s="81">
        <v>0</v>
      </c>
      <c r="BT170"/>
      <c r="BU170" s="80">
        <v>0</v>
      </c>
      <c r="BV170" s="80">
        <v>0</v>
      </c>
      <c r="BW170" s="80">
        <v>0</v>
      </c>
      <c r="BX170" s="80">
        <v>0</v>
      </c>
      <c r="BY170" s="80">
        <v>0</v>
      </c>
      <c r="BZ170" s="80">
        <v>0</v>
      </c>
      <c r="CA170" s="80">
        <v>0</v>
      </c>
      <c r="CB170" s="80">
        <v>0</v>
      </c>
      <c r="CC170" s="80">
        <v>0</v>
      </c>
    </row>
    <row r="171" spans="1:81">
      <c r="A171" s="80" t="s">
        <v>1879</v>
      </c>
      <c r="B171" s="80">
        <v>198</v>
      </c>
      <c r="C171" s="80">
        <v>11</v>
      </c>
      <c r="D171" s="80">
        <v>12</v>
      </c>
      <c r="E171" s="80">
        <v>2014</v>
      </c>
      <c r="F171" s="80" t="s">
        <v>90</v>
      </c>
      <c r="G171" s="80" t="s">
        <v>1868</v>
      </c>
      <c r="H171" s="80" t="s">
        <v>1869</v>
      </c>
      <c r="I171" s="177"/>
      <c r="J171" s="81">
        <v>5.7348844059766337</v>
      </c>
      <c r="K171" s="81">
        <v>0.59828016069868273</v>
      </c>
      <c r="L171" s="81">
        <v>0.71836937830593894</v>
      </c>
      <c r="M171" s="81">
        <v>10.696347558056667</v>
      </c>
      <c r="N171" s="81">
        <v>15.586821908337805</v>
      </c>
      <c r="O171" s="81">
        <v>13.193196892112409</v>
      </c>
      <c r="P171" s="81">
        <v>9.2995309412149627</v>
      </c>
      <c r="Q171" s="81">
        <v>0.91357146673010614</v>
      </c>
      <c r="R171" s="81">
        <v>0</v>
      </c>
      <c r="S171" s="81">
        <v>1.4642266243820246</v>
      </c>
      <c r="T171" s="82"/>
      <c r="U171" s="81">
        <v>804856</v>
      </c>
      <c r="V171" s="81">
        <v>261</v>
      </c>
      <c r="W171" s="81">
        <v>16</v>
      </c>
      <c r="X171" s="81">
        <v>2373</v>
      </c>
      <c r="Y171" s="81">
        <v>4961</v>
      </c>
      <c r="Z171" s="81">
        <v>7592</v>
      </c>
      <c r="AA171" s="81">
        <v>1852</v>
      </c>
      <c r="AB171" s="81">
        <v>12309</v>
      </c>
      <c r="AC171" s="81">
        <v>0</v>
      </c>
      <c r="AD171" s="81">
        <v>1.4642266243820246</v>
      </c>
      <c r="AE171" s="82"/>
      <c r="AF171" s="81">
        <v>6377967.5967424531</v>
      </c>
      <c r="AG171" s="81">
        <v>533298.74098844721</v>
      </c>
      <c r="AH171" s="81">
        <v>182544.41147077375</v>
      </c>
      <c r="AI171" s="81">
        <v>15331442.218969408</v>
      </c>
      <c r="AJ171" s="81">
        <v>22072147.517245099</v>
      </c>
      <c r="AK171" s="81">
        <v>0</v>
      </c>
      <c r="AL171" s="81">
        <v>0</v>
      </c>
      <c r="AM171" s="81">
        <v>1689841.7639669648</v>
      </c>
      <c r="AN171" s="81">
        <v>0</v>
      </c>
      <c r="AO171" s="81">
        <v>0</v>
      </c>
      <c r="AP171" s="82"/>
      <c r="AQ171" s="81">
        <v>98</v>
      </c>
      <c r="AR171" s="81">
        <v>27</v>
      </c>
      <c r="AS171" s="81">
        <v>0</v>
      </c>
      <c r="AT171" s="81">
        <v>0</v>
      </c>
      <c r="AU171" s="81">
        <v>0</v>
      </c>
      <c r="AV171" s="81">
        <v>0</v>
      </c>
      <c r="AW171" s="81" t="s">
        <v>564</v>
      </c>
      <c r="AX171" s="82"/>
      <c r="AY171" s="81">
        <v>429.4</v>
      </c>
      <c r="AZ171" s="81">
        <v>1031.4000000000001</v>
      </c>
      <c r="BA171" s="81">
        <v>0</v>
      </c>
      <c r="BB171" s="81">
        <v>0</v>
      </c>
      <c r="BC171" s="81">
        <v>0</v>
      </c>
      <c r="BD171" s="81">
        <v>0</v>
      </c>
      <c r="BE171" s="81" t="s">
        <v>564</v>
      </c>
      <c r="BF171" s="82"/>
      <c r="BG171" s="81">
        <v>0</v>
      </c>
      <c r="BH171" s="81">
        <v>0</v>
      </c>
      <c r="BI171" s="81">
        <v>0</v>
      </c>
      <c r="BJ171" s="81">
        <v>0</v>
      </c>
      <c r="BK171" s="81">
        <v>0</v>
      </c>
      <c r="BL171" s="81">
        <v>0</v>
      </c>
      <c r="BM171" s="82"/>
      <c r="BN171" s="81">
        <v>0</v>
      </c>
      <c r="BO171" s="81">
        <v>0</v>
      </c>
      <c r="BP171" s="81">
        <v>0</v>
      </c>
      <c r="BQ171" s="81">
        <v>0</v>
      </c>
      <c r="BR171" s="81">
        <v>0</v>
      </c>
      <c r="BS171" s="81">
        <v>0</v>
      </c>
      <c r="BT171"/>
      <c r="BU171" s="80">
        <v>0</v>
      </c>
      <c r="BV171" s="80">
        <v>0</v>
      </c>
      <c r="BW171" s="80">
        <v>0</v>
      </c>
      <c r="BX171" s="80">
        <v>0</v>
      </c>
      <c r="BY171" s="80">
        <v>0</v>
      </c>
      <c r="BZ171" s="80">
        <v>0</v>
      </c>
      <c r="CA171" s="80">
        <v>0</v>
      </c>
      <c r="CB171" s="80">
        <v>0</v>
      </c>
      <c r="CC171" s="80">
        <v>0</v>
      </c>
    </row>
    <row r="172" spans="1:81">
      <c r="A172" s="80" t="s">
        <v>1880</v>
      </c>
      <c r="B172" s="80">
        <v>199</v>
      </c>
      <c r="C172" s="80">
        <v>12</v>
      </c>
      <c r="D172" s="80">
        <v>12</v>
      </c>
      <c r="E172" s="80">
        <v>2015</v>
      </c>
      <c r="F172" s="80" t="s">
        <v>91</v>
      </c>
      <c r="G172" s="80" t="s">
        <v>1868</v>
      </c>
      <c r="H172" s="80" t="s">
        <v>1869</v>
      </c>
      <c r="I172" s="177"/>
      <c r="J172" s="81">
        <v>4.915972609183151</v>
      </c>
      <c r="K172" s="81">
        <v>0.57143415348604454</v>
      </c>
      <c r="L172" s="81">
        <v>0.79202855582788556</v>
      </c>
      <c r="M172" s="81">
        <v>11.208816875965805</v>
      </c>
      <c r="N172" s="81">
        <v>15.389099063648978</v>
      </c>
      <c r="O172" s="81">
        <v>13.070739001763364</v>
      </c>
      <c r="P172" s="81">
        <v>9.1158867248150415</v>
      </c>
      <c r="Q172" s="81">
        <v>0.87864709403932695</v>
      </c>
      <c r="R172" s="81">
        <v>0</v>
      </c>
      <c r="S172" s="81">
        <v>1.1427335731297819</v>
      </c>
      <c r="T172" s="82"/>
      <c r="U172" s="81">
        <v>740900</v>
      </c>
      <c r="V172" s="81">
        <v>261</v>
      </c>
      <c r="W172" s="81">
        <v>16</v>
      </c>
      <c r="X172" s="81">
        <v>2373</v>
      </c>
      <c r="Y172" s="81">
        <v>4945</v>
      </c>
      <c r="Z172" s="81">
        <v>7594</v>
      </c>
      <c r="AA172" s="81">
        <v>1814</v>
      </c>
      <c r="AB172" s="81">
        <v>12093</v>
      </c>
      <c r="AC172" s="81">
        <v>0</v>
      </c>
      <c r="AD172" s="81">
        <v>1.1427335731297819</v>
      </c>
      <c r="AE172" s="82"/>
      <c r="AF172" s="81">
        <v>5610740.0135703692</v>
      </c>
      <c r="AG172" s="81">
        <v>471922.40532096516</v>
      </c>
      <c r="AH172" s="81">
        <v>166823.84284373073</v>
      </c>
      <c r="AI172" s="81">
        <v>16780572.512222949</v>
      </c>
      <c r="AJ172" s="81">
        <v>22841287.606118206</v>
      </c>
      <c r="AK172" s="81">
        <v>0</v>
      </c>
      <c r="AL172" s="81">
        <v>0</v>
      </c>
      <c r="AM172" s="81">
        <v>1657294.9217729252</v>
      </c>
      <c r="AN172" s="81">
        <v>0</v>
      </c>
      <c r="AO172" s="81">
        <v>0</v>
      </c>
      <c r="AP172" s="82"/>
      <c r="AQ172" s="81">
        <v>117</v>
      </c>
      <c r="AR172" s="81">
        <v>46</v>
      </c>
      <c r="AS172" s="81">
        <v>0</v>
      </c>
      <c r="AT172" s="81">
        <v>0</v>
      </c>
      <c r="AU172" s="81">
        <v>0</v>
      </c>
      <c r="AV172" s="81">
        <v>0</v>
      </c>
      <c r="AW172" s="81" t="s">
        <v>564</v>
      </c>
      <c r="AX172" s="82"/>
      <c r="AY172" s="81">
        <v>519.4</v>
      </c>
      <c r="AZ172" s="81">
        <v>1437.5</v>
      </c>
      <c r="BA172" s="81">
        <v>0</v>
      </c>
      <c r="BB172" s="81">
        <v>0</v>
      </c>
      <c r="BC172" s="81">
        <v>0</v>
      </c>
      <c r="BD172" s="81">
        <v>0</v>
      </c>
      <c r="BE172" s="81" t="s">
        <v>564</v>
      </c>
      <c r="BF172" s="82"/>
      <c r="BG172" s="81">
        <v>0</v>
      </c>
      <c r="BH172" s="81">
        <v>0</v>
      </c>
      <c r="BI172" s="81">
        <v>0</v>
      </c>
      <c r="BJ172" s="81">
        <v>0</v>
      </c>
      <c r="BK172" s="81">
        <v>0</v>
      </c>
      <c r="BL172" s="81">
        <v>0</v>
      </c>
      <c r="BM172" s="82"/>
      <c r="BN172" s="81">
        <v>0</v>
      </c>
      <c r="BO172" s="81">
        <v>0</v>
      </c>
      <c r="BP172" s="81">
        <v>0</v>
      </c>
      <c r="BQ172" s="81">
        <v>0</v>
      </c>
      <c r="BR172" s="81">
        <v>0</v>
      </c>
      <c r="BS172" s="81">
        <v>0</v>
      </c>
      <c r="BT172"/>
      <c r="BU172" s="80">
        <v>0</v>
      </c>
      <c r="BV172" s="80">
        <v>0</v>
      </c>
      <c r="BW172" s="80">
        <v>0</v>
      </c>
      <c r="BX172" s="80">
        <v>0</v>
      </c>
      <c r="BY172" s="80">
        <v>0</v>
      </c>
      <c r="BZ172" s="80">
        <v>0</v>
      </c>
      <c r="CA172" s="80">
        <v>0</v>
      </c>
      <c r="CB172" s="80">
        <v>0</v>
      </c>
      <c r="CC172" s="80">
        <v>0</v>
      </c>
    </row>
    <row r="173" spans="1:81">
      <c r="A173" s="80" t="s">
        <v>1881</v>
      </c>
      <c r="B173" s="80">
        <v>200</v>
      </c>
      <c r="C173" s="80">
        <v>13</v>
      </c>
      <c r="D173" s="80">
        <v>12</v>
      </c>
      <c r="E173" s="80">
        <v>2016</v>
      </c>
      <c r="F173" s="80" t="s">
        <v>92</v>
      </c>
      <c r="G173" s="80" t="s">
        <v>1868</v>
      </c>
      <c r="H173" s="80" t="s">
        <v>1869</v>
      </c>
      <c r="I173" s="177"/>
      <c r="J173" s="81">
        <v>4.2127046718362822</v>
      </c>
      <c r="K173" s="81">
        <v>0.57074287383768008</v>
      </c>
      <c r="L173" s="81">
        <v>0.9279965223986878</v>
      </c>
      <c r="M173" s="81">
        <v>9.8095606282047747</v>
      </c>
      <c r="N173" s="81">
        <v>13.557942320863397</v>
      </c>
      <c r="O173" s="81">
        <v>12.849104385349381</v>
      </c>
      <c r="P173" s="81">
        <v>8.86230880772675</v>
      </c>
      <c r="Q173" s="81">
        <v>0.84080365954194758</v>
      </c>
      <c r="R173" s="81">
        <v>0</v>
      </c>
      <c r="S173" s="81">
        <v>2.1183639567081389</v>
      </c>
      <c r="T173" s="82"/>
      <c r="U173" s="81">
        <v>663776</v>
      </c>
      <c r="V173" s="81">
        <v>261</v>
      </c>
      <c r="W173" s="81">
        <v>16</v>
      </c>
      <c r="X173" s="81">
        <v>2373</v>
      </c>
      <c r="Y173" s="81">
        <v>4953</v>
      </c>
      <c r="Z173" s="81">
        <v>7557</v>
      </c>
      <c r="AA173" s="81">
        <v>1824</v>
      </c>
      <c r="AB173" s="81">
        <v>11904</v>
      </c>
      <c r="AC173" s="81">
        <v>0</v>
      </c>
      <c r="AD173" s="81">
        <v>2.1183639567081389</v>
      </c>
      <c r="AE173" s="82"/>
      <c r="AF173" s="81">
        <v>4899385.4957160596</v>
      </c>
      <c r="AG173" s="81">
        <v>453674.89269460452</v>
      </c>
      <c r="AH173" s="81">
        <v>145252.09973091481</v>
      </c>
      <c r="AI173" s="81">
        <v>15673798.06271142</v>
      </c>
      <c r="AJ173" s="81">
        <v>19487163.634649351</v>
      </c>
      <c r="AK173" s="81">
        <v>0</v>
      </c>
      <c r="AL173" s="81">
        <v>0</v>
      </c>
      <c r="AM173" s="81">
        <v>1632660.697093827</v>
      </c>
      <c r="AN173" s="81">
        <v>0</v>
      </c>
      <c r="AO173" s="81">
        <v>0</v>
      </c>
      <c r="AP173" s="82"/>
      <c r="AQ173" s="81">
        <v>137</v>
      </c>
      <c r="AR173" s="81">
        <v>60</v>
      </c>
      <c r="AS173" s="81">
        <v>0</v>
      </c>
      <c r="AT173" s="81">
        <v>0</v>
      </c>
      <c r="AU173" s="81">
        <v>0</v>
      </c>
      <c r="AV173" s="81">
        <v>0</v>
      </c>
      <c r="AW173" s="81" t="s">
        <v>564</v>
      </c>
      <c r="AX173" s="82"/>
      <c r="AY173" s="81">
        <v>610.90000000000009</v>
      </c>
      <c r="AZ173" s="81">
        <v>1682.9</v>
      </c>
      <c r="BA173" s="81">
        <v>0</v>
      </c>
      <c r="BB173" s="81">
        <v>0</v>
      </c>
      <c r="BC173" s="81">
        <v>0</v>
      </c>
      <c r="BD173" s="81">
        <v>0</v>
      </c>
      <c r="BE173" s="81" t="s">
        <v>564</v>
      </c>
      <c r="BF173" s="82"/>
      <c r="BG173" s="81">
        <v>0</v>
      </c>
      <c r="BH173" s="81">
        <v>0</v>
      </c>
      <c r="BI173" s="81">
        <v>0</v>
      </c>
      <c r="BJ173" s="81">
        <v>0</v>
      </c>
      <c r="BK173" s="81">
        <v>0</v>
      </c>
      <c r="BL173" s="81">
        <v>0</v>
      </c>
      <c r="BM173" s="82"/>
      <c r="BN173" s="81">
        <v>0</v>
      </c>
      <c r="BO173" s="81">
        <v>0</v>
      </c>
      <c r="BP173" s="81">
        <v>0</v>
      </c>
      <c r="BQ173" s="81">
        <v>0</v>
      </c>
      <c r="BR173" s="81">
        <v>0</v>
      </c>
      <c r="BS173" s="81">
        <v>0</v>
      </c>
      <c r="BT173"/>
      <c r="BU173" s="80">
        <v>0</v>
      </c>
      <c r="BV173" s="80">
        <v>0</v>
      </c>
      <c r="BW173" s="80">
        <v>0</v>
      </c>
      <c r="BX173" s="80">
        <v>0</v>
      </c>
      <c r="BY173" s="80">
        <v>0</v>
      </c>
      <c r="BZ173" s="80">
        <v>0</v>
      </c>
      <c r="CA173" s="80">
        <v>0</v>
      </c>
      <c r="CB173" s="80">
        <v>0</v>
      </c>
      <c r="CC173" s="80">
        <v>0</v>
      </c>
    </row>
    <row r="174" spans="1:81">
      <c r="A174" s="80" t="s">
        <v>1882</v>
      </c>
      <c r="B174" s="80">
        <v>201</v>
      </c>
      <c r="C174" s="80">
        <v>14</v>
      </c>
      <c r="D174" s="80">
        <v>12</v>
      </c>
      <c r="E174" s="80">
        <v>2017</v>
      </c>
      <c r="F174" s="80" t="s">
        <v>71</v>
      </c>
      <c r="G174" s="80" t="s">
        <v>1868</v>
      </c>
      <c r="H174" s="80" t="s">
        <v>1869</v>
      </c>
      <c r="I174" s="177"/>
      <c r="J174" s="81">
        <v>4.2102776241215327</v>
      </c>
      <c r="K174" s="81">
        <v>0.59451827158173898</v>
      </c>
      <c r="L174" s="81">
        <v>0.81187027207628992</v>
      </c>
      <c r="M174" s="81">
        <v>9.4617516766505485</v>
      </c>
      <c r="N174" s="81">
        <v>14.942870745504255</v>
      </c>
      <c r="O174" s="81">
        <v>12.671216010750975</v>
      </c>
      <c r="P174" s="81">
        <v>8.786857471383529</v>
      </c>
      <c r="Q174" s="81">
        <v>0.80683568317755727</v>
      </c>
      <c r="R174" s="81">
        <v>0</v>
      </c>
      <c r="S174" s="81">
        <v>1.3545687402175346</v>
      </c>
      <c r="T174" s="82"/>
      <c r="U174" s="81">
        <v>721096</v>
      </c>
      <c r="V174" s="81">
        <v>261</v>
      </c>
      <c r="W174" s="81">
        <v>16</v>
      </c>
      <c r="X174" s="81">
        <v>2373</v>
      </c>
      <c r="Y174" s="81">
        <v>5045</v>
      </c>
      <c r="Z174" s="81">
        <v>7576</v>
      </c>
      <c r="AA174" s="81">
        <v>1820</v>
      </c>
      <c r="AB174" s="81">
        <v>11813</v>
      </c>
      <c r="AC174" s="81">
        <v>0</v>
      </c>
      <c r="AD174" s="81">
        <v>1.354568740217535</v>
      </c>
      <c r="AE174" s="82"/>
      <c r="AF174" s="81">
        <v>5016340.2945058187</v>
      </c>
      <c r="AG174" s="81">
        <v>470737.03072163998</v>
      </c>
      <c r="AH174" s="81">
        <v>173611.11423828109</v>
      </c>
      <c r="AI174" s="81">
        <v>15710403.2355718</v>
      </c>
      <c r="AJ174" s="81">
        <v>21936658.09302349</v>
      </c>
      <c r="AK174" s="81">
        <v>0</v>
      </c>
      <c r="AL174" s="81">
        <v>0</v>
      </c>
      <c r="AM174" s="81">
        <v>1622714.9791383441</v>
      </c>
      <c r="AN174" s="81">
        <v>0</v>
      </c>
      <c r="AO174" s="81">
        <v>0</v>
      </c>
      <c r="AP174" s="82"/>
      <c r="AQ174" s="81">
        <v>151</v>
      </c>
      <c r="AR174" s="81">
        <v>63</v>
      </c>
      <c r="AS174" s="81">
        <v>0</v>
      </c>
      <c r="AT174" s="81">
        <v>0</v>
      </c>
      <c r="AU174" s="81">
        <v>0</v>
      </c>
      <c r="AV174" s="81">
        <v>0</v>
      </c>
      <c r="AW174" s="81" t="s">
        <v>564</v>
      </c>
      <c r="AX174" s="82"/>
      <c r="AY174" s="81">
        <v>671.90000000000009</v>
      </c>
      <c r="AZ174" s="81">
        <v>3026.7</v>
      </c>
      <c r="BA174" s="81">
        <v>0</v>
      </c>
      <c r="BB174" s="81">
        <v>0</v>
      </c>
      <c r="BC174" s="81">
        <v>0</v>
      </c>
      <c r="BD174" s="81">
        <v>0</v>
      </c>
      <c r="BE174" s="81" t="s">
        <v>564</v>
      </c>
      <c r="BF174" s="82"/>
      <c r="BG174" s="81">
        <v>0</v>
      </c>
      <c r="BH174" s="81">
        <v>0</v>
      </c>
      <c r="BI174" s="81">
        <v>0</v>
      </c>
      <c r="BJ174" s="81">
        <v>0</v>
      </c>
      <c r="BK174" s="81">
        <v>0</v>
      </c>
      <c r="BL174" s="81">
        <v>0</v>
      </c>
      <c r="BM174" s="82"/>
      <c r="BN174" s="81">
        <v>0</v>
      </c>
      <c r="BO174" s="81">
        <v>0</v>
      </c>
      <c r="BP174" s="81">
        <v>0</v>
      </c>
      <c r="BQ174" s="81">
        <v>0</v>
      </c>
      <c r="BR174" s="81">
        <v>0</v>
      </c>
      <c r="BS174" s="81">
        <v>0</v>
      </c>
      <c r="BT174"/>
      <c r="BU174" s="80">
        <v>0</v>
      </c>
      <c r="BV174" s="80">
        <v>0</v>
      </c>
      <c r="BW174" s="80">
        <v>0</v>
      </c>
      <c r="BX174" s="80">
        <v>0</v>
      </c>
      <c r="BY174" s="80">
        <v>0</v>
      </c>
      <c r="BZ174" s="80">
        <v>0</v>
      </c>
      <c r="CA174" s="80">
        <v>0</v>
      </c>
      <c r="CB174" s="80">
        <v>0</v>
      </c>
      <c r="CC174" s="80">
        <v>0</v>
      </c>
    </row>
    <row r="175" spans="1:81">
      <c r="A175" s="80" t="s">
        <v>1883</v>
      </c>
      <c r="B175" s="80">
        <v>202</v>
      </c>
      <c r="C175" s="80">
        <v>15</v>
      </c>
      <c r="D175" s="80">
        <v>12</v>
      </c>
      <c r="E175" s="80">
        <v>2018</v>
      </c>
      <c r="F175" s="80" t="s">
        <v>93</v>
      </c>
      <c r="G175" s="80" t="s">
        <v>1868</v>
      </c>
      <c r="H175" s="80" t="s">
        <v>1869</v>
      </c>
      <c r="I175" s="177"/>
      <c r="J175" s="81">
        <v>3.6982047546473042</v>
      </c>
      <c r="K175" s="81">
        <v>0.55899814749451926</v>
      </c>
      <c r="L175" s="81">
        <v>0.76057389558542243</v>
      </c>
      <c r="M175" s="81">
        <v>9.3545851284617942</v>
      </c>
      <c r="N175" s="81">
        <v>14.071587799916795</v>
      </c>
      <c r="O175" s="81">
        <v>12.352736465396895</v>
      </c>
      <c r="P175" s="81">
        <v>8.5559944514400836</v>
      </c>
      <c r="Q175" s="81">
        <v>0.73799164990242694</v>
      </c>
      <c r="R175" s="81">
        <v>0</v>
      </c>
      <c r="S175" s="81">
        <v>2.0225831515324977</v>
      </c>
      <c r="T175" s="82"/>
      <c r="U175" s="81">
        <v>673909</v>
      </c>
      <c r="V175" s="81">
        <v>261</v>
      </c>
      <c r="W175" s="81">
        <v>16</v>
      </c>
      <c r="X175" s="81">
        <v>2373</v>
      </c>
      <c r="Y175" s="81">
        <v>5042</v>
      </c>
      <c r="Z175" s="81">
        <v>7527</v>
      </c>
      <c r="AA175" s="81">
        <v>1790</v>
      </c>
      <c r="AB175" s="81">
        <v>11644</v>
      </c>
      <c r="AC175" s="81">
        <v>0</v>
      </c>
      <c r="AD175" s="81">
        <v>2.0225831515324981</v>
      </c>
      <c r="AE175" s="82"/>
      <c r="AF175" s="81">
        <v>4485764.7024139399</v>
      </c>
      <c r="AG175" s="81">
        <v>425103.60687520233</v>
      </c>
      <c r="AH175" s="81">
        <v>165699.01097641629</v>
      </c>
      <c r="AI175" s="81">
        <v>15309424.819139481</v>
      </c>
      <c r="AJ175" s="81">
        <v>21697006.102648679</v>
      </c>
      <c r="AK175" s="81">
        <v>0</v>
      </c>
      <c r="AL175" s="81">
        <v>0</v>
      </c>
      <c r="AM175" s="81">
        <v>1602809.533126439</v>
      </c>
      <c r="AN175" s="81">
        <v>0</v>
      </c>
      <c r="AO175" s="81">
        <v>0</v>
      </c>
      <c r="AP175" s="82"/>
      <c r="AQ175" s="81">
        <v>167</v>
      </c>
      <c r="AR175" s="81">
        <v>67</v>
      </c>
      <c r="AS175" s="81">
        <v>0</v>
      </c>
      <c r="AT175" s="81">
        <v>0</v>
      </c>
      <c r="AU175" s="81">
        <v>0</v>
      </c>
      <c r="AV175" s="81">
        <v>0</v>
      </c>
      <c r="AW175" s="81" t="s">
        <v>564</v>
      </c>
      <c r="AX175" s="82"/>
      <c r="AY175" s="81">
        <v>747.7</v>
      </c>
      <c r="AZ175" s="81">
        <v>3100</v>
      </c>
      <c r="BA175" s="81">
        <v>0</v>
      </c>
      <c r="BB175" s="81">
        <v>0</v>
      </c>
      <c r="BC175" s="81">
        <v>0</v>
      </c>
      <c r="BD175" s="81">
        <v>0</v>
      </c>
      <c r="BE175" s="81" t="s">
        <v>564</v>
      </c>
      <c r="BF175" s="82"/>
      <c r="BG175" s="81">
        <v>0</v>
      </c>
      <c r="BH175" s="81">
        <v>0</v>
      </c>
      <c r="BI175" s="81">
        <v>0</v>
      </c>
      <c r="BJ175" s="81">
        <v>0</v>
      </c>
      <c r="BK175" s="81">
        <v>0</v>
      </c>
      <c r="BL175" s="81">
        <v>0</v>
      </c>
      <c r="BM175" s="82"/>
      <c r="BN175" s="81">
        <v>0</v>
      </c>
      <c r="BO175" s="81">
        <v>0</v>
      </c>
      <c r="BP175" s="81">
        <v>0</v>
      </c>
      <c r="BQ175" s="81">
        <v>0</v>
      </c>
      <c r="BR175" s="81">
        <v>0</v>
      </c>
      <c r="BS175" s="81">
        <v>0</v>
      </c>
      <c r="BT175"/>
      <c r="BU175" s="80">
        <v>0</v>
      </c>
      <c r="BV175" s="80">
        <v>0</v>
      </c>
      <c r="BW175" s="80">
        <v>0</v>
      </c>
      <c r="BX175" s="80">
        <v>0</v>
      </c>
      <c r="BY175" s="80">
        <v>0</v>
      </c>
      <c r="BZ175" s="80">
        <v>0</v>
      </c>
      <c r="CA175" s="80">
        <v>0</v>
      </c>
      <c r="CB175" s="80">
        <v>0</v>
      </c>
      <c r="CC175" s="80">
        <v>0</v>
      </c>
    </row>
    <row r="176" spans="1:81">
      <c r="A176" s="80" t="s">
        <v>1884</v>
      </c>
      <c r="B176" s="80">
        <v>203</v>
      </c>
      <c r="C176" s="80">
        <v>16</v>
      </c>
      <c r="D176" s="80">
        <v>12</v>
      </c>
      <c r="E176" s="80">
        <v>2019</v>
      </c>
      <c r="F176" s="80" t="s">
        <v>73</v>
      </c>
      <c r="G176" s="80" t="s">
        <v>1868</v>
      </c>
      <c r="H176" s="80" t="s">
        <v>1869</v>
      </c>
      <c r="I176" s="177"/>
      <c r="J176" s="81">
        <v>4.043953917676669</v>
      </c>
      <c r="K176" s="81">
        <v>0.49350385915159695</v>
      </c>
      <c r="L176" s="81">
        <v>0.76697645140132187</v>
      </c>
      <c r="M176" s="81">
        <v>8.8574171682799268</v>
      </c>
      <c r="N176" s="81">
        <v>12.414836376882871</v>
      </c>
      <c r="O176" s="81">
        <v>12.033826543196872</v>
      </c>
      <c r="P176" s="81">
        <v>8.3122947416715292</v>
      </c>
      <c r="Q176" s="81">
        <v>0.71378557301379697</v>
      </c>
      <c r="R176" s="81">
        <v>0</v>
      </c>
      <c r="S176" s="81">
        <v>1.6140825932873504</v>
      </c>
      <c r="T176" s="82"/>
      <c r="U176" s="81">
        <v>770160</v>
      </c>
      <c r="V176" s="81">
        <v>261</v>
      </c>
      <c r="W176" s="81">
        <v>16</v>
      </c>
      <c r="X176" s="81">
        <v>2373</v>
      </c>
      <c r="Y176" s="81">
        <v>5117</v>
      </c>
      <c r="Z176" s="81">
        <v>7534</v>
      </c>
      <c r="AA176" s="81">
        <v>1726</v>
      </c>
      <c r="AB176" s="81">
        <v>11567</v>
      </c>
      <c r="AC176" s="81">
        <v>0</v>
      </c>
      <c r="AD176" s="81">
        <v>1.6140825932873499</v>
      </c>
      <c r="AE176" s="82"/>
      <c r="AF176" s="81">
        <v>5014384.1955421567</v>
      </c>
      <c r="AG176" s="81">
        <v>396974.95621108537</v>
      </c>
      <c r="AH176" s="81">
        <v>175692.59790553219</v>
      </c>
      <c r="AI176" s="81">
        <v>15100381.29143873</v>
      </c>
      <c r="AJ176" s="81">
        <v>19229754.601319872</v>
      </c>
      <c r="AK176" s="81">
        <v>0</v>
      </c>
      <c r="AL176" s="81">
        <v>0</v>
      </c>
      <c r="AM176" s="81">
        <v>1575338.3236706203</v>
      </c>
      <c r="AN176" s="81">
        <v>0</v>
      </c>
      <c r="AO176" s="81">
        <v>0</v>
      </c>
      <c r="AP176" s="82"/>
      <c r="AQ176" s="81">
        <v>185</v>
      </c>
      <c r="AR176" s="81">
        <v>74</v>
      </c>
      <c r="AS176" s="81">
        <v>0</v>
      </c>
      <c r="AT176" s="81">
        <v>0</v>
      </c>
      <c r="AU176" s="81">
        <v>0</v>
      </c>
      <c r="AV176" s="81">
        <v>0</v>
      </c>
      <c r="AW176" s="81" t="s">
        <v>564</v>
      </c>
      <c r="AX176" s="82"/>
      <c r="AY176" s="81">
        <v>821.9</v>
      </c>
      <c r="AZ176" s="81">
        <v>3469.2</v>
      </c>
      <c r="BA176" s="81">
        <v>0</v>
      </c>
      <c r="BB176" s="81">
        <v>0</v>
      </c>
      <c r="BC176" s="81">
        <v>0</v>
      </c>
      <c r="BD176" s="81">
        <v>0</v>
      </c>
      <c r="BE176" s="81" t="s">
        <v>564</v>
      </c>
      <c r="BF176" s="82"/>
      <c r="BG176" s="81">
        <v>0</v>
      </c>
      <c r="BH176" s="81">
        <v>0</v>
      </c>
      <c r="BI176" s="81">
        <v>0</v>
      </c>
      <c r="BJ176" s="81">
        <v>0</v>
      </c>
      <c r="BK176" s="81">
        <v>0</v>
      </c>
      <c r="BL176" s="81">
        <v>0</v>
      </c>
      <c r="BM176" s="82"/>
      <c r="BN176" s="81">
        <v>0</v>
      </c>
      <c r="BO176" s="81">
        <v>0</v>
      </c>
      <c r="BP176" s="81">
        <v>0</v>
      </c>
      <c r="BQ176" s="81">
        <v>0</v>
      </c>
      <c r="BR176" s="81">
        <v>0</v>
      </c>
      <c r="BS176" s="81">
        <v>0</v>
      </c>
      <c r="BT176"/>
      <c r="BU176" s="80">
        <v>0</v>
      </c>
      <c r="BV176" s="80">
        <v>0</v>
      </c>
      <c r="BW176" s="80">
        <v>0</v>
      </c>
      <c r="BX176" s="80">
        <v>0</v>
      </c>
      <c r="BY176" s="80">
        <v>0</v>
      </c>
      <c r="BZ176" s="80">
        <v>0</v>
      </c>
      <c r="CA176" s="80">
        <v>0</v>
      </c>
      <c r="CB176" s="80">
        <v>0</v>
      </c>
      <c r="CC176" s="80">
        <v>0</v>
      </c>
    </row>
    <row r="177" spans="1:81">
      <c r="A177" s="80" t="s">
        <v>1885</v>
      </c>
      <c r="B177" s="80">
        <v>204</v>
      </c>
      <c r="C177" s="80">
        <v>17</v>
      </c>
      <c r="D177" s="80">
        <v>12</v>
      </c>
      <c r="E177" s="80">
        <v>2020</v>
      </c>
      <c r="F177" s="80" t="s">
        <v>218</v>
      </c>
      <c r="G177" s="80" t="s">
        <v>1868</v>
      </c>
      <c r="H177" s="80" t="s">
        <v>1869</v>
      </c>
      <c r="I177" s="177"/>
      <c r="J177" s="81">
        <v>3.083178057482435</v>
      </c>
      <c r="K177" s="81">
        <v>0.42661901420753384</v>
      </c>
      <c r="L177" s="81">
        <v>1.3170033434977981</v>
      </c>
      <c r="M177" s="81">
        <v>8.2958091356794803</v>
      </c>
      <c r="N177" s="81">
        <v>12.728810142040969</v>
      </c>
      <c r="O177" s="81">
        <v>10.448173352648565</v>
      </c>
      <c r="P177" s="81">
        <v>7.8855705424912061</v>
      </c>
      <c r="Q177" s="81">
        <v>0.66934991778455222</v>
      </c>
      <c r="R177" s="81">
        <v>0</v>
      </c>
      <c r="S177" s="81">
        <v>1.700645177791775</v>
      </c>
      <c r="T177" s="82"/>
      <c r="U177" s="81">
        <v>551984</v>
      </c>
      <c r="V177" s="81">
        <v>206</v>
      </c>
      <c r="W177" s="81">
        <v>28</v>
      </c>
      <c r="X177" s="81">
        <v>2453</v>
      </c>
      <c r="Y177" s="81">
        <v>5038</v>
      </c>
      <c r="Z177" s="81">
        <v>7466</v>
      </c>
      <c r="AA177" s="81">
        <v>1779</v>
      </c>
      <c r="AB177" s="81">
        <v>11352</v>
      </c>
      <c r="AC177" s="81">
        <v>0</v>
      </c>
      <c r="AD177" s="81">
        <v>1.700645177791775</v>
      </c>
      <c r="AE177" s="82"/>
      <c r="AF177" s="81">
        <v>3868560.3625919051</v>
      </c>
      <c r="AG177" s="81">
        <v>325374.26018458145</v>
      </c>
      <c r="AH177" s="81">
        <v>310586.8710089394</v>
      </c>
      <c r="AI177" s="81">
        <v>14164126.38059916</v>
      </c>
      <c r="AJ177" s="81">
        <v>20433637.175287172</v>
      </c>
      <c r="AK177" s="81"/>
      <c r="AL177" s="81"/>
      <c r="AM177" s="81">
        <v>1481562.1233505604</v>
      </c>
      <c r="AN177" s="81"/>
      <c r="AO177" s="81"/>
      <c r="AP177" s="82"/>
      <c r="AQ177" s="81">
        <v>203</v>
      </c>
      <c r="AR177" s="81">
        <v>75</v>
      </c>
      <c r="AS177" s="81">
        <v>0</v>
      </c>
      <c r="AT177" s="81">
        <v>0</v>
      </c>
      <c r="AU177" s="81">
        <v>0</v>
      </c>
      <c r="AV177" s="81">
        <v>0</v>
      </c>
      <c r="AW177" s="81">
        <v>0</v>
      </c>
      <c r="AX177" s="82"/>
      <c r="AY177" s="81">
        <v>910.0999999999998</v>
      </c>
      <c r="AZ177" s="81">
        <v>4219.2</v>
      </c>
      <c r="BA177" s="81">
        <v>0</v>
      </c>
      <c r="BB177" s="81">
        <v>0</v>
      </c>
      <c r="BC177" s="81">
        <v>0</v>
      </c>
      <c r="BD177" s="81">
        <v>0</v>
      </c>
      <c r="BE177" s="81">
        <v>0</v>
      </c>
      <c r="BF177" s="82"/>
      <c r="BG177" s="81">
        <v>0</v>
      </c>
      <c r="BH177" s="81">
        <v>0</v>
      </c>
      <c r="BI177" s="81">
        <v>0</v>
      </c>
      <c r="BJ177" s="81">
        <v>0</v>
      </c>
      <c r="BK177" s="81">
        <v>0</v>
      </c>
      <c r="BL177" s="81">
        <v>0</v>
      </c>
      <c r="BM177" s="82"/>
      <c r="BN177" s="81">
        <v>0</v>
      </c>
      <c r="BO177" s="81">
        <v>0</v>
      </c>
      <c r="BP177" s="81">
        <v>0</v>
      </c>
      <c r="BQ177" s="81">
        <v>0</v>
      </c>
      <c r="BR177" s="81">
        <v>0</v>
      </c>
      <c r="BS177" s="81">
        <v>0</v>
      </c>
      <c r="BT177"/>
      <c r="BU177" s="80">
        <v>0</v>
      </c>
      <c r="BV177" s="80">
        <v>0</v>
      </c>
      <c r="BW177" s="80">
        <v>0</v>
      </c>
      <c r="BX177" s="80">
        <v>0</v>
      </c>
      <c r="BY177" s="80">
        <v>0</v>
      </c>
      <c r="BZ177" s="80">
        <v>0</v>
      </c>
      <c r="CA177" s="80">
        <v>0</v>
      </c>
      <c r="CB177" s="80">
        <v>0</v>
      </c>
      <c r="CC177" s="80">
        <v>0</v>
      </c>
    </row>
    <row r="178" spans="1:81">
      <c r="A178" s="80" t="s">
        <v>1886</v>
      </c>
      <c r="B178" s="80">
        <v>204</v>
      </c>
      <c r="C178" s="80">
        <v>18</v>
      </c>
      <c r="D178" s="80">
        <v>12</v>
      </c>
      <c r="E178" s="80">
        <v>2021</v>
      </c>
      <c r="F178" s="80" t="s">
        <v>75</v>
      </c>
      <c r="G178" s="174" t="s">
        <v>1868</v>
      </c>
      <c r="H178" s="80" t="s">
        <v>1869</v>
      </c>
      <c r="I178" s="177"/>
      <c r="J178" s="81">
        <v>4.2091206025540329</v>
      </c>
      <c r="K178" s="81">
        <v>0.47501511383259992</v>
      </c>
      <c r="L178" s="81">
        <v>1.2109044464597531</v>
      </c>
      <c r="M178" s="81">
        <v>9.3532556988403197</v>
      </c>
      <c r="N178" s="81">
        <v>12.005910449211347</v>
      </c>
      <c r="O178" s="81">
        <v>10.070848914145737</v>
      </c>
      <c r="P178" s="81">
        <v>7.9906231809103216</v>
      </c>
      <c r="Q178" s="81">
        <v>0.67117689877282449</v>
      </c>
      <c r="R178" s="81">
        <v>0</v>
      </c>
      <c r="S178" s="81">
        <v>1.2801390533985291</v>
      </c>
      <c r="T178" s="82"/>
      <c r="U178" s="81">
        <v>870558</v>
      </c>
      <c r="V178" s="81">
        <v>206</v>
      </c>
      <c r="W178" s="81">
        <v>28</v>
      </c>
      <c r="X178" s="81">
        <v>2453</v>
      </c>
      <c r="Y178" s="81">
        <v>5084</v>
      </c>
      <c r="Z178" s="81">
        <v>7410</v>
      </c>
      <c r="AA178" s="81">
        <v>1758</v>
      </c>
      <c r="AB178" s="81">
        <v>11248</v>
      </c>
      <c r="AC178" s="81">
        <v>0</v>
      </c>
      <c r="AD178" s="81">
        <v>1.2801390533985291</v>
      </c>
      <c r="AE178" s="82"/>
      <c r="AF178" s="81">
        <v>5319406.4825634528</v>
      </c>
      <c r="AG178" s="81">
        <v>366245.03694375663</v>
      </c>
      <c r="AH178" s="81">
        <v>273494.37688801857</v>
      </c>
      <c r="AI178" s="81">
        <v>15779016.67543512</v>
      </c>
      <c r="AJ178" s="81">
        <v>17958486.515104219</v>
      </c>
      <c r="AK178" s="81">
        <v>0</v>
      </c>
      <c r="AL178" s="81">
        <v>0</v>
      </c>
      <c r="AM178" s="81">
        <v>1476456.2100621671</v>
      </c>
      <c r="AN178" s="81">
        <v>0</v>
      </c>
      <c r="AO178" s="81">
        <v>0</v>
      </c>
      <c r="AP178" s="82"/>
      <c r="AQ178" s="81">
        <v>223</v>
      </c>
      <c r="AR178" s="81">
        <v>76</v>
      </c>
      <c r="AS178" s="81">
        <v>0</v>
      </c>
      <c r="AT178" s="81">
        <v>0</v>
      </c>
      <c r="AU178" s="81">
        <v>0</v>
      </c>
      <c r="AV178" s="81">
        <v>0</v>
      </c>
      <c r="AW178" s="81"/>
      <c r="AX178" s="82"/>
      <c r="AY178" s="81">
        <v>1024.4000000000001</v>
      </c>
      <c r="AZ178" s="81">
        <v>4230.2</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1887</v>
      </c>
      <c r="B179" s="80">
        <v>204</v>
      </c>
      <c r="C179" s="80">
        <v>19</v>
      </c>
      <c r="D179" s="80">
        <v>12</v>
      </c>
      <c r="E179" s="80">
        <v>2022</v>
      </c>
      <c r="F179" s="80" t="s">
        <v>568</v>
      </c>
      <c r="G179" s="174" t="s">
        <v>1868</v>
      </c>
      <c r="H179" s="80" t="s">
        <v>1869</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235</v>
      </c>
      <c r="AR179" s="81">
        <v>78</v>
      </c>
      <c r="AS179" s="81">
        <v>0</v>
      </c>
      <c r="AT179" s="81">
        <v>0</v>
      </c>
      <c r="AU179" s="81">
        <v>0</v>
      </c>
      <c r="AV179" s="81">
        <v>0</v>
      </c>
      <c r="AW179" s="81"/>
      <c r="AX179" s="82"/>
      <c r="AY179" s="81">
        <v>1092.6999999999996</v>
      </c>
      <c r="AZ179" s="81">
        <v>4529.7</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1888</v>
      </c>
      <c r="B180" s="80">
        <v>443</v>
      </c>
      <c r="C180" s="80">
        <v>1</v>
      </c>
      <c r="D180" s="80">
        <v>27</v>
      </c>
      <c r="E180" s="80">
        <v>1990</v>
      </c>
      <c r="F180" s="80" t="s">
        <v>562</v>
      </c>
      <c r="G180" s="80" t="s">
        <v>1889</v>
      </c>
      <c r="H180" s="80" t="s">
        <v>1890</v>
      </c>
      <c r="I180" s="177"/>
      <c r="J180" s="81">
        <v>719.23121322932968</v>
      </c>
      <c r="K180" s="81">
        <v>0.80249574316381511</v>
      </c>
      <c r="L180" s="81">
        <v>0</v>
      </c>
      <c r="M180" s="81">
        <v>6.5777550373349554</v>
      </c>
      <c r="N180" s="81">
        <v>11.203320445338575</v>
      </c>
      <c r="O180" s="81">
        <v>8.1179311232882707</v>
      </c>
      <c r="P180" s="81">
        <v>8.825791152499832</v>
      </c>
      <c r="Q180" s="81">
        <v>0.65216842895090255</v>
      </c>
      <c r="R180" s="81">
        <v>0</v>
      </c>
      <c r="S180" s="81">
        <v>0.65051985559825465</v>
      </c>
      <c r="T180" s="82"/>
      <c r="U180" s="81">
        <v>12972816</v>
      </c>
      <c r="V180" s="81">
        <v>179</v>
      </c>
      <c r="W180" s="81">
        <v>0</v>
      </c>
      <c r="X180" s="81">
        <v>2018</v>
      </c>
      <c r="Y180" s="81">
        <v>3009</v>
      </c>
      <c r="Z180" s="81">
        <v>3339</v>
      </c>
      <c r="AA180" s="81">
        <v>2143</v>
      </c>
      <c r="AB180" s="81">
        <v>10589</v>
      </c>
      <c r="AC180" s="81">
        <v>0</v>
      </c>
      <c r="AD180" s="81">
        <v>0.65051985559825465</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1891</v>
      </c>
      <c r="B181" s="80">
        <v>444</v>
      </c>
      <c r="C181" s="80">
        <v>2</v>
      </c>
      <c r="D181" s="80">
        <v>27</v>
      </c>
      <c r="E181" s="80">
        <v>2005</v>
      </c>
      <c r="F181" s="80" t="s">
        <v>565</v>
      </c>
      <c r="G181" s="80" t="s">
        <v>1889</v>
      </c>
      <c r="H181" s="80" t="s">
        <v>1890</v>
      </c>
      <c r="I181" s="177"/>
      <c r="J181" s="81">
        <v>1396.5108142467652</v>
      </c>
      <c r="K181" s="81">
        <v>0.35394549573173667</v>
      </c>
      <c r="L181" s="81">
        <v>0</v>
      </c>
      <c r="M181" s="81">
        <v>13.092086213663745</v>
      </c>
      <c r="N181" s="81">
        <v>21.054618622259699</v>
      </c>
      <c r="O181" s="81">
        <v>12.979917246258175</v>
      </c>
      <c r="P181" s="81">
        <v>8.1514635465234715</v>
      </c>
      <c r="Q181" s="81">
        <v>0.64959461670445295</v>
      </c>
      <c r="R181" s="81">
        <v>0</v>
      </c>
      <c r="S181" s="81">
        <v>1.3743811572735907</v>
      </c>
      <c r="T181" s="82"/>
      <c r="U181" s="81">
        <v>28481783</v>
      </c>
      <c r="V181" s="81">
        <v>99</v>
      </c>
      <c r="W181" s="81">
        <v>0</v>
      </c>
      <c r="X181" s="81">
        <v>1914</v>
      </c>
      <c r="Y181" s="81">
        <v>3891</v>
      </c>
      <c r="Z181" s="81">
        <v>6178</v>
      </c>
      <c r="AA181" s="81">
        <v>1621</v>
      </c>
      <c r="AB181" s="81">
        <v>11026</v>
      </c>
      <c r="AC181" s="81">
        <v>0</v>
      </c>
      <c r="AD181" s="81">
        <v>1.3743811572735907</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1892</v>
      </c>
      <c r="B182" s="80">
        <v>445</v>
      </c>
      <c r="C182" s="80">
        <v>3</v>
      </c>
      <c r="D182" s="80">
        <v>27</v>
      </c>
      <c r="E182" s="80">
        <v>2006</v>
      </c>
      <c r="F182" s="80" t="s">
        <v>566</v>
      </c>
      <c r="G182" s="80" t="s">
        <v>1889</v>
      </c>
      <c r="H182" s="80" t="s">
        <v>1890</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1893</v>
      </c>
      <c r="B183" s="80">
        <v>446</v>
      </c>
      <c r="C183" s="80">
        <v>4</v>
      </c>
      <c r="D183" s="80">
        <v>27</v>
      </c>
      <c r="E183" s="80">
        <v>2007</v>
      </c>
      <c r="F183" s="80" t="s">
        <v>567</v>
      </c>
      <c r="G183" s="80" t="s">
        <v>1889</v>
      </c>
      <c r="H183" s="80" t="s">
        <v>1890</v>
      </c>
      <c r="I183" s="177"/>
      <c r="J183" s="81">
        <v>1387.6647578526399</v>
      </c>
      <c r="K183" s="81">
        <v>0.39540139348963832</v>
      </c>
      <c r="L183" s="81">
        <v>0</v>
      </c>
      <c r="M183" s="81">
        <v>12.89781223482048</v>
      </c>
      <c r="N183" s="81">
        <v>19.386349522391495</v>
      </c>
      <c r="O183" s="81">
        <v>12.720515205854168</v>
      </c>
      <c r="P183" s="81">
        <v>8.0682722284127006</v>
      </c>
      <c r="Q183" s="81">
        <v>0.68543145875672273</v>
      </c>
      <c r="R183" s="81">
        <v>0</v>
      </c>
      <c r="S183" s="81">
        <v>1.8093569629653887</v>
      </c>
      <c r="T183" s="82"/>
      <c r="U183" s="81">
        <v>30725005</v>
      </c>
      <c r="V183" s="81">
        <v>115</v>
      </c>
      <c r="W183" s="81">
        <v>0</v>
      </c>
      <c r="X183" s="81">
        <v>2109</v>
      </c>
      <c r="Y183" s="81">
        <v>4006</v>
      </c>
      <c r="Z183" s="81">
        <v>6294</v>
      </c>
      <c r="AA183" s="81">
        <v>1580</v>
      </c>
      <c r="AB183" s="81">
        <v>11019</v>
      </c>
      <c r="AC183" s="81">
        <v>0</v>
      </c>
      <c r="AD183" s="81">
        <v>1.8093569629653887</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1894</v>
      </c>
      <c r="B184" s="80">
        <v>447</v>
      </c>
      <c r="C184" s="80">
        <v>5</v>
      </c>
      <c r="D184" s="80">
        <v>27</v>
      </c>
      <c r="E184" s="80">
        <v>2008</v>
      </c>
      <c r="F184" s="80" t="s">
        <v>84</v>
      </c>
      <c r="G184" s="80" t="s">
        <v>1889</v>
      </c>
      <c r="H184" s="80" t="s">
        <v>1890</v>
      </c>
      <c r="I184" s="177"/>
      <c r="J184" s="81">
        <v>1087.1963212937662</v>
      </c>
      <c r="K184" s="81">
        <v>0.30007242932617456</v>
      </c>
      <c r="L184" s="81">
        <v>0</v>
      </c>
      <c r="M184" s="81">
        <v>13.145217062351753</v>
      </c>
      <c r="N184" s="81">
        <v>19.671475614735179</v>
      </c>
      <c r="O184" s="81">
        <v>12.298948923392375</v>
      </c>
      <c r="P184" s="81">
        <v>8.0488758743429969</v>
      </c>
      <c r="Q184" s="81">
        <v>0.67318764283507815</v>
      </c>
      <c r="R184" s="81">
        <v>0</v>
      </c>
      <c r="S184" s="81">
        <v>1.4467253335472756</v>
      </c>
      <c r="T184" s="82"/>
      <c r="U184" s="81">
        <v>27625880</v>
      </c>
      <c r="V184" s="81">
        <v>115</v>
      </c>
      <c r="W184" s="81">
        <v>0</v>
      </c>
      <c r="X184" s="81">
        <v>2109</v>
      </c>
      <c r="Y184" s="81">
        <v>4026</v>
      </c>
      <c r="Z184" s="81">
        <v>6299</v>
      </c>
      <c r="AA184" s="81">
        <v>1578</v>
      </c>
      <c r="AB184" s="81">
        <v>11000</v>
      </c>
      <c r="AC184" s="81">
        <v>0</v>
      </c>
      <c r="AD184" s="81">
        <v>1.4467253335472756</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1895</v>
      </c>
      <c r="B185" s="80">
        <v>448</v>
      </c>
      <c r="C185" s="80">
        <v>6</v>
      </c>
      <c r="D185" s="80">
        <v>27</v>
      </c>
      <c r="E185" s="80">
        <v>2009</v>
      </c>
      <c r="F185" s="80" t="s">
        <v>85</v>
      </c>
      <c r="G185" s="80" t="s">
        <v>1889</v>
      </c>
      <c r="H185" s="80" t="s">
        <v>1890</v>
      </c>
      <c r="I185" s="177"/>
      <c r="J185" s="81">
        <v>1150.7624411755496</v>
      </c>
      <c r="K185" s="81">
        <v>0.40469498199643272</v>
      </c>
      <c r="L185" s="81">
        <v>0</v>
      </c>
      <c r="M185" s="81">
        <v>13.753398864598688</v>
      </c>
      <c r="N185" s="81">
        <v>18.247818883689835</v>
      </c>
      <c r="O185" s="81">
        <v>12.618579233850427</v>
      </c>
      <c r="P185" s="81">
        <v>7.5967705670414487</v>
      </c>
      <c r="Q185" s="81">
        <v>0.64343742828852413</v>
      </c>
      <c r="R185" s="81">
        <v>0</v>
      </c>
      <c r="S185" s="81">
        <v>1.7671358851496124</v>
      </c>
      <c r="T185" s="82"/>
      <c r="U185" s="81">
        <v>24838135</v>
      </c>
      <c r="V185" s="81">
        <v>159</v>
      </c>
      <c r="W185" s="81">
        <v>0</v>
      </c>
      <c r="X185" s="81">
        <v>2498</v>
      </c>
      <c r="Y185" s="81">
        <v>4056</v>
      </c>
      <c r="Z185" s="81">
        <v>6379</v>
      </c>
      <c r="AA185" s="81">
        <v>1529</v>
      </c>
      <c r="AB185" s="81">
        <v>11037</v>
      </c>
      <c r="AC185" s="81">
        <v>0</v>
      </c>
      <c r="AD185" s="81">
        <v>1.7671358851496124</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85.387</v>
      </c>
      <c r="BJ185" s="81">
        <v>0</v>
      </c>
      <c r="BK185" s="81">
        <v>0</v>
      </c>
      <c r="BL185" s="81">
        <v>0</v>
      </c>
      <c r="BM185" s="82"/>
      <c r="BN185" s="81">
        <v>0</v>
      </c>
      <c r="BO185" s="81">
        <v>0</v>
      </c>
      <c r="BP185" s="81">
        <v>6</v>
      </c>
      <c r="BQ185" s="81">
        <v>0</v>
      </c>
      <c r="BR185" s="81">
        <v>0</v>
      </c>
      <c r="BS185" s="81">
        <v>0</v>
      </c>
      <c r="BT185"/>
      <c r="BU185" s="80"/>
      <c r="BV185" s="80"/>
      <c r="BW185" s="80"/>
      <c r="BX185" s="80"/>
      <c r="BY185" s="80"/>
      <c r="BZ185" s="80"/>
      <c r="CA185" s="80"/>
      <c r="CB185" s="80"/>
      <c r="CC185" s="80"/>
    </row>
    <row r="186" spans="1:81">
      <c r="A186" s="80" t="s">
        <v>1896</v>
      </c>
      <c r="B186" s="80">
        <v>449</v>
      </c>
      <c r="C186" s="80">
        <v>7</v>
      </c>
      <c r="D186" s="80">
        <v>27</v>
      </c>
      <c r="E186" s="80">
        <v>2010</v>
      </c>
      <c r="F186" s="80" t="s">
        <v>86</v>
      </c>
      <c r="G186" s="80" t="s">
        <v>1889</v>
      </c>
      <c r="H186" s="80" t="s">
        <v>1890</v>
      </c>
      <c r="I186" s="177"/>
      <c r="J186" s="81">
        <v>910.3869209921877</v>
      </c>
      <c r="K186" s="81">
        <v>0.44209019290168539</v>
      </c>
      <c r="L186" s="81">
        <v>0</v>
      </c>
      <c r="M186" s="81">
        <v>15.545931787809421</v>
      </c>
      <c r="N186" s="81">
        <v>19.788367576536128</v>
      </c>
      <c r="O186" s="81">
        <v>12.776803804753715</v>
      </c>
      <c r="P186" s="81">
        <v>7.6079035402234121</v>
      </c>
      <c r="Q186" s="81">
        <v>0.67460804146061704</v>
      </c>
      <c r="R186" s="81">
        <v>0</v>
      </c>
      <c r="S186" s="81">
        <v>1.4834709388124605</v>
      </c>
      <c r="T186" s="82"/>
      <c r="U186" s="81">
        <v>20477084</v>
      </c>
      <c r="V186" s="81">
        <v>159</v>
      </c>
      <c r="W186" s="81">
        <v>0</v>
      </c>
      <c r="X186" s="81">
        <v>2498</v>
      </c>
      <c r="Y186" s="81">
        <v>4087</v>
      </c>
      <c r="Z186" s="81">
        <v>6489</v>
      </c>
      <c r="AA186" s="81">
        <v>1493</v>
      </c>
      <c r="AB186" s="81">
        <v>11088</v>
      </c>
      <c r="AC186" s="81">
        <v>0</v>
      </c>
      <c r="AD186" s="81">
        <v>1.4834709388124605</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80.406999999999996</v>
      </c>
      <c r="BJ186" s="81">
        <v>0</v>
      </c>
      <c r="BK186" s="81">
        <v>0</v>
      </c>
      <c r="BL186" s="81">
        <v>0</v>
      </c>
      <c r="BM186" s="82"/>
      <c r="BN186" s="81">
        <v>0</v>
      </c>
      <c r="BO186" s="81">
        <v>0</v>
      </c>
      <c r="BP186" s="81">
        <v>6</v>
      </c>
      <c r="BQ186" s="81">
        <v>0</v>
      </c>
      <c r="BR186" s="81">
        <v>0</v>
      </c>
      <c r="BS186" s="81">
        <v>0</v>
      </c>
      <c r="BT186"/>
      <c r="BU186" s="80">
        <v>80.406999999999996</v>
      </c>
      <c r="BV186" s="80">
        <v>0</v>
      </c>
      <c r="BW186" s="80">
        <v>0</v>
      </c>
      <c r="BX186" s="80">
        <v>0</v>
      </c>
      <c r="BY186" s="80">
        <v>0</v>
      </c>
      <c r="BZ186" s="80">
        <v>0</v>
      </c>
      <c r="CA186" s="80">
        <v>0</v>
      </c>
      <c r="CB186" s="80">
        <v>0</v>
      </c>
      <c r="CC186" s="80">
        <v>0</v>
      </c>
    </row>
    <row r="187" spans="1:81">
      <c r="A187" s="80" t="s">
        <v>1897</v>
      </c>
      <c r="B187" s="80">
        <v>450</v>
      </c>
      <c r="C187" s="80">
        <v>8</v>
      </c>
      <c r="D187" s="80">
        <v>27</v>
      </c>
      <c r="E187" s="80">
        <v>2011</v>
      </c>
      <c r="F187" s="80" t="s">
        <v>87</v>
      </c>
      <c r="G187" s="80" t="s">
        <v>1889</v>
      </c>
      <c r="H187" s="80" t="s">
        <v>1890</v>
      </c>
      <c r="I187" s="177"/>
      <c r="J187" s="81">
        <v>825.03838291779368</v>
      </c>
      <c r="K187" s="81">
        <v>0.52549342219969097</v>
      </c>
      <c r="L187" s="81">
        <v>0</v>
      </c>
      <c r="M187" s="81">
        <v>14.782005179647051</v>
      </c>
      <c r="N187" s="81">
        <v>17.537093057174463</v>
      </c>
      <c r="O187" s="81">
        <v>12.85008561921641</v>
      </c>
      <c r="P187" s="81">
        <v>7.2099025534259473</v>
      </c>
      <c r="Q187" s="81">
        <v>0.77399664463938478</v>
      </c>
      <c r="R187" s="81">
        <v>0</v>
      </c>
      <c r="S187" s="81">
        <v>1.4664880453836573</v>
      </c>
      <c r="T187" s="82"/>
      <c r="U187" s="81">
        <v>18629906</v>
      </c>
      <c r="V187" s="81">
        <v>159</v>
      </c>
      <c r="W187" s="81">
        <v>0</v>
      </c>
      <c r="X187" s="81">
        <v>2498</v>
      </c>
      <c r="Y187" s="81">
        <v>4123</v>
      </c>
      <c r="Z187" s="81">
        <v>6668</v>
      </c>
      <c r="AA187" s="81">
        <v>1457</v>
      </c>
      <c r="AB187" s="81">
        <v>11029</v>
      </c>
      <c r="AC187" s="81">
        <v>0</v>
      </c>
      <c r="AD187" s="81">
        <v>1.4664880453836573</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93.57</v>
      </c>
      <c r="BJ187" s="81">
        <v>0</v>
      </c>
      <c r="BK187" s="81">
        <v>0</v>
      </c>
      <c r="BL187" s="81">
        <v>0</v>
      </c>
      <c r="BM187" s="82"/>
      <c r="BN187" s="81">
        <v>0</v>
      </c>
      <c r="BO187" s="81">
        <v>0</v>
      </c>
      <c r="BP187" s="81">
        <v>7</v>
      </c>
      <c r="BQ187" s="81">
        <v>0</v>
      </c>
      <c r="BR187" s="81">
        <v>0</v>
      </c>
      <c r="BS187" s="81">
        <v>0</v>
      </c>
      <c r="BT187"/>
      <c r="BU187" s="80">
        <v>93.57</v>
      </c>
      <c r="BV187" s="80">
        <v>0</v>
      </c>
      <c r="BW187" s="80">
        <v>0</v>
      </c>
      <c r="BX187" s="80">
        <v>0</v>
      </c>
      <c r="BY187" s="80">
        <v>0</v>
      </c>
      <c r="BZ187" s="80">
        <v>0</v>
      </c>
      <c r="CA187" s="80">
        <v>0</v>
      </c>
      <c r="CB187" s="80">
        <v>0</v>
      </c>
      <c r="CC187" s="80">
        <v>0</v>
      </c>
    </row>
    <row r="188" spans="1:81">
      <c r="A188" s="80" t="s">
        <v>1898</v>
      </c>
      <c r="B188" s="80">
        <v>451</v>
      </c>
      <c r="C188" s="80">
        <v>9</v>
      </c>
      <c r="D188" s="80">
        <v>27</v>
      </c>
      <c r="E188" s="80">
        <v>2012</v>
      </c>
      <c r="F188" s="80" t="s">
        <v>88</v>
      </c>
      <c r="G188" s="80" t="s">
        <v>1889</v>
      </c>
      <c r="H188" s="80" t="s">
        <v>1890</v>
      </c>
      <c r="I188" s="177"/>
      <c r="J188" s="81">
        <v>1087.2056924395565</v>
      </c>
      <c r="K188" s="81">
        <v>0.47530861130908819</v>
      </c>
      <c r="L188" s="81">
        <v>0</v>
      </c>
      <c r="M188" s="81">
        <v>14.280014894304172</v>
      </c>
      <c r="N188" s="81">
        <v>19.888257898522866</v>
      </c>
      <c r="O188" s="81">
        <v>12.856035725685819</v>
      </c>
      <c r="P188" s="81">
        <v>6.9622806777744701</v>
      </c>
      <c r="Q188" s="81">
        <v>0.84992600780562366</v>
      </c>
      <c r="R188" s="81">
        <v>0</v>
      </c>
      <c r="S188" s="81">
        <v>1.4762205527019618</v>
      </c>
      <c r="T188" s="82"/>
      <c r="U188" s="81">
        <v>24382654</v>
      </c>
      <c r="V188" s="81">
        <v>159</v>
      </c>
      <c r="W188" s="81">
        <v>0</v>
      </c>
      <c r="X188" s="81">
        <v>2498</v>
      </c>
      <c r="Y188" s="81">
        <v>4224</v>
      </c>
      <c r="Z188" s="81">
        <v>6724</v>
      </c>
      <c r="AA188" s="81">
        <v>1399</v>
      </c>
      <c r="AB188" s="81">
        <v>11147</v>
      </c>
      <c r="AC188" s="81">
        <v>0</v>
      </c>
      <c r="AD188" s="81">
        <v>1.4762205527019618</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85.566000000000003</v>
      </c>
      <c r="BJ188" s="81">
        <v>0</v>
      </c>
      <c r="BK188" s="81">
        <v>0</v>
      </c>
      <c r="BL188" s="81">
        <v>0</v>
      </c>
      <c r="BM188" s="82"/>
      <c r="BN188" s="81">
        <v>0</v>
      </c>
      <c r="BO188" s="81">
        <v>0</v>
      </c>
      <c r="BP188" s="81">
        <v>7</v>
      </c>
      <c r="BQ188" s="81">
        <v>0</v>
      </c>
      <c r="BR188" s="81">
        <v>0</v>
      </c>
      <c r="BS188" s="81">
        <v>0</v>
      </c>
      <c r="BT188"/>
      <c r="BU188" s="80">
        <v>85.566000000000003</v>
      </c>
      <c r="BV188" s="80">
        <v>0</v>
      </c>
      <c r="BW188" s="80">
        <v>0</v>
      </c>
      <c r="BX188" s="80">
        <v>0</v>
      </c>
      <c r="BY188" s="80">
        <v>0</v>
      </c>
      <c r="BZ188" s="80">
        <v>0</v>
      </c>
      <c r="CA188" s="80">
        <v>0</v>
      </c>
      <c r="CB188" s="80">
        <v>0</v>
      </c>
      <c r="CC188" s="80">
        <v>0</v>
      </c>
    </row>
    <row r="189" spans="1:81">
      <c r="A189" s="80" t="s">
        <v>1899</v>
      </c>
      <c r="B189" s="80">
        <v>452</v>
      </c>
      <c r="C189" s="80">
        <v>10</v>
      </c>
      <c r="D189" s="80">
        <v>27</v>
      </c>
      <c r="E189" s="80">
        <v>2013</v>
      </c>
      <c r="F189" s="80" t="s">
        <v>89</v>
      </c>
      <c r="G189" s="80" t="s">
        <v>1889</v>
      </c>
      <c r="H189" s="80" t="s">
        <v>1890</v>
      </c>
      <c r="I189" s="177"/>
      <c r="J189" s="81">
        <v>1049.4440044415912</v>
      </c>
      <c r="K189" s="81">
        <v>0.3984786010513261</v>
      </c>
      <c r="L189" s="81">
        <v>0</v>
      </c>
      <c r="M189" s="81">
        <v>14.113074643467709</v>
      </c>
      <c r="N189" s="81">
        <v>20.051769097603302</v>
      </c>
      <c r="O189" s="81">
        <v>12.445668657246149</v>
      </c>
      <c r="P189" s="81">
        <v>6.8886065287204277</v>
      </c>
      <c r="Q189" s="81">
        <v>0.86020111781485342</v>
      </c>
      <c r="R189" s="81">
        <v>0</v>
      </c>
      <c r="S189" s="81">
        <v>1.4799057076927966</v>
      </c>
      <c r="T189" s="82"/>
      <c r="U189" s="81">
        <v>22515932</v>
      </c>
      <c r="V189" s="81">
        <v>159</v>
      </c>
      <c r="W189" s="81">
        <v>0</v>
      </c>
      <c r="X189" s="81">
        <v>2498</v>
      </c>
      <c r="Y189" s="81">
        <v>4242</v>
      </c>
      <c r="Z189" s="81">
        <v>6800</v>
      </c>
      <c r="AA189" s="81">
        <v>1379</v>
      </c>
      <c r="AB189" s="81">
        <v>11120</v>
      </c>
      <c r="AC189" s="81">
        <v>0</v>
      </c>
      <c r="AD189" s="81">
        <v>1.4799057076927966</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90.063999999999993</v>
      </c>
      <c r="BJ189" s="81">
        <v>0</v>
      </c>
      <c r="BK189" s="81">
        <v>0</v>
      </c>
      <c r="BL189" s="81">
        <v>0</v>
      </c>
      <c r="BM189" s="82"/>
      <c r="BN189" s="81">
        <v>0</v>
      </c>
      <c r="BO189" s="81">
        <v>0</v>
      </c>
      <c r="BP189" s="81">
        <v>7</v>
      </c>
      <c r="BQ189" s="81">
        <v>0</v>
      </c>
      <c r="BR189" s="81">
        <v>0</v>
      </c>
      <c r="BS189" s="81">
        <v>0</v>
      </c>
      <c r="BT189"/>
      <c r="BU189" s="80">
        <v>90.063999999999993</v>
      </c>
      <c r="BV189" s="80">
        <v>0</v>
      </c>
      <c r="BW189" s="80">
        <v>0</v>
      </c>
      <c r="BX189" s="80">
        <v>0</v>
      </c>
      <c r="BY189" s="80">
        <v>0</v>
      </c>
      <c r="BZ189" s="80">
        <v>0</v>
      </c>
      <c r="CA189" s="80">
        <v>0</v>
      </c>
      <c r="CB189" s="80">
        <v>0</v>
      </c>
      <c r="CC189" s="80">
        <v>0</v>
      </c>
    </row>
    <row r="190" spans="1:81">
      <c r="A190" s="80" t="s">
        <v>1900</v>
      </c>
      <c r="B190" s="80">
        <v>453</v>
      </c>
      <c r="C190" s="80">
        <v>11</v>
      </c>
      <c r="D190" s="80">
        <v>27</v>
      </c>
      <c r="E190" s="80">
        <v>2014</v>
      </c>
      <c r="F190" s="80" t="s">
        <v>90</v>
      </c>
      <c r="G190" s="80" t="s">
        <v>1889</v>
      </c>
      <c r="H190" s="80" t="s">
        <v>1890</v>
      </c>
      <c r="I190" s="177"/>
      <c r="J190" s="81">
        <v>1082.1451897019995</v>
      </c>
      <c r="K190" s="81">
        <v>0.38344482454043416</v>
      </c>
      <c r="L190" s="81">
        <v>0</v>
      </c>
      <c r="M190" s="81">
        <v>12.418661495495947</v>
      </c>
      <c r="N190" s="81">
        <v>18.70621655049947</v>
      </c>
      <c r="O190" s="81">
        <v>11.87770031053587</v>
      </c>
      <c r="P190" s="81">
        <v>6.9595841709092534</v>
      </c>
      <c r="Q190" s="81">
        <v>0.8267343056224431</v>
      </c>
      <c r="R190" s="81">
        <v>0</v>
      </c>
      <c r="S190" s="81">
        <v>1.5310424047909352</v>
      </c>
      <c r="T190" s="82"/>
      <c r="U190" s="81">
        <v>24789891</v>
      </c>
      <c r="V190" s="81">
        <v>133</v>
      </c>
      <c r="W190" s="81">
        <v>0</v>
      </c>
      <c r="X190" s="81">
        <v>2169</v>
      </c>
      <c r="Y190" s="81">
        <v>4306</v>
      </c>
      <c r="Z190" s="81">
        <v>6835</v>
      </c>
      <c r="AA190" s="81">
        <v>1386</v>
      </c>
      <c r="AB190" s="81">
        <v>11139</v>
      </c>
      <c r="AC190" s="81">
        <v>0</v>
      </c>
      <c r="AD190" s="81">
        <v>1.5310424047909352</v>
      </c>
      <c r="AE190" s="82"/>
      <c r="AF190" s="81">
        <v>310802823.06651169</v>
      </c>
      <c r="AG190" s="81">
        <v>291301.6692864942</v>
      </c>
      <c r="AH190" s="81">
        <v>0</v>
      </c>
      <c r="AI190" s="81">
        <v>13137808.425971311</v>
      </c>
      <c r="AJ190" s="81">
        <v>22641266.924976166</v>
      </c>
      <c r="AK190" s="81">
        <v>0</v>
      </c>
      <c r="AL190" s="81">
        <v>0</v>
      </c>
      <c r="AM190" s="81">
        <v>1529218.2475284766</v>
      </c>
      <c r="AN190" s="81">
        <v>0</v>
      </c>
      <c r="AO190" s="81">
        <v>0</v>
      </c>
      <c r="AP190" s="82"/>
      <c r="AQ190" s="81">
        <v>138</v>
      </c>
      <c r="AR190" s="81">
        <v>75</v>
      </c>
      <c r="AS190" s="81">
        <v>0</v>
      </c>
      <c r="AT190" s="81">
        <v>0</v>
      </c>
      <c r="AU190" s="81">
        <v>0</v>
      </c>
      <c r="AV190" s="81">
        <v>0</v>
      </c>
      <c r="AW190" s="81" t="s">
        <v>564</v>
      </c>
      <c r="AX190" s="82"/>
      <c r="AY190" s="81">
        <v>661.6</v>
      </c>
      <c r="AZ190" s="81">
        <v>2566</v>
      </c>
      <c r="BA190" s="81">
        <v>0</v>
      </c>
      <c r="BB190" s="81">
        <v>0</v>
      </c>
      <c r="BC190" s="81">
        <v>0</v>
      </c>
      <c r="BD190" s="81">
        <v>0</v>
      </c>
      <c r="BE190" s="81" t="s">
        <v>564</v>
      </c>
      <c r="BF190" s="82"/>
      <c r="BG190" s="81">
        <v>0</v>
      </c>
      <c r="BH190" s="81">
        <v>0</v>
      </c>
      <c r="BI190" s="81">
        <v>89.447999999999993</v>
      </c>
      <c r="BJ190" s="81">
        <v>0</v>
      </c>
      <c r="BK190" s="81">
        <v>0</v>
      </c>
      <c r="BL190" s="81">
        <v>0</v>
      </c>
      <c r="BM190" s="82"/>
      <c r="BN190" s="81">
        <v>0</v>
      </c>
      <c r="BO190" s="81">
        <v>0</v>
      </c>
      <c r="BP190" s="81">
        <v>7</v>
      </c>
      <c r="BQ190" s="81">
        <v>0</v>
      </c>
      <c r="BR190" s="81">
        <v>0</v>
      </c>
      <c r="BS190" s="81">
        <v>0</v>
      </c>
      <c r="BT190"/>
      <c r="BU190" s="80">
        <v>89.447999999999993</v>
      </c>
      <c r="BV190" s="80">
        <v>0</v>
      </c>
      <c r="BW190" s="80">
        <v>0</v>
      </c>
      <c r="BX190" s="80">
        <v>0</v>
      </c>
      <c r="BY190" s="80">
        <v>0</v>
      </c>
      <c r="BZ190" s="80">
        <v>0</v>
      </c>
      <c r="CA190" s="80">
        <v>0</v>
      </c>
      <c r="CB190" s="80">
        <v>0</v>
      </c>
      <c r="CC190" s="80">
        <v>0</v>
      </c>
    </row>
    <row r="191" spans="1:81">
      <c r="A191" s="80" t="s">
        <v>1901</v>
      </c>
      <c r="B191" s="80">
        <v>454</v>
      </c>
      <c r="C191" s="80">
        <v>12</v>
      </c>
      <c r="D191" s="80">
        <v>27</v>
      </c>
      <c r="E191" s="80">
        <v>2015</v>
      </c>
      <c r="F191" s="80" t="s">
        <v>91</v>
      </c>
      <c r="G191" s="80" t="s">
        <v>1889</v>
      </c>
      <c r="H191" s="80" t="s">
        <v>1890</v>
      </c>
      <c r="I191" s="177"/>
      <c r="J191" s="81">
        <v>1271.3876516709634</v>
      </c>
      <c r="K191" s="81">
        <v>0.34688089068082184</v>
      </c>
      <c r="L191" s="81">
        <v>0</v>
      </c>
      <c r="M191" s="81">
        <v>11.298041092647859</v>
      </c>
      <c r="N191" s="81">
        <v>20.087762610788854</v>
      </c>
      <c r="O191" s="81">
        <v>11.908933783671413</v>
      </c>
      <c r="P191" s="81">
        <v>6.9751106802884655</v>
      </c>
      <c r="Q191" s="81">
        <v>0.81078499316834951</v>
      </c>
      <c r="R191" s="81">
        <v>0</v>
      </c>
      <c r="S191" s="81">
        <v>1.478102754092381</v>
      </c>
      <c r="T191" s="82"/>
      <c r="U191" s="81">
        <v>28503696</v>
      </c>
      <c r="V191" s="81">
        <v>133</v>
      </c>
      <c r="W191" s="81">
        <v>0</v>
      </c>
      <c r="X191" s="81">
        <v>2169</v>
      </c>
      <c r="Y191" s="81">
        <v>4360</v>
      </c>
      <c r="Z191" s="81">
        <v>6919</v>
      </c>
      <c r="AA191" s="81">
        <v>1388</v>
      </c>
      <c r="AB191" s="81">
        <v>11159</v>
      </c>
      <c r="AC191" s="81">
        <v>0</v>
      </c>
      <c r="AD191" s="81">
        <v>1.478102754092381</v>
      </c>
      <c r="AE191" s="82"/>
      <c r="AF191" s="81">
        <v>361031077.92384982</v>
      </c>
      <c r="AG191" s="81">
        <v>248699.95247824583</v>
      </c>
      <c r="AH191" s="81">
        <v>0</v>
      </c>
      <c r="AI191" s="81">
        <v>13077113.508247353</v>
      </c>
      <c r="AJ191" s="81">
        <v>24071335.777387753</v>
      </c>
      <c r="AK191" s="81">
        <v>0</v>
      </c>
      <c r="AL191" s="81">
        <v>0</v>
      </c>
      <c r="AM191" s="81">
        <v>1529294.1397555668</v>
      </c>
      <c r="AN191" s="81">
        <v>0</v>
      </c>
      <c r="AO191" s="81">
        <v>0</v>
      </c>
      <c r="AP191" s="82"/>
      <c r="AQ191" s="81">
        <v>156</v>
      </c>
      <c r="AR191" s="81">
        <v>116</v>
      </c>
      <c r="AS191" s="81">
        <v>0</v>
      </c>
      <c r="AT191" s="81">
        <v>0</v>
      </c>
      <c r="AU191" s="81">
        <v>0</v>
      </c>
      <c r="AV191" s="81">
        <v>0</v>
      </c>
      <c r="AW191" s="81" t="s">
        <v>564</v>
      </c>
      <c r="AX191" s="82"/>
      <c r="AY191" s="81">
        <v>746.9</v>
      </c>
      <c r="AZ191" s="81">
        <v>3937.5</v>
      </c>
      <c r="BA191" s="81">
        <v>0</v>
      </c>
      <c r="BB191" s="81">
        <v>0</v>
      </c>
      <c r="BC191" s="81">
        <v>0</v>
      </c>
      <c r="BD191" s="81">
        <v>0</v>
      </c>
      <c r="BE191" s="81" t="s">
        <v>564</v>
      </c>
      <c r="BF191" s="82"/>
      <c r="BG191" s="81">
        <v>0</v>
      </c>
      <c r="BH191" s="81">
        <v>0</v>
      </c>
      <c r="BI191" s="81">
        <v>85.134</v>
      </c>
      <c r="BJ191" s="81">
        <v>0</v>
      </c>
      <c r="BK191" s="81">
        <v>0</v>
      </c>
      <c r="BL191" s="81">
        <v>0</v>
      </c>
      <c r="BM191" s="82"/>
      <c r="BN191" s="81">
        <v>0</v>
      </c>
      <c r="BO191" s="81">
        <v>0</v>
      </c>
      <c r="BP191" s="81">
        <v>7</v>
      </c>
      <c r="BQ191" s="81">
        <v>0</v>
      </c>
      <c r="BR191" s="81">
        <v>0</v>
      </c>
      <c r="BS191" s="81">
        <v>0</v>
      </c>
      <c r="BT191"/>
      <c r="BU191" s="80">
        <v>85.134</v>
      </c>
      <c r="BV191" s="80">
        <v>0</v>
      </c>
      <c r="BW191" s="80">
        <v>0</v>
      </c>
      <c r="BX191" s="80">
        <v>0</v>
      </c>
      <c r="BY191" s="80">
        <v>0</v>
      </c>
      <c r="BZ191" s="80">
        <v>0</v>
      </c>
      <c r="CA191" s="80">
        <v>0</v>
      </c>
      <c r="CB191" s="80">
        <v>0</v>
      </c>
      <c r="CC191" s="80">
        <v>0</v>
      </c>
    </row>
    <row r="192" spans="1:81">
      <c r="A192" s="80" t="s">
        <v>1902</v>
      </c>
      <c r="B192" s="80">
        <v>455</v>
      </c>
      <c r="C192" s="80">
        <v>13</v>
      </c>
      <c r="D192" s="80">
        <v>27</v>
      </c>
      <c r="E192" s="80">
        <v>2016</v>
      </c>
      <c r="F192" s="80" t="s">
        <v>92</v>
      </c>
      <c r="G192" s="80" t="s">
        <v>1889</v>
      </c>
      <c r="H192" s="80" t="s">
        <v>1890</v>
      </c>
      <c r="I192" s="177"/>
      <c r="J192" s="81">
        <v>1250.6887772408027</v>
      </c>
      <c r="K192" s="81">
        <v>0.34410281055409092</v>
      </c>
      <c r="L192" s="81">
        <v>0</v>
      </c>
      <c r="M192" s="81">
        <v>11.287497175186042</v>
      </c>
      <c r="N192" s="81">
        <v>17.631459979603925</v>
      </c>
      <c r="O192" s="81">
        <v>11.788122363851697</v>
      </c>
      <c r="P192" s="81">
        <v>6.7050362690037915</v>
      </c>
      <c r="Q192" s="81">
        <v>0.7919262962688437</v>
      </c>
      <c r="R192" s="81">
        <v>0</v>
      </c>
      <c r="S192" s="81">
        <v>1.7036419469474888</v>
      </c>
      <c r="T192" s="82"/>
      <c r="U192" s="81">
        <v>26947619</v>
      </c>
      <c r="V192" s="81">
        <v>133</v>
      </c>
      <c r="W192" s="81">
        <v>0</v>
      </c>
      <c r="X192" s="81">
        <v>2169</v>
      </c>
      <c r="Y192" s="81">
        <v>4418</v>
      </c>
      <c r="Z192" s="81">
        <v>6933</v>
      </c>
      <c r="AA192" s="81">
        <v>1380</v>
      </c>
      <c r="AB192" s="81">
        <v>11212</v>
      </c>
      <c r="AC192" s="81">
        <v>0</v>
      </c>
      <c r="AD192" s="81">
        <v>1.703641946947489</v>
      </c>
      <c r="AE192" s="82"/>
      <c r="AF192" s="81">
        <v>366466002.21876317</v>
      </c>
      <c r="AG192" s="81">
        <v>244662.93645819029</v>
      </c>
      <c r="AH192" s="81">
        <v>0</v>
      </c>
      <c r="AI192" s="81">
        <v>13482186.27235323</v>
      </c>
      <c r="AJ192" s="81">
        <v>21440539.008259829</v>
      </c>
      <c r="AK192" s="81">
        <v>0</v>
      </c>
      <c r="AL192" s="81">
        <v>0</v>
      </c>
      <c r="AM192" s="81">
        <v>1537751.3218931439</v>
      </c>
      <c r="AN192" s="81">
        <v>0</v>
      </c>
      <c r="AO192" s="81">
        <v>0</v>
      </c>
      <c r="AP192" s="82"/>
      <c r="AQ192" s="81">
        <v>186</v>
      </c>
      <c r="AR192" s="81">
        <v>136</v>
      </c>
      <c r="AS192" s="81">
        <v>0</v>
      </c>
      <c r="AT192" s="81">
        <v>0</v>
      </c>
      <c r="AU192" s="81">
        <v>0</v>
      </c>
      <c r="AV192" s="81">
        <v>0</v>
      </c>
      <c r="AW192" s="81" t="s">
        <v>564</v>
      </c>
      <c r="AX192" s="82"/>
      <c r="AY192" s="81">
        <v>900.5</v>
      </c>
      <c r="AZ192" s="81">
        <v>4331.1000000000004</v>
      </c>
      <c r="BA192" s="81">
        <v>0</v>
      </c>
      <c r="BB192" s="81">
        <v>0</v>
      </c>
      <c r="BC192" s="81">
        <v>0</v>
      </c>
      <c r="BD192" s="81">
        <v>0</v>
      </c>
      <c r="BE192" s="81" t="s">
        <v>564</v>
      </c>
      <c r="BF192" s="82"/>
      <c r="BG192" s="81">
        <v>0</v>
      </c>
      <c r="BH192" s="81">
        <v>0</v>
      </c>
      <c r="BI192" s="81">
        <v>44.604999999999997</v>
      </c>
      <c r="BJ192" s="81">
        <v>0</v>
      </c>
      <c r="BK192" s="81">
        <v>0</v>
      </c>
      <c r="BL192" s="81">
        <v>0</v>
      </c>
      <c r="BM192" s="82"/>
      <c r="BN192" s="81">
        <v>0</v>
      </c>
      <c r="BO192" s="81">
        <v>0</v>
      </c>
      <c r="BP192" s="81">
        <v>5</v>
      </c>
      <c r="BQ192" s="81">
        <v>0</v>
      </c>
      <c r="BR192" s="81">
        <v>0</v>
      </c>
      <c r="BS192" s="81">
        <v>0</v>
      </c>
      <c r="BT192"/>
      <c r="BU192" s="80">
        <v>44.604999999999997</v>
      </c>
      <c r="BV192" s="80">
        <v>0</v>
      </c>
      <c r="BW192" s="80">
        <v>0</v>
      </c>
      <c r="BX192" s="80">
        <v>0</v>
      </c>
      <c r="BY192" s="80">
        <v>0</v>
      </c>
      <c r="BZ192" s="80">
        <v>0</v>
      </c>
      <c r="CA192" s="80">
        <v>0</v>
      </c>
      <c r="CB192" s="80">
        <v>0</v>
      </c>
      <c r="CC192" s="80">
        <v>0</v>
      </c>
    </row>
    <row r="193" spans="1:81">
      <c r="A193" s="80" t="s">
        <v>1903</v>
      </c>
      <c r="B193" s="80">
        <v>456</v>
      </c>
      <c r="C193" s="80">
        <v>14</v>
      </c>
      <c r="D193" s="80">
        <v>27</v>
      </c>
      <c r="E193" s="80">
        <v>2017</v>
      </c>
      <c r="F193" s="80" t="s">
        <v>71</v>
      </c>
      <c r="G193" s="80" t="s">
        <v>1889</v>
      </c>
      <c r="H193" s="80" t="s">
        <v>1890</v>
      </c>
      <c r="I193" s="177"/>
      <c r="J193" s="81">
        <v>1286.5519825479446</v>
      </c>
      <c r="K193" s="81">
        <v>0.35794262105290531</v>
      </c>
      <c r="L193" s="81">
        <v>0</v>
      </c>
      <c r="M193" s="81">
        <v>10.677877403892946</v>
      </c>
      <c r="N193" s="81">
        <v>17.851543630356399</v>
      </c>
      <c r="O193" s="81">
        <v>11.625874140803857</v>
      </c>
      <c r="P193" s="81">
        <v>6.5949710472032423</v>
      </c>
      <c r="Q193" s="81">
        <v>0.76462587599870935</v>
      </c>
      <c r="R193" s="81">
        <v>0</v>
      </c>
      <c r="S193" s="81">
        <v>1.3776397608867905</v>
      </c>
      <c r="T193" s="82"/>
      <c r="U193" s="81">
        <v>30471790</v>
      </c>
      <c r="V193" s="81">
        <v>133</v>
      </c>
      <c r="W193" s="81">
        <v>0</v>
      </c>
      <c r="X193" s="81">
        <v>2169</v>
      </c>
      <c r="Y193" s="81">
        <v>4465</v>
      </c>
      <c r="Z193" s="81">
        <v>6951</v>
      </c>
      <c r="AA193" s="81">
        <v>1366</v>
      </c>
      <c r="AB193" s="81">
        <v>11195</v>
      </c>
      <c r="AC193" s="81">
        <v>0</v>
      </c>
      <c r="AD193" s="81">
        <v>1.377639760886791</v>
      </c>
      <c r="AE193" s="82"/>
      <c r="AF193" s="81">
        <v>402103184.18109</v>
      </c>
      <c r="AG193" s="81">
        <v>251044.58099414129</v>
      </c>
      <c r="AH193" s="81">
        <v>0</v>
      </c>
      <c r="AI193" s="81">
        <v>13265393.327685339</v>
      </c>
      <c r="AJ193" s="81">
        <v>22302340.115023401</v>
      </c>
      <c r="AK193" s="81">
        <v>0</v>
      </c>
      <c r="AL193" s="81">
        <v>0</v>
      </c>
      <c r="AM193" s="81">
        <v>1537822.2459539289</v>
      </c>
      <c r="AN193" s="81">
        <v>0</v>
      </c>
      <c r="AO193" s="81">
        <v>0</v>
      </c>
      <c r="AP193" s="82"/>
      <c r="AQ193" s="81">
        <v>213</v>
      </c>
      <c r="AR193" s="81">
        <v>140</v>
      </c>
      <c r="AS193" s="81">
        <v>0</v>
      </c>
      <c r="AT193" s="81">
        <v>0</v>
      </c>
      <c r="AU193" s="81">
        <v>0</v>
      </c>
      <c r="AV193" s="81">
        <v>0</v>
      </c>
      <c r="AW193" s="81" t="s">
        <v>564</v>
      </c>
      <c r="AX193" s="82"/>
      <c r="AY193" s="81">
        <v>1036.4000000000001</v>
      </c>
      <c r="AZ193" s="81">
        <v>4445</v>
      </c>
      <c r="BA193" s="81">
        <v>0</v>
      </c>
      <c r="BB193" s="81">
        <v>0</v>
      </c>
      <c r="BC193" s="81">
        <v>0</v>
      </c>
      <c r="BD193" s="81">
        <v>0</v>
      </c>
      <c r="BE193" s="81" t="s">
        <v>564</v>
      </c>
      <c r="BF193" s="82"/>
      <c r="BG193" s="81">
        <v>0</v>
      </c>
      <c r="BH193" s="81">
        <v>0</v>
      </c>
      <c r="BI193" s="81">
        <v>68.802000000000007</v>
      </c>
      <c r="BJ193" s="81">
        <v>0</v>
      </c>
      <c r="BK193" s="81">
        <v>0</v>
      </c>
      <c r="BL193" s="81">
        <v>0</v>
      </c>
      <c r="BM193" s="82"/>
      <c r="BN193" s="81">
        <v>0</v>
      </c>
      <c r="BO193" s="81">
        <v>0</v>
      </c>
      <c r="BP193" s="81">
        <v>7</v>
      </c>
      <c r="BQ193" s="81">
        <v>0</v>
      </c>
      <c r="BR193" s="81">
        <v>0</v>
      </c>
      <c r="BS193" s="81">
        <v>0</v>
      </c>
      <c r="BT193"/>
      <c r="BU193" s="80">
        <v>68.802000000000007</v>
      </c>
      <c r="BV193" s="80">
        <v>0</v>
      </c>
      <c r="BW193" s="80">
        <v>0</v>
      </c>
      <c r="BX193" s="80">
        <v>0</v>
      </c>
      <c r="BY193" s="80">
        <v>0</v>
      </c>
      <c r="BZ193" s="80">
        <v>0</v>
      </c>
      <c r="CA193" s="80">
        <v>0</v>
      </c>
      <c r="CB193" s="80">
        <v>0</v>
      </c>
      <c r="CC193" s="80">
        <v>0</v>
      </c>
    </row>
    <row r="194" spans="1:81">
      <c r="A194" s="80" t="s">
        <v>1904</v>
      </c>
      <c r="B194" s="80">
        <v>457</v>
      </c>
      <c r="C194" s="80">
        <v>15</v>
      </c>
      <c r="D194" s="80">
        <v>27</v>
      </c>
      <c r="E194" s="80">
        <v>2018</v>
      </c>
      <c r="F194" s="80" t="s">
        <v>93</v>
      </c>
      <c r="G194" s="80" t="s">
        <v>1889</v>
      </c>
      <c r="H194" s="80" t="s">
        <v>1890</v>
      </c>
      <c r="I194" s="177"/>
      <c r="J194" s="81">
        <v>1072.7209592748395</v>
      </c>
      <c r="K194" s="81">
        <v>0.33214461782094834</v>
      </c>
      <c r="L194" s="81">
        <v>0</v>
      </c>
      <c r="M194" s="81">
        <v>9.9288840765854669</v>
      </c>
      <c r="N194" s="81">
        <v>14.368844728999296</v>
      </c>
      <c r="O194" s="81">
        <v>11.445195178647262</v>
      </c>
      <c r="P194" s="81">
        <v>6.5627823362163324</v>
      </c>
      <c r="Q194" s="81">
        <v>0.70940746627944551</v>
      </c>
      <c r="R194" s="81">
        <v>0</v>
      </c>
      <c r="S194" s="81">
        <v>1.6672137538930847</v>
      </c>
      <c r="T194" s="82"/>
      <c r="U194" s="81">
        <v>29192926</v>
      </c>
      <c r="V194" s="81">
        <v>133</v>
      </c>
      <c r="W194" s="81">
        <v>0</v>
      </c>
      <c r="X194" s="81">
        <v>2169</v>
      </c>
      <c r="Y194" s="81">
        <v>4484</v>
      </c>
      <c r="Z194" s="81">
        <v>6974</v>
      </c>
      <c r="AA194" s="81">
        <v>1373</v>
      </c>
      <c r="AB194" s="81">
        <v>11193</v>
      </c>
      <c r="AC194" s="81">
        <v>0</v>
      </c>
      <c r="AD194" s="81">
        <v>1.6672137538930849</v>
      </c>
      <c r="AE194" s="82"/>
      <c r="AF194" s="81">
        <v>356306867.54403412</v>
      </c>
      <c r="AG194" s="81">
        <v>231960.2610180479</v>
      </c>
      <c r="AH194" s="81">
        <v>0</v>
      </c>
      <c r="AI194" s="81">
        <v>12810080.53336212</v>
      </c>
      <c r="AJ194" s="81">
        <v>19071596.039517</v>
      </c>
      <c r="AK194" s="81">
        <v>0</v>
      </c>
      <c r="AL194" s="81">
        <v>0</v>
      </c>
      <c r="AM194" s="81">
        <v>1540728.882195486</v>
      </c>
      <c r="AN194" s="81">
        <v>0</v>
      </c>
      <c r="AO194" s="81">
        <v>0</v>
      </c>
      <c r="AP194" s="82"/>
      <c r="AQ194" s="81">
        <v>244</v>
      </c>
      <c r="AR194" s="81">
        <v>153</v>
      </c>
      <c r="AS194" s="81">
        <v>0</v>
      </c>
      <c r="AT194" s="81">
        <v>0</v>
      </c>
      <c r="AU194" s="81">
        <v>0</v>
      </c>
      <c r="AV194" s="81">
        <v>0</v>
      </c>
      <c r="AW194" s="81" t="s">
        <v>564</v>
      </c>
      <c r="AX194" s="82"/>
      <c r="AY194" s="81">
        <v>1210.4000000000001</v>
      </c>
      <c r="AZ194" s="81">
        <v>5105</v>
      </c>
      <c r="BA194" s="81">
        <v>0</v>
      </c>
      <c r="BB194" s="81">
        <v>0</v>
      </c>
      <c r="BC194" s="81">
        <v>0</v>
      </c>
      <c r="BD194" s="81">
        <v>0</v>
      </c>
      <c r="BE194" s="81" t="s">
        <v>564</v>
      </c>
      <c r="BF194" s="82"/>
      <c r="BG194" s="81">
        <v>0</v>
      </c>
      <c r="BH194" s="81">
        <v>0</v>
      </c>
      <c r="BI194" s="81">
        <v>66.495000000000005</v>
      </c>
      <c r="BJ194" s="81">
        <v>0</v>
      </c>
      <c r="BK194" s="81">
        <v>0</v>
      </c>
      <c r="BL194" s="81">
        <v>0</v>
      </c>
      <c r="BM194" s="82"/>
      <c r="BN194" s="81">
        <v>0</v>
      </c>
      <c r="BO194" s="81">
        <v>0</v>
      </c>
      <c r="BP194" s="81">
        <v>7</v>
      </c>
      <c r="BQ194" s="81">
        <v>0</v>
      </c>
      <c r="BR194" s="81">
        <v>0</v>
      </c>
      <c r="BS194" s="81">
        <v>0</v>
      </c>
      <c r="BT194"/>
      <c r="BU194" s="80">
        <v>66.495000000000005</v>
      </c>
      <c r="BV194" s="80">
        <v>0</v>
      </c>
      <c r="BW194" s="80">
        <v>0</v>
      </c>
      <c r="BX194" s="80">
        <v>0</v>
      </c>
      <c r="BY194" s="80">
        <v>0</v>
      </c>
      <c r="BZ194" s="80">
        <v>0</v>
      </c>
      <c r="CA194" s="80">
        <v>0</v>
      </c>
      <c r="CB194" s="80">
        <v>0</v>
      </c>
      <c r="CC194" s="80">
        <v>0</v>
      </c>
    </row>
    <row r="195" spans="1:81">
      <c r="A195" s="80" t="s">
        <v>1905</v>
      </c>
      <c r="B195" s="80">
        <v>458</v>
      </c>
      <c r="C195" s="80">
        <v>16</v>
      </c>
      <c r="D195" s="80">
        <v>27</v>
      </c>
      <c r="E195" s="80">
        <v>2019</v>
      </c>
      <c r="F195" s="80" t="s">
        <v>73</v>
      </c>
      <c r="G195" s="80" t="s">
        <v>1889</v>
      </c>
      <c r="H195" s="80" t="s">
        <v>1890</v>
      </c>
      <c r="I195" s="177"/>
      <c r="J195" s="81">
        <v>440.4264277274321</v>
      </c>
      <c r="K195" s="81">
        <v>0.29587995775398768</v>
      </c>
      <c r="L195" s="81">
        <v>0</v>
      </c>
      <c r="M195" s="81">
        <v>9.0170165726856073</v>
      </c>
      <c r="N195" s="81">
        <v>12.71834900298343</v>
      </c>
      <c r="O195" s="81">
        <v>11.174495685718782</v>
      </c>
      <c r="P195" s="81">
        <v>6.5833759628418198</v>
      </c>
      <c r="Q195" s="81">
        <v>0.69144699106247043</v>
      </c>
      <c r="R195" s="81">
        <v>0</v>
      </c>
      <c r="S195" s="81">
        <v>1.3294947390487399</v>
      </c>
      <c r="T195" s="82"/>
      <c r="U195" s="81">
        <v>11704420</v>
      </c>
      <c r="V195" s="81">
        <v>133</v>
      </c>
      <c r="W195" s="81">
        <v>0</v>
      </c>
      <c r="X195" s="81">
        <v>2169</v>
      </c>
      <c r="Y195" s="81">
        <v>4558</v>
      </c>
      <c r="Z195" s="81">
        <v>6996</v>
      </c>
      <c r="AA195" s="81">
        <v>1367</v>
      </c>
      <c r="AB195" s="81">
        <v>11205</v>
      </c>
      <c r="AC195" s="81">
        <v>0</v>
      </c>
      <c r="AD195" s="81">
        <v>1.3294947390487399</v>
      </c>
      <c r="AE195" s="82"/>
      <c r="AF195" s="81">
        <v>150824615.1278345</v>
      </c>
      <c r="AG195" s="81">
        <v>228733.7240297166</v>
      </c>
      <c r="AH195" s="81">
        <v>0</v>
      </c>
      <c r="AI195" s="81">
        <v>12676866.36969319</v>
      </c>
      <c r="AJ195" s="81">
        <v>17874633.9271226</v>
      </c>
      <c r="AK195" s="81">
        <v>0</v>
      </c>
      <c r="AL195" s="81">
        <v>0</v>
      </c>
      <c r="AM195" s="81">
        <v>1526036.6488051612</v>
      </c>
      <c r="AN195" s="81">
        <v>0</v>
      </c>
      <c r="AO195" s="81">
        <v>0</v>
      </c>
      <c r="AP195" s="82"/>
      <c r="AQ195" s="81">
        <v>279</v>
      </c>
      <c r="AR195" s="81">
        <v>163</v>
      </c>
      <c r="AS195" s="81">
        <v>0</v>
      </c>
      <c r="AT195" s="81">
        <v>0</v>
      </c>
      <c r="AU195" s="81">
        <v>0</v>
      </c>
      <c r="AV195" s="81">
        <v>0</v>
      </c>
      <c r="AW195" s="81" t="s">
        <v>564</v>
      </c>
      <c r="AX195" s="82"/>
      <c r="AY195" s="81">
        <v>1382.3000000000011</v>
      </c>
      <c r="AZ195" s="81">
        <v>5341.4000000000005</v>
      </c>
      <c r="BA195" s="81">
        <v>0</v>
      </c>
      <c r="BB195" s="81">
        <v>0</v>
      </c>
      <c r="BC195" s="81">
        <v>0</v>
      </c>
      <c r="BD195" s="81">
        <v>0</v>
      </c>
      <c r="BE195" s="81" t="s">
        <v>564</v>
      </c>
      <c r="BF195" s="82"/>
      <c r="BG195" s="81">
        <v>0</v>
      </c>
      <c r="BH195" s="81">
        <v>0</v>
      </c>
      <c r="BI195" s="81">
        <v>57.561</v>
      </c>
      <c r="BJ195" s="81">
        <v>0</v>
      </c>
      <c r="BK195" s="81">
        <v>0</v>
      </c>
      <c r="BL195" s="81">
        <v>0</v>
      </c>
      <c r="BM195" s="82"/>
      <c r="BN195" s="81">
        <v>0</v>
      </c>
      <c r="BO195" s="81">
        <v>0</v>
      </c>
      <c r="BP195" s="81">
        <v>7</v>
      </c>
      <c r="BQ195" s="81">
        <v>0</v>
      </c>
      <c r="BR195" s="81">
        <v>0</v>
      </c>
      <c r="BS195" s="81">
        <v>0</v>
      </c>
      <c r="BT195"/>
      <c r="BU195" s="80">
        <v>57.561</v>
      </c>
      <c r="BV195" s="80">
        <v>0</v>
      </c>
      <c r="BW195" s="80">
        <v>0</v>
      </c>
      <c r="BX195" s="80">
        <v>0</v>
      </c>
      <c r="BY195" s="80">
        <v>0</v>
      </c>
      <c r="BZ195" s="80">
        <v>0</v>
      </c>
      <c r="CA195" s="80">
        <v>0</v>
      </c>
      <c r="CB195" s="80">
        <v>0</v>
      </c>
      <c r="CC195" s="80">
        <v>0</v>
      </c>
    </row>
    <row r="196" spans="1:81">
      <c r="A196" s="80" t="s">
        <v>1906</v>
      </c>
      <c r="B196" s="80">
        <v>459</v>
      </c>
      <c r="C196" s="80">
        <v>17</v>
      </c>
      <c r="D196" s="80">
        <v>27</v>
      </c>
      <c r="E196" s="80">
        <v>2020</v>
      </c>
      <c r="F196" s="80" t="s">
        <v>218</v>
      </c>
      <c r="G196" s="80" t="s">
        <v>1889</v>
      </c>
      <c r="H196" s="80" t="s">
        <v>1890</v>
      </c>
      <c r="I196" s="177"/>
      <c r="J196" s="81">
        <v>340.97455343402459</v>
      </c>
      <c r="K196" s="81">
        <v>0.24441048227832413</v>
      </c>
      <c r="L196" s="81">
        <v>0</v>
      </c>
      <c r="M196" s="81">
        <v>8.2896641731272833</v>
      </c>
      <c r="N196" s="81">
        <v>14.219595985064347</v>
      </c>
      <c r="O196" s="81">
        <v>9.8856009326425749</v>
      </c>
      <c r="P196" s="81">
        <v>6.1214013036426955</v>
      </c>
      <c r="Q196" s="81">
        <v>0.65738039406095605</v>
      </c>
      <c r="R196" s="81">
        <v>0</v>
      </c>
      <c r="S196" s="81">
        <v>1.413671713877608</v>
      </c>
      <c r="T196" s="82"/>
      <c r="U196" s="81">
        <v>9475585</v>
      </c>
      <c r="V196" s="81">
        <v>106</v>
      </c>
      <c r="W196" s="81">
        <v>0</v>
      </c>
      <c r="X196" s="81">
        <v>2229</v>
      </c>
      <c r="Y196" s="81">
        <v>4590</v>
      </c>
      <c r="Z196" s="81">
        <v>7064</v>
      </c>
      <c r="AA196" s="81">
        <v>1381</v>
      </c>
      <c r="AB196" s="81">
        <v>11149</v>
      </c>
      <c r="AC196" s="81">
        <v>0</v>
      </c>
      <c r="AD196" s="81">
        <v>1.413671713877608</v>
      </c>
      <c r="AE196" s="82"/>
      <c r="AF196" s="81">
        <v>125283464.7359143</v>
      </c>
      <c r="AG196" s="81">
        <v>179507.09357586701</v>
      </c>
      <c r="AH196" s="81">
        <v>0</v>
      </c>
      <c r="AI196" s="81">
        <v>12013690.082566543</v>
      </c>
      <c r="AJ196" s="81">
        <v>21242931.217536837</v>
      </c>
      <c r="AK196" s="81"/>
      <c r="AL196" s="81"/>
      <c r="AM196" s="81">
        <v>1455068.3679735202</v>
      </c>
      <c r="AN196" s="81"/>
      <c r="AO196" s="81"/>
      <c r="AP196" s="82"/>
      <c r="AQ196" s="81">
        <v>301</v>
      </c>
      <c r="AR196" s="81">
        <v>165</v>
      </c>
      <c r="AS196" s="81">
        <v>0</v>
      </c>
      <c r="AT196" s="81">
        <v>0</v>
      </c>
      <c r="AU196" s="81">
        <v>0</v>
      </c>
      <c r="AV196" s="81">
        <v>0</v>
      </c>
      <c r="AW196" s="81">
        <v>0</v>
      </c>
      <c r="AX196" s="82"/>
      <c r="AY196" s="81">
        <v>1485.3</v>
      </c>
      <c r="AZ196" s="81">
        <v>5440.4000000000005</v>
      </c>
      <c r="BA196" s="81">
        <v>0</v>
      </c>
      <c r="BB196" s="81">
        <v>0</v>
      </c>
      <c r="BC196" s="81">
        <v>0</v>
      </c>
      <c r="BD196" s="81">
        <v>0</v>
      </c>
      <c r="BE196" s="81">
        <v>0</v>
      </c>
      <c r="BF196" s="82"/>
      <c r="BG196" s="81">
        <v>0</v>
      </c>
      <c r="BH196" s="81">
        <v>0</v>
      </c>
      <c r="BI196" s="81">
        <v>54.655000000000001</v>
      </c>
      <c r="BJ196" s="81">
        <v>0</v>
      </c>
      <c r="BK196" s="81">
        <v>0</v>
      </c>
      <c r="BL196" s="81">
        <v>0</v>
      </c>
      <c r="BM196" s="82"/>
      <c r="BN196" s="81">
        <v>0</v>
      </c>
      <c r="BO196" s="81">
        <v>0</v>
      </c>
      <c r="BP196" s="81">
        <v>7</v>
      </c>
      <c r="BQ196" s="81">
        <v>0</v>
      </c>
      <c r="BR196" s="81">
        <v>0</v>
      </c>
      <c r="BS196" s="81">
        <v>0</v>
      </c>
      <c r="BT196"/>
      <c r="BU196" s="80">
        <v>54.655000000000001</v>
      </c>
      <c r="BV196" s="80">
        <v>0</v>
      </c>
      <c r="BW196" s="80">
        <v>0</v>
      </c>
      <c r="BX196" s="80">
        <v>0</v>
      </c>
      <c r="BY196" s="80">
        <v>0</v>
      </c>
      <c r="BZ196" s="80">
        <v>0</v>
      </c>
      <c r="CA196" s="80">
        <v>0</v>
      </c>
      <c r="CB196" s="80">
        <v>0</v>
      </c>
      <c r="CC196" s="80">
        <v>0</v>
      </c>
    </row>
    <row r="197" spans="1:81">
      <c r="A197" s="80" t="s">
        <v>1907</v>
      </c>
      <c r="B197" s="80">
        <v>459</v>
      </c>
      <c r="C197" s="80">
        <v>18</v>
      </c>
      <c r="D197" s="80">
        <v>27</v>
      </c>
      <c r="E197" s="80">
        <v>2021</v>
      </c>
      <c r="F197" s="80" t="s">
        <v>75</v>
      </c>
      <c r="G197" s="174" t="s">
        <v>1889</v>
      </c>
      <c r="H197" s="80" t="s">
        <v>1890</v>
      </c>
      <c r="I197" s="177"/>
      <c r="J197" s="81">
        <v>318.91571821670311</v>
      </c>
      <c r="K197" s="81">
        <v>0.26954310263419345</v>
      </c>
      <c r="L197" s="81">
        <v>0</v>
      </c>
      <c r="M197" s="81">
        <v>9.3539101114603707</v>
      </c>
      <c r="N197" s="81">
        <v>13.68689170160836</v>
      </c>
      <c r="O197" s="81">
        <v>9.5693451018218791</v>
      </c>
      <c r="P197" s="81">
        <v>6.3043198816397137</v>
      </c>
      <c r="Q197" s="81">
        <v>0.66007813426609041</v>
      </c>
      <c r="R197" s="81">
        <v>0</v>
      </c>
      <c r="S197" s="81">
        <v>1.1604075437323129</v>
      </c>
      <c r="T197" s="82"/>
      <c r="U197" s="81">
        <v>9711740</v>
      </c>
      <c r="V197" s="81">
        <v>106</v>
      </c>
      <c r="W197" s="81">
        <v>0</v>
      </c>
      <c r="X197" s="81">
        <v>2229</v>
      </c>
      <c r="Y197" s="81">
        <v>4600</v>
      </c>
      <c r="Z197" s="81">
        <v>7041</v>
      </c>
      <c r="AA197" s="81">
        <v>1387</v>
      </c>
      <c r="AB197" s="81">
        <v>11062</v>
      </c>
      <c r="AC197" s="81">
        <v>0</v>
      </c>
      <c r="AD197" s="81">
        <v>1.1604075437323129</v>
      </c>
      <c r="AE197" s="82"/>
      <c r="AF197" s="81">
        <v>112994854.42618206</v>
      </c>
      <c r="AG197" s="81">
        <v>191914.40008912148</v>
      </c>
      <c r="AH197" s="81">
        <v>0</v>
      </c>
      <c r="AI197" s="81">
        <v>13761109.389092125</v>
      </c>
      <c r="AJ197" s="81">
        <v>20131236.576259222</v>
      </c>
      <c r="AK197" s="81">
        <v>0</v>
      </c>
      <c r="AL197" s="81">
        <v>0</v>
      </c>
      <c r="AM197" s="81">
        <v>1452041.1269299157</v>
      </c>
      <c r="AN197" s="81">
        <v>0</v>
      </c>
      <c r="AO197" s="81">
        <v>0</v>
      </c>
      <c r="AP197" s="82"/>
      <c r="AQ197" s="81">
        <v>345</v>
      </c>
      <c r="AR197" s="81">
        <v>166</v>
      </c>
      <c r="AS197" s="81">
        <v>0</v>
      </c>
      <c r="AT197" s="81">
        <v>0</v>
      </c>
      <c r="AU197" s="81">
        <v>0</v>
      </c>
      <c r="AV197" s="81">
        <v>0</v>
      </c>
      <c r="AW197" s="81"/>
      <c r="AX197" s="82"/>
      <c r="AY197" s="81">
        <v>1711.100000000001</v>
      </c>
      <c r="AZ197" s="81">
        <v>5489.9000000000005</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1908</v>
      </c>
      <c r="B198" s="80">
        <v>459</v>
      </c>
      <c r="C198" s="80">
        <v>19</v>
      </c>
      <c r="D198" s="80">
        <v>27</v>
      </c>
      <c r="E198" s="80">
        <v>2022</v>
      </c>
      <c r="F198" s="80" t="s">
        <v>568</v>
      </c>
      <c r="G198" s="174" t="s">
        <v>1889</v>
      </c>
      <c r="H198" s="80" t="s">
        <v>1890</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371</v>
      </c>
      <c r="AR198" s="81">
        <v>166</v>
      </c>
      <c r="AS198" s="81">
        <v>0</v>
      </c>
      <c r="AT198" s="81">
        <v>0</v>
      </c>
      <c r="AU198" s="81">
        <v>0</v>
      </c>
      <c r="AV198" s="81">
        <v>0</v>
      </c>
      <c r="AW198" s="81"/>
      <c r="AX198" s="82"/>
      <c r="AY198" s="81">
        <v>1860.8000000000006</v>
      </c>
      <c r="AZ198" s="81">
        <v>5489.9000000000015</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1909</v>
      </c>
      <c r="B199" s="80">
        <v>137</v>
      </c>
      <c r="C199" s="80">
        <v>1</v>
      </c>
      <c r="D199" s="80">
        <v>9</v>
      </c>
      <c r="E199" s="80">
        <v>1990</v>
      </c>
      <c r="F199" s="80" t="s">
        <v>562</v>
      </c>
      <c r="G199" s="80" t="s">
        <v>1910</v>
      </c>
      <c r="H199" s="80" t="s">
        <v>1911</v>
      </c>
      <c r="I199" s="177"/>
      <c r="J199" s="81">
        <v>21.97334801479856</v>
      </c>
      <c r="K199" s="81">
        <v>1.5607220569986215</v>
      </c>
      <c r="L199" s="81">
        <v>0.828592492559034</v>
      </c>
      <c r="M199" s="81">
        <v>4.0374659302069817</v>
      </c>
      <c r="N199" s="81">
        <v>12.96671231354307</v>
      </c>
      <c r="O199" s="81">
        <v>8.788955079570858</v>
      </c>
      <c r="P199" s="81">
        <v>11.045623831546687</v>
      </c>
      <c r="Q199" s="81">
        <v>0.78594025137807788</v>
      </c>
      <c r="R199" s="81">
        <v>0</v>
      </c>
      <c r="S199" s="81">
        <v>0.94519926242522467</v>
      </c>
      <c r="T199" s="82"/>
      <c r="U199" s="81">
        <v>1674056</v>
      </c>
      <c r="V199" s="81">
        <v>276</v>
      </c>
      <c r="W199" s="81">
        <v>9</v>
      </c>
      <c r="X199" s="81">
        <v>1623</v>
      </c>
      <c r="Y199" s="81">
        <v>3330</v>
      </c>
      <c r="Z199" s="81">
        <v>3615</v>
      </c>
      <c r="AA199" s="81">
        <v>2682</v>
      </c>
      <c r="AB199" s="81">
        <v>12761</v>
      </c>
      <c r="AC199" s="81">
        <v>0</v>
      </c>
      <c r="AD199" s="81">
        <v>0.94519926242522467</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1912</v>
      </c>
      <c r="B200" s="80">
        <v>138</v>
      </c>
      <c r="C200" s="80">
        <v>2</v>
      </c>
      <c r="D200" s="80">
        <v>9</v>
      </c>
      <c r="E200" s="80">
        <v>2005</v>
      </c>
      <c r="F200" s="80" t="s">
        <v>565</v>
      </c>
      <c r="G200" s="80" t="s">
        <v>1910</v>
      </c>
      <c r="H200" s="80" t="s">
        <v>1911</v>
      </c>
      <c r="I200" s="177"/>
      <c r="J200" s="81">
        <v>23.536851092350314</v>
      </c>
      <c r="K200" s="81">
        <v>1.498180715186255</v>
      </c>
      <c r="L200" s="81">
        <v>0.59436459625931193</v>
      </c>
      <c r="M200" s="81">
        <v>9.9191282783494117</v>
      </c>
      <c r="N200" s="81">
        <v>20.15180803999711</v>
      </c>
      <c r="O200" s="81">
        <v>15.538923268586185</v>
      </c>
      <c r="P200" s="81">
        <v>9.479030712644505</v>
      </c>
      <c r="Q200" s="81">
        <v>0.7966459647267925</v>
      </c>
      <c r="R200" s="81">
        <v>0</v>
      </c>
      <c r="S200" s="81">
        <v>1.7070328416773732</v>
      </c>
      <c r="T200" s="82"/>
      <c r="U200" s="81">
        <v>1454508</v>
      </c>
      <c r="V200" s="81">
        <v>309</v>
      </c>
      <c r="W200" s="81">
        <v>7</v>
      </c>
      <c r="X200" s="81">
        <v>1671</v>
      </c>
      <c r="Y200" s="81">
        <v>3990</v>
      </c>
      <c r="Z200" s="81">
        <v>7396</v>
      </c>
      <c r="AA200" s="81">
        <v>1885</v>
      </c>
      <c r="AB200" s="81">
        <v>13522</v>
      </c>
      <c r="AC200" s="81">
        <v>0</v>
      </c>
      <c r="AD200" s="81">
        <v>1.7070328416773732</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1913</v>
      </c>
      <c r="B201" s="80">
        <v>139</v>
      </c>
      <c r="C201" s="80">
        <v>3</v>
      </c>
      <c r="D201" s="80">
        <v>9</v>
      </c>
      <c r="E201" s="80">
        <v>2006</v>
      </c>
      <c r="F201" s="80" t="s">
        <v>566</v>
      </c>
      <c r="G201" s="80" t="s">
        <v>1910</v>
      </c>
      <c r="H201" s="80" t="s">
        <v>1911</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1914</v>
      </c>
      <c r="B202" s="80">
        <v>140</v>
      </c>
      <c r="C202" s="80">
        <v>4</v>
      </c>
      <c r="D202" s="80">
        <v>9</v>
      </c>
      <c r="E202" s="80">
        <v>2007</v>
      </c>
      <c r="F202" s="80" t="s">
        <v>567</v>
      </c>
      <c r="G202" s="80" t="s">
        <v>1910</v>
      </c>
      <c r="H202" s="80" t="s">
        <v>1911</v>
      </c>
      <c r="I202" s="177"/>
      <c r="J202" s="81">
        <v>23.425271328321344</v>
      </c>
      <c r="K202" s="81">
        <v>0.93222504334697953</v>
      </c>
      <c r="L202" s="81">
        <v>1.1536654306033431</v>
      </c>
      <c r="M202" s="81">
        <v>9.5143286368613715</v>
      </c>
      <c r="N202" s="81">
        <v>18.400563032353951</v>
      </c>
      <c r="O202" s="81">
        <v>15.293317216825308</v>
      </c>
      <c r="P202" s="81">
        <v>9.2325545499811135</v>
      </c>
      <c r="Q202" s="81">
        <v>0.82881284658086696</v>
      </c>
      <c r="R202" s="81">
        <v>0</v>
      </c>
      <c r="S202" s="81">
        <v>1.0121559694699369</v>
      </c>
      <c r="T202" s="82"/>
      <c r="U202" s="81">
        <v>1787400</v>
      </c>
      <c r="V202" s="81">
        <v>281</v>
      </c>
      <c r="W202" s="81">
        <v>17</v>
      </c>
      <c r="X202" s="81">
        <v>2019</v>
      </c>
      <c r="Y202" s="81">
        <v>4028</v>
      </c>
      <c r="Z202" s="81">
        <v>7567</v>
      </c>
      <c r="AA202" s="81">
        <v>1808</v>
      </c>
      <c r="AB202" s="81">
        <v>13324</v>
      </c>
      <c r="AC202" s="81">
        <v>0</v>
      </c>
      <c r="AD202" s="81">
        <v>1.0121559694699369</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1915</v>
      </c>
      <c r="B203" s="80">
        <v>141</v>
      </c>
      <c r="C203" s="80">
        <v>5</v>
      </c>
      <c r="D203" s="80">
        <v>9</v>
      </c>
      <c r="E203" s="80">
        <v>2008</v>
      </c>
      <c r="F203" s="80" t="s">
        <v>84</v>
      </c>
      <c r="G203" s="80" t="s">
        <v>1910</v>
      </c>
      <c r="H203" s="80" t="s">
        <v>1911</v>
      </c>
      <c r="I203" s="177"/>
      <c r="J203" s="81">
        <v>19.622416770960474</v>
      </c>
      <c r="K203" s="81">
        <v>0.89133120705896596</v>
      </c>
      <c r="L203" s="81">
        <v>1.0291513716010094</v>
      </c>
      <c r="M203" s="81">
        <v>9.7780322306395995</v>
      </c>
      <c r="N203" s="81">
        <v>17.922997666201596</v>
      </c>
      <c r="O203" s="81">
        <v>14.811847361939126</v>
      </c>
      <c r="P203" s="81">
        <v>9.0027033702252144</v>
      </c>
      <c r="Q203" s="81">
        <v>0.80464282981778257</v>
      </c>
      <c r="R203" s="81">
        <v>0</v>
      </c>
      <c r="S203" s="81">
        <v>0.90009875239648052</v>
      </c>
      <c r="T203" s="82"/>
      <c r="U203" s="81">
        <v>1624959</v>
      </c>
      <c r="V203" s="81">
        <v>281</v>
      </c>
      <c r="W203" s="81">
        <v>17</v>
      </c>
      <c r="X203" s="81">
        <v>2019</v>
      </c>
      <c r="Y203" s="81">
        <v>4045</v>
      </c>
      <c r="Z203" s="81">
        <v>7586</v>
      </c>
      <c r="AA203" s="81">
        <v>1765</v>
      </c>
      <c r="AB203" s="81">
        <v>13148</v>
      </c>
      <c r="AC203" s="81">
        <v>0</v>
      </c>
      <c r="AD203" s="81">
        <v>0.90009875239648052</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1916</v>
      </c>
      <c r="B204" s="80">
        <v>142</v>
      </c>
      <c r="C204" s="80">
        <v>6</v>
      </c>
      <c r="D204" s="80">
        <v>9</v>
      </c>
      <c r="E204" s="80">
        <v>2009</v>
      </c>
      <c r="F204" s="80" t="s">
        <v>85</v>
      </c>
      <c r="G204" s="80" t="s">
        <v>1910</v>
      </c>
      <c r="H204" s="80" t="s">
        <v>1911</v>
      </c>
      <c r="I204" s="177"/>
      <c r="J204" s="81">
        <v>18.968304378386108</v>
      </c>
      <c r="K204" s="81">
        <v>0.56285159401162355</v>
      </c>
      <c r="L204" s="81">
        <v>3.460138353927154</v>
      </c>
      <c r="M204" s="81">
        <v>10.875686459150934</v>
      </c>
      <c r="N204" s="81">
        <v>18.076471961762671</v>
      </c>
      <c r="O204" s="81">
        <v>15.13279999043044</v>
      </c>
      <c r="P204" s="81">
        <v>8.620272683987519</v>
      </c>
      <c r="Q204" s="81">
        <v>0.75851810994491131</v>
      </c>
      <c r="R204" s="81">
        <v>0</v>
      </c>
      <c r="S204" s="81">
        <v>0.83209742213338422</v>
      </c>
      <c r="T204" s="82"/>
      <c r="U204" s="81">
        <v>1312439</v>
      </c>
      <c r="V204" s="81">
        <v>212</v>
      </c>
      <c r="W204" s="81">
        <v>83</v>
      </c>
      <c r="X204" s="81">
        <v>2322</v>
      </c>
      <c r="Y204" s="81">
        <v>4054</v>
      </c>
      <c r="Z204" s="81">
        <v>7650</v>
      </c>
      <c r="AA204" s="81">
        <v>1735</v>
      </c>
      <c r="AB204" s="81">
        <v>13011</v>
      </c>
      <c r="AC204" s="81">
        <v>0</v>
      </c>
      <c r="AD204" s="81">
        <v>0.83209742213338422</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0</v>
      </c>
      <c r="BJ204" s="81">
        <v>0</v>
      </c>
      <c r="BK204" s="81">
        <v>0</v>
      </c>
      <c r="BL204" s="81">
        <v>0</v>
      </c>
      <c r="BM204" s="82"/>
      <c r="BN204" s="81">
        <v>0</v>
      </c>
      <c r="BO204" s="81">
        <v>0</v>
      </c>
      <c r="BP204" s="81">
        <v>0</v>
      </c>
      <c r="BQ204" s="81">
        <v>0</v>
      </c>
      <c r="BR204" s="81">
        <v>0</v>
      </c>
      <c r="BS204" s="81">
        <v>0</v>
      </c>
      <c r="BT204"/>
      <c r="BU204" s="80"/>
      <c r="BV204" s="80"/>
      <c r="BW204" s="80"/>
      <c r="BX204" s="80"/>
      <c r="BY204" s="80"/>
      <c r="BZ204" s="80"/>
      <c r="CA204" s="80"/>
      <c r="CB204" s="80"/>
      <c r="CC204" s="80"/>
    </row>
    <row r="205" spans="1:81">
      <c r="A205" s="80" t="s">
        <v>1917</v>
      </c>
      <c r="B205" s="80">
        <v>143</v>
      </c>
      <c r="C205" s="80">
        <v>7</v>
      </c>
      <c r="D205" s="80">
        <v>9</v>
      </c>
      <c r="E205" s="80">
        <v>2010</v>
      </c>
      <c r="F205" s="80" t="s">
        <v>86</v>
      </c>
      <c r="G205" s="80" t="s">
        <v>1910</v>
      </c>
      <c r="H205" s="80" t="s">
        <v>1911</v>
      </c>
      <c r="I205" s="177"/>
      <c r="J205" s="81">
        <v>16.243630143229051</v>
      </c>
      <c r="K205" s="81">
        <v>0.67996383849551501</v>
      </c>
      <c r="L205" s="81">
        <v>3.2747001381858913</v>
      </c>
      <c r="M205" s="81">
        <v>10.60796462625447</v>
      </c>
      <c r="N205" s="81">
        <v>18.272942799921438</v>
      </c>
      <c r="O205" s="81">
        <v>15.090372069599704</v>
      </c>
      <c r="P205" s="81">
        <v>8.6932909843410187</v>
      </c>
      <c r="Q205" s="81">
        <v>0.78552168319787397</v>
      </c>
      <c r="R205" s="81">
        <v>0</v>
      </c>
      <c r="S205" s="81">
        <v>0.94689961620173713</v>
      </c>
      <c r="T205" s="82"/>
      <c r="U205" s="81">
        <v>1191202</v>
      </c>
      <c r="V205" s="81">
        <v>212</v>
      </c>
      <c r="W205" s="81">
        <v>83</v>
      </c>
      <c r="X205" s="81">
        <v>2322</v>
      </c>
      <c r="Y205" s="81">
        <v>4070</v>
      </c>
      <c r="Z205" s="81">
        <v>7664</v>
      </c>
      <c r="AA205" s="81">
        <v>1706</v>
      </c>
      <c r="AB205" s="81">
        <v>12911</v>
      </c>
      <c r="AC205" s="81">
        <v>0</v>
      </c>
      <c r="AD205" s="81">
        <v>0.94689961620173713</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0</v>
      </c>
      <c r="BJ205" s="81">
        <v>0</v>
      </c>
      <c r="BK205" s="81">
        <v>0</v>
      </c>
      <c r="BL205" s="81">
        <v>0</v>
      </c>
      <c r="BM205" s="82"/>
      <c r="BN205" s="81">
        <v>0</v>
      </c>
      <c r="BO205" s="81">
        <v>0</v>
      </c>
      <c r="BP205" s="81">
        <v>0</v>
      </c>
      <c r="BQ205" s="81">
        <v>0</v>
      </c>
      <c r="BR205" s="81">
        <v>0</v>
      </c>
      <c r="BS205" s="81">
        <v>0</v>
      </c>
      <c r="BT205"/>
      <c r="BU205" s="80">
        <v>0</v>
      </c>
      <c r="BV205" s="80">
        <v>0</v>
      </c>
      <c r="BW205" s="80">
        <v>0</v>
      </c>
      <c r="BX205" s="80">
        <v>0</v>
      </c>
      <c r="BY205" s="80">
        <v>0</v>
      </c>
      <c r="BZ205" s="80">
        <v>0</v>
      </c>
      <c r="CA205" s="80">
        <v>0</v>
      </c>
      <c r="CB205" s="80">
        <v>0</v>
      </c>
      <c r="CC205" s="80">
        <v>0</v>
      </c>
    </row>
    <row r="206" spans="1:81">
      <c r="A206" s="80" t="s">
        <v>1918</v>
      </c>
      <c r="B206" s="80">
        <v>144</v>
      </c>
      <c r="C206" s="80">
        <v>8</v>
      </c>
      <c r="D206" s="80">
        <v>9</v>
      </c>
      <c r="E206" s="80">
        <v>2011</v>
      </c>
      <c r="F206" s="80" t="s">
        <v>87</v>
      </c>
      <c r="G206" s="80" t="s">
        <v>1910</v>
      </c>
      <c r="H206" s="80" t="s">
        <v>1911</v>
      </c>
      <c r="I206" s="177"/>
      <c r="J206" s="81">
        <v>21.302274822486723</v>
      </c>
      <c r="K206" s="81">
        <v>0.89344195911561952</v>
      </c>
      <c r="L206" s="81">
        <v>3.3076083871956525</v>
      </c>
      <c r="M206" s="81">
        <v>12.382873037012009</v>
      </c>
      <c r="N206" s="81">
        <v>19.863017803699844</v>
      </c>
      <c r="O206" s="81">
        <v>14.773358781780594</v>
      </c>
      <c r="P206" s="81">
        <v>8.4222746368778054</v>
      </c>
      <c r="Q206" s="81">
        <v>0.90066850460620762</v>
      </c>
      <c r="R206" s="81">
        <v>0</v>
      </c>
      <c r="S206" s="81">
        <v>0.7298062657755976</v>
      </c>
      <c r="T206" s="82"/>
      <c r="U206" s="81">
        <v>1349332</v>
      </c>
      <c r="V206" s="81">
        <v>212</v>
      </c>
      <c r="W206" s="81">
        <v>83</v>
      </c>
      <c r="X206" s="81">
        <v>2322</v>
      </c>
      <c r="Y206" s="81">
        <v>4082</v>
      </c>
      <c r="Z206" s="81">
        <v>7666</v>
      </c>
      <c r="AA206" s="81">
        <v>1702</v>
      </c>
      <c r="AB206" s="81">
        <v>12834</v>
      </c>
      <c r="AC206" s="81">
        <v>0</v>
      </c>
      <c r="AD206" s="81">
        <v>0.7298062657755976</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v>
      </c>
      <c r="BK206" s="81">
        <v>0</v>
      </c>
      <c r="BL206" s="81">
        <v>0</v>
      </c>
      <c r="BM206" s="82"/>
      <c r="BN206" s="81">
        <v>0</v>
      </c>
      <c r="BO206" s="81">
        <v>0</v>
      </c>
      <c r="BP206" s="81">
        <v>0</v>
      </c>
      <c r="BQ206" s="81">
        <v>0</v>
      </c>
      <c r="BR206" s="81">
        <v>0</v>
      </c>
      <c r="BS206" s="81">
        <v>0</v>
      </c>
      <c r="BT206"/>
      <c r="BU206" s="80">
        <v>0</v>
      </c>
      <c r="BV206" s="80">
        <v>0</v>
      </c>
      <c r="BW206" s="80">
        <v>0</v>
      </c>
      <c r="BX206" s="80">
        <v>0</v>
      </c>
      <c r="BY206" s="80">
        <v>0</v>
      </c>
      <c r="BZ206" s="80">
        <v>0</v>
      </c>
      <c r="CA206" s="80">
        <v>0</v>
      </c>
      <c r="CB206" s="80">
        <v>0</v>
      </c>
      <c r="CC206" s="80">
        <v>0</v>
      </c>
    </row>
    <row r="207" spans="1:81">
      <c r="A207" s="80" t="s">
        <v>1919</v>
      </c>
      <c r="B207" s="80">
        <v>145</v>
      </c>
      <c r="C207" s="80">
        <v>9</v>
      </c>
      <c r="D207" s="80">
        <v>9</v>
      </c>
      <c r="E207" s="80">
        <v>2012</v>
      </c>
      <c r="F207" s="80" t="s">
        <v>88</v>
      </c>
      <c r="G207" s="80" t="s">
        <v>1910</v>
      </c>
      <c r="H207" s="80" t="s">
        <v>1911</v>
      </c>
      <c r="I207" s="177"/>
      <c r="J207" s="81">
        <v>21.231210965690348</v>
      </c>
      <c r="K207" s="81">
        <v>0.89891729444310353</v>
      </c>
      <c r="L207" s="81">
        <v>3.6112183829935764</v>
      </c>
      <c r="M207" s="81">
        <v>13.048137773410776</v>
      </c>
      <c r="N207" s="81">
        <v>22.596654713739152</v>
      </c>
      <c r="O207" s="81">
        <v>14.702991482826286</v>
      </c>
      <c r="P207" s="81">
        <v>8.3457789110992024</v>
      </c>
      <c r="Q207" s="81">
        <v>0.96856643735129055</v>
      </c>
      <c r="R207" s="81">
        <v>0</v>
      </c>
      <c r="S207" s="81">
        <v>1.4265854516546064</v>
      </c>
      <c r="T207" s="82"/>
      <c r="U207" s="81">
        <v>1332250</v>
      </c>
      <c r="V207" s="81">
        <v>212</v>
      </c>
      <c r="W207" s="81">
        <v>83</v>
      </c>
      <c r="X207" s="81">
        <v>2322</v>
      </c>
      <c r="Y207" s="81">
        <v>4093</v>
      </c>
      <c r="Z207" s="81">
        <v>7690</v>
      </c>
      <c r="AA207" s="81">
        <v>1677</v>
      </c>
      <c r="AB207" s="81">
        <v>12703</v>
      </c>
      <c r="AC207" s="81">
        <v>0</v>
      </c>
      <c r="AD207" s="81">
        <v>1.4265854516546064</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v>
      </c>
      <c r="BK207" s="81">
        <v>0</v>
      </c>
      <c r="BL207" s="81">
        <v>0</v>
      </c>
      <c r="BM207" s="82"/>
      <c r="BN207" s="81">
        <v>0</v>
      </c>
      <c r="BO207" s="81">
        <v>0</v>
      </c>
      <c r="BP207" s="81">
        <v>0</v>
      </c>
      <c r="BQ207" s="81">
        <v>0</v>
      </c>
      <c r="BR207" s="81">
        <v>0</v>
      </c>
      <c r="BS207" s="81">
        <v>0</v>
      </c>
      <c r="BT207"/>
      <c r="BU207" s="80">
        <v>0</v>
      </c>
      <c r="BV207" s="80">
        <v>0</v>
      </c>
      <c r="BW207" s="80">
        <v>0</v>
      </c>
      <c r="BX207" s="80">
        <v>0</v>
      </c>
      <c r="BY207" s="80">
        <v>0</v>
      </c>
      <c r="BZ207" s="80">
        <v>0</v>
      </c>
      <c r="CA207" s="80">
        <v>0</v>
      </c>
      <c r="CB207" s="80">
        <v>0</v>
      </c>
      <c r="CC207" s="80">
        <v>0</v>
      </c>
    </row>
    <row r="208" spans="1:81">
      <c r="A208" s="80" t="s">
        <v>1920</v>
      </c>
      <c r="B208" s="80">
        <v>146</v>
      </c>
      <c r="C208" s="80">
        <v>10</v>
      </c>
      <c r="D208" s="80">
        <v>9</v>
      </c>
      <c r="E208" s="80">
        <v>2013</v>
      </c>
      <c r="F208" s="80" t="s">
        <v>89</v>
      </c>
      <c r="G208" s="80" t="s">
        <v>1910</v>
      </c>
      <c r="H208" s="80" t="s">
        <v>1911</v>
      </c>
      <c r="I208" s="177"/>
      <c r="J208" s="81">
        <v>22.282441608338935</v>
      </c>
      <c r="K208" s="81">
        <v>0.77429531777304972</v>
      </c>
      <c r="L208" s="81">
        <v>3.5489287152628006</v>
      </c>
      <c r="M208" s="81">
        <v>12.986582052166588</v>
      </c>
      <c r="N208" s="81">
        <v>22.670823261763083</v>
      </c>
      <c r="O208" s="81">
        <v>14.221006686294496</v>
      </c>
      <c r="P208" s="81">
        <v>8.3672341810055944</v>
      </c>
      <c r="Q208" s="81">
        <v>0.97538452288916244</v>
      </c>
      <c r="R208" s="81">
        <v>0</v>
      </c>
      <c r="S208" s="81">
        <v>1.3293145030881444</v>
      </c>
      <c r="T208" s="82"/>
      <c r="U208" s="81">
        <v>1398910</v>
      </c>
      <c r="V208" s="81">
        <v>212</v>
      </c>
      <c r="W208" s="81">
        <v>83</v>
      </c>
      <c r="X208" s="81">
        <v>2322</v>
      </c>
      <c r="Y208" s="81">
        <v>4100</v>
      </c>
      <c r="Z208" s="81">
        <v>7770</v>
      </c>
      <c r="AA208" s="81">
        <v>1675</v>
      </c>
      <c r="AB208" s="81">
        <v>12609</v>
      </c>
      <c r="AC208" s="81">
        <v>0</v>
      </c>
      <c r="AD208" s="81">
        <v>1.3293145030881444</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3.55</v>
      </c>
      <c r="BJ208" s="81">
        <v>0</v>
      </c>
      <c r="BK208" s="81">
        <v>0</v>
      </c>
      <c r="BL208" s="81">
        <v>0</v>
      </c>
      <c r="BM208" s="82"/>
      <c r="BN208" s="81">
        <v>0</v>
      </c>
      <c r="BO208" s="81">
        <v>0</v>
      </c>
      <c r="BP208" s="81">
        <v>1</v>
      </c>
      <c r="BQ208" s="81">
        <v>0</v>
      </c>
      <c r="BR208" s="81">
        <v>0</v>
      </c>
      <c r="BS208" s="81">
        <v>0</v>
      </c>
      <c r="BT208"/>
      <c r="BU208" s="80">
        <v>3.55</v>
      </c>
      <c r="BV208" s="80">
        <v>0</v>
      </c>
      <c r="BW208" s="80">
        <v>0</v>
      </c>
      <c r="BX208" s="80">
        <v>0</v>
      </c>
      <c r="BY208" s="80">
        <v>0</v>
      </c>
      <c r="BZ208" s="80">
        <v>0</v>
      </c>
      <c r="CA208" s="80">
        <v>0</v>
      </c>
      <c r="CB208" s="80">
        <v>0</v>
      </c>
      <c r="CC208" s="80">
        <v>0</v>
      </c>
    </row>
    <row r="209" spans="1:81">
      <c r="A209" s="80" t="s">
        <v>1921</v>
      </c>
      <c r="B209" s="80">
        <v>147</v>
      </c>
      <c r="C209" s="80">
        <v>11</v>
      </c>
      <c r="D209" s="80">
        <v>9</v>
      </c>
      <c r="E209" s="80">
        <v>2014</v>
      </c>
      <c r="F209" s="80" t="s">
        <v>90</v>
      </c>
      <c r="G209" s="80" t="s">
        <v>1910</v>
      </c>
      <c r="H209" s="80" t="s">
        <v>1911</v>
      </c>
      <c r="I209" s="177"/>
      <c r="J209" s="81">
        <v>22.500040223761502</v>
      </c>
      <c r="K209" s="81">
        <v>0.84194297198620693</v>
      </c>
      <c r="L209" s="81">
        <v>0.75199302711357363</v>
      </c>
      <c r="M209" s="81">
        <v>12.41210765497002</v>
      </c>
      <c r="N209" s="81">
        <v>19.798960566457815</v>
      </c>
      <c r="O209" s="81">
        <v>13.592885417558387</v>
      </c>
      <c r="P209" s="81">
        <v>8.235005801075884</v>
      </c>
      <c r="Q209" s="81">
        <v>0.92789588732307959</v>
      </c>
      <c r="R209" s="81">
        <v>0</v>
      </c>
      <c r="S209" s="81">
        <v>1.4041574629271618</v>
      </c>
      <c r="T209" s="82"/>
      <c r="U209" s="81">
        <v>1599127</v>
      </c>
      <c r="V209" s="81">
        <v>213</v>
      </c>
      <c r="W209" s="81">
        <v>24</v>
      </c>
      <c r="X209" s="81">
        <v>2293</v>
      </c>
      <c r="Y209" s="81">
        <v>4122</v>
      </c>
      <c r="Z209" s="81">
        <v>7822</v>
      </c>
      <c r="AA209" s="81">
        <v>1640</v>
      </c>
      <c r="AB209" s="81">
        <v>12502</v>
      </c>
      <c r="AC209" s="81">
        <v>0</v>
      </c>
      <c r="AD209" s="81">
        <v>1.4041574629271618</v>
      </c>
      <c r="AE209" s="82"/>
      <c r="AF209" s="81">
        <v>18890972.65502128</v>
      </c>
      <c r="AG209" s="81">
        <v>595859.6262411637</v>
      </c>
      <c r="AH209" s="81">
        <v>186721.62448995269</v>
      </c>
      <c r="AI209" s="81">
        <v>13599360.436354592</v>
      </c>
      <c r="AJ209" s="81">
        <v>23164667.263583701</v>
      </c>
      <c r="AK209" s="81">
        <v>0</v>
      </c>
      <c r="AL209" s="81">
        <v>0</v>
      </c>
      <c r="AM209" s="81">
        <v>1716337.7799264761</v>
      </c>
      <c r="AN209" s="81">
        <v>0</v>
      </c>
      <c r="AO209" s="81">
        <v>0</v>
      </c>
      <c r="AP209" s="82"/>
      <c r="AQ209" s="81">
        <v>82</v>
      </c>
      <c r="AR209" s="81">
        <v>6</v>
      </c>
      <c r="AS209" s="81">
        <v>0</v>
      </c>
      <c r="AT209" s="81">
        <v>0</v>
      </c>
      <c r="AU209" s="81">
        <v>0</v>
      </c>
      <c r="AV209" s="81">
        <v>0</v>
      </c>
      <c r="AW209" s="81" t="s">
        <v>564</v>
      </c>
      <c r="AX209" s="82"/>
      <c r="AY209" s="81">
        <v>326.5</v>
      </c>
      <c r="AZ209" s="81">
        <v>300.7</v>
      </c>
      <c r="BA209" s="81">
        <v>0</v>
      </c>
      <c r="BB209" s="81">
        <v>0</v>
      </c>
      <c r="BC209" s="81">
        <v>0</v>
      </c>
      <c r="BD209" s="81">
        <v>0</v>
      </c>
      <c r="BE209" s="81" t="s">
        <v>564</v>
      </c>
      <c r="BF209" s="82"/>
      <c r="BG209" s="81">
        <v>0</v>
      </c>
      <c r="BH209" s="81">
        <v>0</v>
      </c>
      <c r="BI209" s="81">
        <v>0</v>
      </c>
      <c r="BJ209" s="81">
        <v>0</v>
      </c>
      <c r="BK209" s="81">
        <v>0</v>
      </c>
      <c r="BL209" s="81">
        <v>0</v>
      </c>
      <c r="BM209" s="82"/>
      <c r="BN209" s="81">
        <v>0</v>
      </c>
      <c r="BO209" s="81">
        <v>0</v>
      </c>
      <c r="BP209" s="81">
        <v>0</v>
      </c>
      <c r="BQ209" s="81">
        <v>0</v>
      </c>
      <c r="BR209" s="81">
        <v>0</v>
      </c>
      <c r="BS209" s="81">
        <v>0</v>
      </c>
      <c r="BT209"/>
      <c r="BU209" s="80">
        <v>0</v>
      </c>
      <c r="BV209" s="80">
        <v>0</v>
      </c>
      <c r="BW209" s="80">
        <v>0</v>
      </c>
      <c r="BX209" s="80">
        <v>0</v>
      </c>
      <c r="BY209" s="80">
        <v>0</v>
      </c>
      <c r="BZ209" s="80">
        <v>0</v>
      </c>
      <c r="CA209" s="80">
        <v>0</v>
      </c>
      <c r="CB209" s="80">
        <v>0</v>
      </c>
      <c r="CC209" s="80">
        <v>0</v>
      </c>
    </row>
    <row r="210" spans="1:81">
      <c r="A210" s="80" t="s">
        <v>1922</v>
      </c>
      <c r="B210" s="80">
        <v>148</v>
      </c>
      <c r="C210" s="80">
        <v>12</v>
      </c>
      <c r="D210" s="80">
        <v>9</v>
      </c>
      <c r="E210" s="80">
        <v>2015</v>
      </c>
      <c r="F210" s="80" t="s">
        <v>91</v>
      </c>
      <c r="G210" s="80" t="s">
        <v>1910</v>
      </c>
      <c r="H210" s="80" t="s">
        <v>1911</v>
      </c>
      <c r="I210" s="177"/>
      <c r="J210" s="81">
        <v>22.306659055415277</v>
      </c>
      <c r="K210" s="81">
        <v>0.85114572154799306</v>
      </c>
      <c r="L210" s="81">
        <v>0.79895021601863714</v>
      </c>
      <c r="M210" s="81">
        <v>10.379507494151364</v>
      </c>
      <c r="N210" s="81">
        <v>18.67922216916698</v>
      </c>
      <c r="O210" s="81">
        <v>13.518249159843228</v>
      </c>
      <c r="P210" s="81">
        <v>8.1309287324976491</v>
      </c>
      <c r="Q210" s="81">
        <v>0.8962302079694946</v>
      </c>
      <c r="R210" s="81">
        <v>0</v>
      </c>
      <c r="S210" s="81">
        <v>1.0612340115281247</v>
      </c>
      <c r="T210" s="82"/>
      <c r="U210" s="81">
        <v>1762874</v>
      </c>
      <c r="V210" s="81">
        <v>213</v>
      </c>
      <c r="W210" s="81">
        <v>24</v>
      </c>
      <c r="X210" s="81">
        <v>2293</v>
      </c>
      <c r="Y210" s="81">
        <v>4163</v>
      </c>
      <c r="Z210" s="81">
        <v>7854</v>
      </c>
      <c r="AA210" s="81">
        <v>1618</v>
      </c>
      <c r="AB210" s="81">
        <v>12335</v>
      </c>
      <c r="AC210" s="81">
        <v>0</v>
      </c>
      <c r="AD210" s="81">
        <v>1.0612340115281247</v>
      </c>
      <c r="AE210" s="82"/>
      <c r="AF210" s="81">
        <v>19153642.549507074</v>
      </c>
      <c r="AG210" s="81">
        <v>573497.79642903316</v>
      </c>
      <c r="AH210" s="81">
        <v>162470.22495029913</v>
      </c>
      <c r="AI210" s="81">
        <v>13811784.363778099</v>
      </c>
      <c r="AJ210" s="81">
        <v>22270013.769991681</v>
      </c>
      <c r="AK210" s="81">
        <v>0</v>
      </c>
      <c r="AL210" s="81">
        <v>0</v>
      </c>
      <c r="AM210" s="81">
        <v>1690460.0066211058</v>
      </c>
      <c r="AN210" s="81">
        <v>0</v>
      </c>
      <c r="AO210" s="81">
        <v>0</v>
      </c>
      <c r="AP210" s="82"/>
      <c r="AQ210" s="81">
        <v>88</v>
      </c>
      <c r="AR210" s="81">
        <v>7</v>
      </c>
      <c r="AS210" s="81">
        <v>0</v>
      </c>
      <c r="AT210" s="81">
        <v>0</v>
      </c>
      <c r="AU210" s="81">
        <v>0</v>
      </c>
      <c r="AV210" s="81">
        <v>0</v>
      </c>
      <c r="AW210" s="81" t="s">
        <v>564</v>
      </c>
      <c r="AX210" s="82"/>
      <c r="AY210" s="81">
        <v>359.2</v>
      </c>
      <c r="AZ210" s="81">
        <v>313.39999999999998</v>
      </c>
      <c r="BA210" s="81">
        <v>0</v>
      </c>
      <c r="BB210" s="81">
        <v>0</v>
      </c>
      <c r="BC210" s="81">
        <v>0</v>
      </c>
      <c r="BD210" s="81">
        <v>0</v>
      </c>
      <c r="BE210" s="81" t="s">
        <v>564</v>
      </c>
      <c r="BF210" s="82"/>
      <c r="BG210" s="81">
        <v>0</v>
      </c>
      <c r="BH210" s="81">
        <v>0</v>
      </c>
      <c r="BI210" s="81">
        <v>0</v>
      </c>
      <c r="BJ210" s="81">
        <v>0</v>
      </c>
      <c r="BK210" s="81">
        <v>0</v>
      </c>
      <c r="BL210" s="81">
        <v>0</v>
      </c>
      <c r="BM210" s="82"/>
      <c r="BN210" s="81">
        <v>0</v>
      </c>
      <c r="BO210" s="81">
        <v>0</v>
      </c>
      <c r="BP210" s="81">
        <v>0</v>
      </c>
      <c r="BQ210" s="81">
        <v>0</v>
      </c>
      <c r="BR210" s="81">
        <v>0</v>
      </c>
      <c r="BS210" s="81">
        <v>0</v>
      </c>
      <c r="BT210"/>
      <c r="BU210" s="80">
        <v>0</v>
      </c>
      <c r="BV210" s="80">
        <v>0</v>
      </c>
      <c r="BW210" s="80">
        <v>0</v>
      </c>
      <c r="BX210" s="80">
        <v>0</v>
      </c>
      <c r="BY210" s="80">
        <v>0</v>
      </c>
      <c r="BZ210" s="80">
        <v>0</v>
      </c>
      <c r="CA210" s="80">
        <v>0</v>
      </c>
      <c r="CB210" s="80">
        <v>0</v>
      </c>
      <c r="CC210" s="80">
        <v>0</v>
      </c>
    </row>
    <row r="211" spans="1:81">
      <c r="A211" s="80" t="s">
        <v>1923</v>
      </c>
      <c r="B211" s="80">
        <v>149</v>
      </c>
      <c r="C211" s="80">
        <v>13</v>
      </c>
      <c r="D211" s="80">
        <v>9</v>
      </c>
      <c r="E211" s="80">
        <v>2016</v>
      </c>
      <c r="F211" s="80" t="s">
        <v>92</v>
      </c>
      <c r="G211" s="80" t="s">
        <v>1910</v>
      </c>
      <c r="H211" s="80" t="s">
        <v>1911</v>
      </c>
      <c r="I211" s="177"/>
      <c r="J211" s="81">
        <v>21.644865897512137</v>
      </c>
      <c r="K211" s="81">
        <v>0.72588958454400243</v>
      </c>
      <c r="L211" s="81">
        <v>1.0282796384124329</v>
      </c>
      <c r="M211" s="81">
        <v>10.094827304521671</v>
      </c>
      <c r="N211" s="81">
        <v>17.564942841457555</v>
      </c>
      <c r="O211" s="81">
        <v>13.321785478260212</v>
      </c>
      <c r="P211" s="81">
        <v>7.8468359235080607</v>
      </c>
      <c r="Q211" s="81">
        <v>0.85789661028196362</v>
      </c>
      <c r="R211" s="81">
        <v>0</v>
      </c>
      <c r="S211" s="81">
        <v>1.0459524204688204</v>
      </c>
      <c r="T211" s="82"/>
      <c r="U211" s="81">
        <v>1668374</v>
      </c>
      <c r="V211" s="81">
        <v>213</v>
      </c>
      <c r="W211" s="81">
        <v>24</v>
      </c>
      <c r="X211" s="81">
        <v>2293</v>
      </c>
      <c r="Y211" s="81">
        <v>4178</v>
      </c>
      <c r="Z211" s="81">
        <v>7835</v>
      </c>
      <c r="AA211" s="81">
        <v>1615</v>
      </c>
      <c r="AB211" s="81">
        <v>12146</v>
      </c>
      <c r="AC211" s="81">
        <v>0</v>
      </c>
      <c r="AD211" s="81">
        <v>1.04595242046882</v>
      </c>
      <c r="AE211" s="82"/>
      <c r="AF211" s="81">
        <v>18692947.27516764</v>
      </c>
      <c r="AG211" s="81">
        <v>467817.87350142049</v>
      </c>
      <c r="AH211" s="81">
        <v>161959.22555677671</v>
      </c>
      <c r="AI211" s="81">
        <v>14153527.451481249</v>
      </c>
      <c r="AJ211" s="81">
        <v>20675950.202575359</v>
      </c>
      <c r="AK211" s="81">
        <v>0</v>
      </c>
      <c r="AL211" s="81">
        <v>0</v>
      </c>
      <c r="AM211" s="81">
        <v>1665851.5479588059</v>
      </c>
      <c r="AN211" s="81">
        <v>0</v>
      </c>
      <c r="AO211" s="81">
        <v>0</v>
      </c>
      <c r="AP211" s="82"/>
      <c r="AQ211" s="81">
        <v>95</v>
      </c>
      <c r="AR211" s="81">
        <v>8</v>
      </c>
      <c r="AS211" s="81">
        <v>0</v>
      </c>
      <c r="AT211" s="81">
        <v>0</v>
      </c>
      <c r="AU211" s="81">
        <v>0</v>
      </c>
      <c r="AV211" s="81">
        <v>0</v>
      </c>
      <c r="AW211" s="81" t="s">
        <v>564</v>
      </c>
      <c r="AX211" s="82"/>
      <c r="AY211" s="81">
        <v>398.3</v>
      </c>
      <c r="AZ211" s="81">
        <v>323.60000000000002</v>
      </c>
      <c r="BA211" s="81">
        <v>0</v>
      </c>
      <c r="BB211" s="81">
        <v>0</v>
      </c>
      <c r="BC211" s="81">
        <v>0</v>
      </c>
      <c r="BD211" s="81">
        <v>0</v>
      </c>
      <c r="BE211" s="81" t="s">
        <v>564</v>
      </c>
      <c r="BF211" s="82"/>
      <c r="BG211" s="81">
        <v>0</v>
      </c>
      <c r="BH211" s="81">
        <v>0</v>
      </c>
      <c r="BI211" s="81">
        <v>3.605</v>
      </c>
      <c r="BJ211" s="81">
        <v>0</v>
      </c>
      <c r="BK211" s="81">
        <v>0</v>
      </c>
      <c r="BL211" s="81">
        <v>0</v>
      </c>
      <c r="BM211" s="82"/>
      <c r="BN211" s="81">
        <v>0</v>
      </c>
      <c r="BO211" s="81">
        <v>0</v>
      </c>
      <c r="BP211" s="81">
        <v>1</v>
      </c>
      <c r="BQ211" s="81">
        <v>0</v>
      </c>
      <c r="BR211" s="81">
        <v>0</v>
      </c>
      <c r="BS211" s="81">
        <v>0</v>
      </c>
      <c r="BT211"/>
      <c r="BU211" s="80">
        <v>3.605</v>
      </c>
      <c r="BV211" s="80">
        <v>0</v>
      </c>
      <c r="BW211" s="80">
        <v>0</v>
      </c>
      <c r="BX211" s="80">
        <v>0</v>
      </c>
      <c r="BY211" s="80">
        <v>0</v>
      </c>
      <c r="BZ211" s="80">
        <v>0</v>
      </c>
      <c r="CA211" s="80">
        <v>0</v>
      </c>
      <c r="CB211" s="80">
        <v>0</v>
      </c>
      <c r="CC211" s="80">
        <v>0</v>
      </c>
    </row>
    <row r="212" spans="1:81">
      <c r="A212" s="80" t="s">
        <v>1924</v>
      </c>
      <c r="B212" s="80">
        <v>150</v>
      </c>
      <c r="C212" s="80">
        <v>14</v>
      </c>
      <c r="D212" s="80">
        <v>9</v>
      </c>
      <c r="E212" s="80">
        <v>2017</v>
      </c>
      <c r="F212" s="80" t="s">
        <v>71</v>
      </c>
      <c r="G212" s="80" t="s">
        <v>1910</v>
      </c>
      <c r="H212" s="80" t="s">
        <v>1911</v>
      </c>
      <c r="I212" s="177"/>
      <c r="J212" s="81">
        <v>21.133902351874031</v>
      </c>
      <c r="K212" s="81">
        <v>0.74265567743278116</v>
      </c>
      <c r="L212" s="81">
        <v>0.92635431322582384</v>
      </c>
      <c r="M212" s="81">
        <v>9.7269461072833341</v>
      </c>
      <c r="N212" s="81">
        <v>18.79932729920333</v>
      </c>
      <c r="O212" s="81">
        <v>13.096042946697484</v>
      </c>
      <c r="P212" s="81">
        <v>7.604011273312671</v>
      </c>
      <c r="Q212" s="81">
        <v>0.81858339650241452</v>
      </c>
      <c r="R212" s="81">
        <v>0</v>
      </c>
      <c r="S212" s="81">
        <v>1.1325314940472198</v>
      </c>
      <c r="T212" s="82"/>
      <c r="U212" s="81">
        <v>1739566</v>
      </c>
      <c r="V212" s="81">
        <v>213</v>
      </c>
      <c r="W212" s="81">
        <v>24</v>
      </c>
      <c r="X212" s="81">
        <v>2293</v>
      </c>
      <c r="Y212" s="81">
        <v>4219</v>
      </c>
      <c r="Z212" s="81">
        <v>7830</v>
      </c>
      <c r="AA212" s="81">
        <v>1575</v>
      </c>
      <c r="AB212" s="81">
        <v>11985</v>
      </c>
      <c r="AC212" s="81">
        <v>0</v>
      </c>
      <c r="AD212" s="81">
        <v>1.13253149404722</v>
      </c>
      <c r="AE212" s="82"/>
      <c r="AF212" s="81">
        <v>18880605.931226291</v>
      </c>
      <c r="AG212" s="81">
        <v>532580.2039276202</v>
      </c>
      <c r="AH212" s="81">
        <v>196102.99427563959</v>
      </c>
      <c r="AI212" s="81">
        <v>14549525.026075561</v>
      </c>
      <c r="AJ212" s="81">
        <v>22082634.206936128</v>
      </c>
      <c r="AK212" s="81">
        <v>0</v>
      </c>
      <c r="AL212" s="81">
        <v>0</v>
      </c>
      <c r="AM212" s="81">
        <v>1646342.0828725181</v>
      </c>
      <c r="AN212" s="81">
        <v>0</v>
      </c>
      <c r="AO212" s="81">
        <v>0</v>
      </c>
      <c r="AP212" s="82"/>
      <c r="AQ212" s="81">
        <v>100</v>
      </c>
      <c r="AR212" s="81">
        <v>8</v>
      </c>
      <c r="AS212" s="81">
        <v>0</v>
      </c>
      <c r="AT212" s="81">
        <v>0</v>
      </c>
      <c r="AU212" s="81">
        <v>0</v>
      </c>
      <c r="AV212" s="81">
        <v>0</v>
      </c>
      <c r="AW212" s="81" t="s">
        <v>564</v>
      </c>
      <c r="AX212" s="82"/>
      <c r="AY212" s="81">
        <v>424.7</v>
      </c>
      <c r="AZ212" s="81">
        <v>323.60000000000002</v>
      </c>
      <c r="BA212" s="81">
        <v>0</v>
      </c>
      <c r="BB212" s="81">
        <v>0</v>
      </c>
      <c r="BC212" s="81">
        <v>0</v>
      </c>
      <c r="BD212" s="81">
        <v>0</v>
      </c>
      <c r="BE212" s="81" t="s">
        <v>564</v>
      </c>
      <c r="BF212" s="82"/>
      <c r="BG212" s="81">
        <v>0</v>
      </c>
      <c r="BH212" s="81">
        <v>0</v>
      </c>
      <c r="BI212" s="81">
        <v>3.4529999999999998</v>
      </c>
      <c r="BJ212" s="81">
        <v>0</v>
      </c>
      <c r="BK212" s="81">
        <v>0</v>
      </c>
      <c r="BL212" s="81">
        <v>0</v>
      </c>
      <c r="BM212" s="82"/>
      <c r="BN212" s="81">
        <v>0</v>
      </c>
      <c r="BO212" s="81">
        <v>0</v>
      </c>
      <c r="BP212" s="81">
        <v>1</v>
      </c>
      <c r="BQ212" s="81">
        <v>0</v>
      </c>
      <c r="BR212" s="81">
        <v>0</v>
      </c>
      <c r="BS212" s="81">
        <v>0</v>
      </c>
      <c r="BT212"/>
      <c r="BU212" s="80">
        <v>3.4529999999999998</v>
      </c>
      <c r="BV212" s="80">
        <v>0</v>
      </c>
      <c r="BW212" s="80">
        <v>0</v>
      </c>
      <c r="BX212" s="80">
        <v>0</v>
      </c>
      <c r="BY212" s="80">
        <v>0</v>
      </c>
      <c r="BZ212" s="80">
        <v>0</v>
      </c>
      <c r="CA212" s="80">
        <v>0</v>
      </c>
      <c r="CB212" s="80">
        <v>0</v>
      </c>
      <c r="CC212" s="80">
        <v>0</v>
      </c>
    </row>
    <row r="213" spans="1:81">
      <c r="A213" s="80" t="s">
        <v>1925</v>
      </c>
      <c r="B213" s="80">
        <v>151</v>
      </c>
      <c r="C213" s="80">
        <v>15</v>
      </c>
      <c r="D213" s="80">
        <v>9</v>
      </c>
      <c r="E213" s="80">
        <v>2018</v>
      </c>
      <c r="F213" s="80" t="s">
        <v>93</v>
      </c>
      <c r="G213" s="80" t="s">
        <v>1910</v>
      </c>
      <c r="H213" s="80" t="s">
        <v>1911</v>
      </c>
      <c r="I213" s="177"/>
      <c r="J213" s="81">
        <v>21.675216564619575</v>
      </c>
      <c r="K213" s="81">
        <v>0.68003572713841154</v>
      </c>
      <c r="L213" s="81">
        <v>0.863127859238629</v>
      </c>
      <c r="M213" s="81">
        <v>9.4915949759901679</v>
      </c>
      <c r="N213" s="81">
        <v>17.503859542326495</v>
      </c>
      <c r="O213" s="81">
        <v>12.800763176577091</v>
      </c>
      <c r="P213" s="81">
        <v>7.5761179919176156</v>
      </c>
      <c r="Q213" s="81">
        <v>0.74635775242622626</v>
      </c>
      <c r="R213" s="81">
        <v>0</v>
      </c>
      <c r="S213" s="81">
        <v>1.1024796464574973</v>
      </c>
      <c r="T213" s="82"/>
      <c r="U213" s="81">
        <v>1788690</v>
      </c>
      <c r="V213" s="81">
        <v>213</v>
      </c>
      <c r="W213" s="81">
        <v>24</v>
      </c>
      <c r="X213" s="81">
        <v>2293</v>
      </c>
      <c r="Y213" s="81">
        <v>4193</v>
      </c>
      <c r="Z213" s="81">
        <v>7800</v>
      </c>
      <c r="AA213" s="81">
        <v>1585</v>
      </c>
      <c r="AB213" s="81">
        <v>11776</v>
      </c>
      <c r="AC213" s="81">
        <v>0</v>
      </c>
      <c r="AD213" s="81">
        <v>1.1024796464574971</v>
      </c>
      <c r="AE213" s="82"/>
      <c r="AF213" s="81">
        <v>19336962.234918348</v>
      </c>
      <c r="AG213" s="81">
        <v>467038.18158959539</v>
      </c>
      <c r="AH213" s="81">
        <v>185433.90842055969</v>
      </c>
      <c r="AI213" s="81">
        <v>13757325.354830179</v>
      </c>
      <c r="AJ213" s="81">
        <v>22343916.299710721</v>
      </c>
      <c r="AK213" s="81">
        <v>0</v>
      </c>
      <c r="AL213" s="81">
        <v>0</v>
      </c>
      <c r="AM213" s="81">
        <v>1620979.479740377</v>
      </c>
      <c r="AN213" s="81">
        <v>0</v>
      </c>
      <c r="AO213" s="81">
        <v>0</v>
      </c>
      <c r="AP213" s="82"/>
      <c r="AQ213" s="81">
        <v>103</v>
      </c>
      <c r="AR213" s="81">
        <v>8</v>
      </c>
      <c r="AS213" s="81">
        <v>0</v>
      </c>
      <c r="AT213" s="81">
        <v>0</v>
      </c>
      <c r="AU213" s="81">
        <v>0</v>
      </c>
      <c r="AV213" s="81">
        <v>0</v>
      </c>
      <c r="AW213" s="81" t="s">
        <v>564</v>
      </c>
      <c r="AX213" s="82"/>
      <c r="AY213" s="81">
        <v>437.09999999999991</v>
      </c>
      <c r="AZ213" s="81">
        <v>324</v>
      </c>
      <c r="BA213" s="81">
        <v>0</v>
      </c>
      <c r="BB213" s="81">
        <v>0</v>
      </c>
      <c r="BC213" s="81">
        <v>0</v>
      </c>
      <c r="BD213" s="81">
        <v>0</v>
      </c>
      <c r="BE213" s="81" t="s">
        <v>564</v>
      </c>
      <c r="BF213" s="82"/>
      <c r="BG213" s="81">
        <v>0</v>
      </c>
      <c r="BH213" s="81">
        <v>0</v>
      </c>
      <c r="BI213" s="81">
        <v>2.956</v>
      </c>
      <c r="BJ213" s="81">
        <v>0</v>
      </c>
      <c r="BK213" s="81">
        <v>0</v>
      </c>
      <c r="BL213" s="81">
        <v>0</v>
      </c>
      <c r="BM213" s="82"/>
      <c r="BN213" s="81">
        <v>0</v>
      </c>
      <c r="BO213" s="81">
        <v>0</v>
      </c>
      <c r="BP213" s="81">
        <v>1</v>
      </c>
      <c r="BQ213" s="81">
        <v>0</v>
      </c>
      <c r="BR213" s="81">
        <v>0</v>
      </c>
      <c r="BS213" s="81">
        <v>0</v>
      </c>
      <c r="BT213"/>
      <c r="BU213" s="80">
        <v>2.956</v>
      </c>
      <c r="BV213" s="80">
        <v>0</v>
      </c>
      <c r="BW213" s="80">
        <v>0</v>
      </c>
      <c r="BX213" s="80">
        <v>0</v>
      </c>
      <c r="BY213" s="80">
        <v>0</v>
      </c>
      <c r="BZ213" s="80">
        <v>0</v>
      </c>
      <c r="CA213" s="80">
        <v>0</v>
      </c>
      <c r="CB213" s="80">
        <v>0</v>
      </c>
      <c r="CC213" s="80">
        <v>0</v>
      </c>
    </row>
    <row r="214" spans="1:81">
      <c r="A214" s="80" t="s">
        <v>1926</v>
      </c>
      <c r="B214" s="80">
        <v>152</v>
      </c>
      <c r="C214" s="80">
        <v>16</v>
      </c>
      <c r="D214" s="80">
        <v>9</v>
      </c>
      <c r="E214" s="80">
        <v>2019</v>
      </c>
      <c r="F214" s="80" t="s">
        <v>73</v>
      </c>
      <c r="G214" s="80" t="s">
        <v>1910</v>
      </c>
      <c r="H214" s="80" t="s">
        <v>1911</v>
      </c>
      <c r="I214" s="177"/>
      <c r="J214" s="81">
        <v>21.821366831529204</v>
      </c>
      <c r="K214" s="81">
        <v>0.76599627309476115</v>
      </c>
      <c r="L214" s="81">
        <v>0.87124492887592853</v>
      </c>
      <c r="M214" s="81">
        <v>9.6297478939964982</v>
      </c>
      <c r="N214" s="81">
        <v>16.894629911227238</v>
      </c>
      <c r="O214" s="81">
        <v>12.407587548122285</v>
      </c>
      <c r="P214" s="81">
        <v>7.3635565817009088</v>
      </c>
      <c r="Q214" s="81">
        <v>0.71372386422387613</v>
      </c>
      <c r="R214" s="81">
        <v>0</v>
      </c>
      <c r="S214" s="81">
        <v>0.70648152467297487</v>
      </c>
      <c r="T214" s="82"/>
      <c r="U214" s="81">
        <v>1913603</v>
      </c>
      <c r="V214" s="81">
        <v>213</v>
      </c>
      <c r="W214" s="81">
        <v>24</v>
      </c>
      <c r="X214" s="81">
        <v>2293</v>
      </c>
      <c r="Y214" s="81">
        <v>4201</v>
      </c>
      <c r="Z214" s="81">
        <v>7768</v>
      </c>
      <c r="AA214" s="81">
        <v>1529</v>
      </c>
      <c r="AB214" s="81">
        <v>11566</v>
      </c>
      <c r="AC214" s="81">
        <v>0</v>
      </c>
      <c r="AD214" s="81">
        <v>0.70648152467297487</v>
      </c>
      <c r="AE214" s="82"/>
      <c r="AF214" s="81">
        <v>19041557.994937129</v>
      </c>
      <c r="AG214" s="81">
        <v>455105.16584588861</v>
      </c>
      <c r="AH214" s="81">
        <v>196118.4222250155</v>
      </c>
      <c r="AI214" s="81">
        <v>14207626.185791049</v>
      </c>
      <c r="AJ214" s="81">
        <v>20746077.457896903</v>
      </c>
      <c r="AK214" s="81">
        <v>0</v>
      </c>
      <c r="AL214" s="81">
        <v>0</v>
      </c>
      <c r="AM214" s="81">
        <v>1575202.1311986165</v>
      </c>
      <c r="AN214" s="81">
        <v>0</v>
      </c>
      <c r="AO214" s="81">
        <v>0</v>
      </c>
      <c r="AP214" s="82"/>
      <c r="AQ214" s="81">
        <v>107</v>
      </c>
      <c r="AR214" s="81">
        <v>9</v>
      </c>
      <c r="AS214" s="81">
        <v>0</v>
      </c>
      <c r="AT214" s="81">
        <v>0</v>
      </c>
      <c r="AU214" s="81">
        <v>0</v>
      </c>
      <c r="AV214" s="81">
        <v>0</v>
      </c>
      <c r="AW214" s="81" t="s">
        <v>564</v>
      </c>
      <c r="AX214" s="82"/>
      <c r="AY214" s="81">
        <v>456.9</v>
      </c>
      <c r="AZ214" s="81">
        <v>334.4</v>
      </c>
      <c r="BA214" s="81">
        <v>0</v>
      </c>
      <c r="BB214" s="81">
        <v>0</v>
      </c>
      <c r="BC214" s="81">
        <v>0</v>
      </c>
      <c r="BD214" s="81">
        <v>0</v>
      </c>
      <c r="BE214" s="81" t="s">
        <v>564</v>
      </c>
      <c r="BF214" s="82"/>
      <c r="BG214" s="81">
        <v>0</v>
      </c>
      <c r="BH214" s="81">
        <v>0</v>
      </c>
      <c r="BI214" s="81">
        <v>2.7930000000000001</v>
      </c>
      <c r="BJ214" s="81">
        <v>0</v>
      </c>
      <c r="BK214" s="81">
        <v>0</v>
      </c>
      <c r="BL214" s="81">
        <v>0</v>
      </c>
      <c r="BM214" s="82"/>
      <c r="BN214" s="81">
        <v>0</v>
      </c>
      <c r="BO214" s="81">
        <v>0</v>
      </c>
      <c r="BP214" s="81">
        <v>1</v>
      </c>
      <c r="BQ214" s="81">
        <v>0</v>
      </c>
      <c r="BR214" s="81">
        <v>0</v>
      </c>
      <c r="BS214" s="81">
        <v>0</v>
      </c>
      <c r="BT214"/>
      <c r="BU214" s="80">
        <v>2.7930000000000001</v>
      </c>
      <c r="BV214" s="80">
        <v>0</v>
      </c>
      <c r="BW214" s="80">
        <v>0</v>
      </c>
      <c r="BX214" s="80">
        <v>0</v>
      </c>
      <c r="BY214" s="80">
        <v>0</v>
      </c>
      <c r="BZ214" s="80">
        <v>0</v>
      </c>
      <c r="CA214" s="80">
        <v>0</v>
      </c>
      <c r="CB214" s="80">
        <v>0</v>
      </c>
      <c r="CC214" s="80">
        <v>0</v>
      </c>
    </row>
    <row r="215" spans="1:81">
      <c r="A215" s="80" t="s">
        <v>1927</v>
      </c>
      <c r="B215" s="80">
        <v>153</v>
      </c>
      <c r="C215" s="80">
        <v>17</v>
      </c>
      <c r="D215" s="80">
        <v>9</v>
      </c>
      <c r="E215" s="80">
        <v>2020</v>
      </c>
      <c r="F215" s="80" t="s">
        <v>218</v>
      </c>
      <c r="G215" s="80" t="s">
        <v>1910</v>
      </c>
      <c r="H215" s="80" t="s">
        <v>1911</v>
      </c>
      <c r="I215" s="177"/>
      <c r="J215" s="81">
        <v>17.140669311639151</v>
      </c>
      <c r="K215" s="81">
        <v>0.76718557000529297</v>
      </c>
      <c r="L215" s="81">
        <v>0.72140844929839953</v>
      </c>
      <c r="M215" s="81">
        <v>8.1828058006118471</v>
      </c>
      <c r="N215" s="81">
        <v>15.835709891772323</v>
      </c>
      <c r="O215" s="81">
        <v>10.821822198771947</v>
      </c>
      <c r="P215" s="81">
        <v>6.9414297186853453</v>
      </c>
      <c r="Q215" s="81">
        <v>0.67176740779769228</v>
      </c>
      <c r="R215" s="81">
        <v>0</v>
      </c>
      <c r="S215" s="81">
        <v>0.70285221413930365</v>
      </c>
      <c r="T215" s="82"/>
      <c r="U215" s="81">
        <v>1589836</v>
      </c>
      <c r="V215" s="81">
        <v>193</v>
      </c>
      <c r="W215" s="81">
        <v>21</v>
      </c>
      <c r="X215" s="81">
        <v>2204</v>
      </c>
      <c r="Y215" s="81">
        <v>4214</v>
      </c>
      <c r="Z215" s="81">
        <v>7733</v>
      </c>
      <c r="AA215" s="81">
        <v>1566</v>
      </c>
      <c r="AB215" s="81">
        <v>11393</v>
      </c>
      <c r="AC215" s="81">
        <v>0</v>
      </c>
      <c r="AD215" s="81">
        <v>0.70285221413930365</v>
      </c>
      <c r="AE215" s="82"/>
      <c r="AF215" s="81">
        <v>15357595.93069331</v>
      </c>
      <c r="AG215" s="81">
        <v>435664.99115158792</v>
      </c>
      <c r="AH215" s="81">
        <v>166700.00885080849</v>
      </c>
      <c r="AI215" s="81">
        <v>12819756.176312782</v>
      </c>
      <c r="AJ215" s="81">
        <v>19956058.980999548</v>
      </c>
      <c r="AK215" s="81"/>
      <c r="AL215" s="81"/>
      <c r="AM215" s="81">
        <v>1486913.0788700613</v>
      </c>
      <c r="AN215" s="81"/>
      <c r="AO215" s="81"/>
      <c r="AP215" s="82"/>
      <c r="AQ215" s="81">
        <v>108</v>
      </c>
      <c r="AR215" s="81">
        <v>11</v>
      </c>
      <c r="AS215" s="81">
        <v>0</v>
      </c>
      <c r="AT215" s="81">
        <v>0</v>
      </c>
      <c r="AU215" s="81">
        <v>0</v>
      </c>
      <c r="AV215" s="81">
        <v>0</v>
      </c>
      <c r="AW215" s="81">
        <v>0</v>
      </c>
      <c r="AX215" s="82"/>
      <c r="AY215" s="81">
        <v>459.1</v>
      </c>
      <c r="AZ215" s="81">
        <v>394.9</v>
      </c>
      <c r="BA215" s="81">
        <v>0</v>
      </c>
      <c r="BB215" s="81">
        <v>0</v>
      </c>
      <c r="BC215" s="81">
        <v>0</v>
      </c>
      <c r="BD215" s="81">
        <v>0</v>
      </c>
      <c r="BE215" s="81">
        <v>0</v>
      </c>
      <c r="BF215" s="82"/>
      <c r="BG215" s="81">
        <v>0</v>
      </c>
      <c r="BH215" s="81">
        <v>0</v>
      </c>
      <c r="BI215" s="81">
        <v>2.1669999999999998</v>
      </c>
      <c r="BJ215" s="81">
        <v>0</v>
      </c>
      <c r="BK215" s="81">
        <v>0</v>
      </c>
      <c r="BL215" s="81">
        <v>0</v>
      </c>
      <c r="BM215" s="82"/>
      <c r="BN215" s="81">
        <v>0</v>
      </c>
      <c r="BO215" s="81">
        <v>0</v>
      </c>
      <c r="BP215" s="81">
        <v>1</v>
      </c>
      <c r="BQ215" s="81">
        <v>0</v>
      </c>
      <c r="BR215" s="81">
        <v>0</v>
      </c>
      <c r="BS215" s="81">
        <v>0</v>
      </c>
      <c r="BT215"/>
      <c r="BU215" s="80">
        <v>2.1669999999999998</v>
      </c>
      <c r="BV215" s="80">
        <v>0</v>
      </c>
      <c r="BW215" s="80">
        <v>0</v>
      </c>
      <c r="BX215" s="80">
        <v>0</v>
      </c>
      <c r="BY215" s="80">
        <v>0</v>
      </c>
      <c r="BZ215" s="80">
        <v>0</v>
      </c>
      <c r="CA215" s="80">
        <v>0</v>
      </c>
      <c r="CB215" s="80">
        <v>0</v>
      </c>
      <c r="CC215" s="80">
        <v>0</v>
      </c>
    </row>
    <row r="216" spans="1:81">
      <c r="A216" s="80" t="s">
        <v>1928</v>
      </c>
      <c r="B216" s="80">
        <v>153</v>
      </c>
      <c r="C216" s="80">
        <v>18</v>
      </c>
      <c r="D216" s="80">
        <v>9</v>
      </c>
      <c r="E216" s="80">
        <v>2021</v>
      </c>
      <c r="F216" s="80" t="s">
        <v>75</v>
      </c>
      <c r="G216" s="174" t="s">
        <v>1910</v>
      </c>
      <c r="H216" s="80" t="s">
        <v>1911</v>
      </c>
      <c r="I216" s="177"/>
      <c r="J216" s="81">
        <v>16.626385002965019</v>
      </c>
      <c r="K216" s="81">
        <v>0.62940067191548399</v>
      </c>
      <c r="L216" s="81">
        <v>0.52546860365095849</v>
      </c>
      <c r="M216" s="81">
        <v>9.0929793524449263</v>
      </c>
      <c r="N216" s="81">
        <v>14.000113579329803</v>
      </c>
      <c r="O216" s="81">
        <v>10.477216501909512</v>
      </c>
      <c r="P216" s="81">
        <v>7.0497477551717349</v>
      </c>
      <c r="Q216" s="81">
        <v>0.66813368915001026</v>
      </c>
      <c r="R216" s="81">
        <v>0</v>
      </c>
      <c r="S216" s="81">
        <v>0.97396940952063615</v>
      </c>
      <c r="T216" s="82"/>
      <c r="U216" s="81">
        <v>1602232</v>
      </c>
      <c r="V216" s="81">
        <v>193</v>
      </c>
      <c r="W216" s="81">
        <v>21</v>
      </c>
      <c r="X216" s="81">
        <v>2204</v>
      </c>
      <c r="Y216" s="81">
        <v>4221</v>
      </c>
      <c r="Z216" s="81">
        <v>7709</v>
      </c>
      <c r="AA216" s="81">
        <v>1551</v>
      </c>
      <c r="AB216" s="81">
        <v>11197</v>
      </c>
      <c r="AC216" s="81">
        <v>0</v>
      </c>
      <c r="AD216" s="81">
        <v>0.97396940952063615</v>
      </c>
      <c r="AE216" s="82"/>
      <c r="AF216" s="81">
        <v>14415119.205263857</v>
      </c>
      <c r="AG216" s="81">
        <v>435838.40507214959</v>
      </c>
      <c r="AH216" s="81">
        <v>113687.71898310576</v>
      </c>
      <c r="AI216" s="81">
        <v>14049904.937921176</v>
      </c>
      <c r="AJ216" s="81">
        <v>16483641.586521681</v>
      </c>
      <c r="AK216" s="81">
        <v>0</v>
      </c>
      <c r="AL216" s="81">
        <v>0</v>
      </c>
      <c r="AM216" s="81">
        <v>1469761.7517839693</v>
      </c>
      <c r="AN216" s="81">
        <v>0</v>
      </c>
      <c r="AO216" s="81">
        <v>0</v>
      </c>
      <c r="AP216" s="82"/>
      <c r="AQ216" s="81">
        <v>111</v>
      </c>
      <c r="AR216" s="81">
        <v>16</v>
      </c>
      <c r="AS216" s="81">
        <v>0</v>
      </c>
      <c r="AT216" s="81">
        <v>0</v>
      </c>
      <c r="AU216" s="81">
        <v>0</v>
      </c>
      <c r="AV216" s="81">
        <v>0</v>
      </c>
      <c r="AW216" s="81"/>
      <c r="AX216" s="82"/>
      <c r="AY216" s="81">
        <v>482.1</v>
      </c>
      <c r="AZ216" s="81">
        <v>603.5</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1929</v>
      </c>
      <c r="B217" s="80">
        <v>153</v>
      </c>
      <c r="C217" s="80">
        <v>19</v>
      </c>
      <c r="D217" s="80">
        <v>9</v>
      </c>
      <c r="E217" s="80">
        <v>2022</v>
      </c>
      <c r="F217" s="80" t="s">
        <v>568</v>
      </c>
      <c r="G217" s="174" t="s">
        <v>1910</v>
      </c>
      <c r="H217" s="80" t="s">
        <v>1911</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123</v>
      </c>
      <c r="AR217" s="81">
        <v>18</v>
      </c>
      <c r="AS217" s="81">
        <v>0</v>
      </c>
      <c r="AT217" s="81">
        <v>0</v>
      </c>
      <c r="AU217" s="81">
        <v>0</v>
      </c>
      <c r="AV217" s="81">
        <v>0</v>
      </c>
      <c r="AW217" s="81"/>
      <c r="AX217" s="82"/>
      <c r="AY217" s="81">
        <v>555.70000000000005</v>
      </c>
      <c r="AZ217" s="81">
        <v>1118.1999999999998</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1930</v>
      </c>
      <c r="B218" s="80">
        <v>290</v>
      </c>
      <c r="C218" s="80">
        <v>1</v>
      </c>
      <c r="D218" s="80">
        <v>18</v>
      </c>
      <c r="E218" s="80">
        <v>1990</v>
      </c>
      <c r="F218" s="80" t="s">
        <v>562</v>
      </c>
      <c r="G218" s="80" t="s">
        <v>1931</v>
      </c>
      <c r="H218" s="80" t="s">
        <v>1932</v>
      </c>
      <c r="I218" s="177"/>
      <c r="J218" s="81">
        <v>66.080154243113924</v>
      </c>
      <c r="K218" s="81">
        <v>2.2861253533985053</v>
      </c>
      <c r="L218" s="81">
        <v>3.5033590452390309</v>
      </c>
      <c r="M218" s="81">
        <v>5.5862516449904804</v>
      </c>
      <c r="N218" s="81">
        <v>8.3801325107553861</v>
      </c>
      <c r="O218" s="81">
        <v>11.256669991262262</v>
      </c>
      <c r="P218" s="81">
        <v>13.804970575445374</v>
      </c>
      <c r="Q218" s="81">
        <v>0.70993913311144141</v>
      </c>
      <c r="R218" s="81">
        <v>0</v>
      </c>
      <c r="S218" s="81">
        <v>0.75407742619128137</v>
      </c>
      <c r="T218" s="82"/>
      <c r="U218" s="81">
        <v>12797497</v>
      </c>
      <c r="V218" s="81">
        <v>806</v>
      </c>
      <c r="W218" s="81">
        <v>48</v>
      </c>
      <c r="X218" s="81">
        <v>2221</v>
      </c>
      <c r="Y218" s="81">
        <v>2931</v>
      </c>
      <c r="Z218" s="81">
        <v>4630</v>
      </c>
      <c r="AA218" s="81">
        <v>3352</v>
      </c>
      <c r="AB218" s="81">
        <v>11527</v>
      </c>
      <c r="AC218" s="81">
        <v>0</v>
      </c>
      <c r="AD218" s="81">
        <v>0.75407742619128137</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1933</v>
      </c>
      <c r="B219" s="80">
        <v>291</v>
      </c>
      <c r="C219" s="80">
        <v>2</v>
      </c>
      <c r="D219" s="80">
        <v>18</v>
      </c>
      <c r="E219" s="80">
        <v>2005</v>
      </c>
      <c r="F219" s="80" t="s">
        <v>565</v>
      </c>
      <c r="G219" s="80" t="s">
        <v>1931</v>
      </c>
      <c r="H219" s="80" t="s">
        <v>1932</v>
      </c>
      <c r="I219" s="177"/>
      <c r="J219" s="81">
        <v>109.68452631547423</v>
      </c>
      <c r="K219" s="81">
        <v>1.2951084900390792</v>
      </c>
      <c r="L219" s="81">
        <v>1.3296348717365782</v>
      </c>
      <c r="M219" s="81">
        <v>9.86178517679887</v>
      </c>
      <c r="N219" s="81">
        <v>12.592439239635732</v>
      </c>
      <c r="O219" s="81">
        <v>16.253259925065272</v>
      </c>
      <c r="P219" s="81">
        <v>14.668611452935822</v>
      </c>
      <c r="Q219" s="81">
        <v>0.69107063794152312</v>
      </c>
      <c r="R219" s="81">
        <v>0</v>
      </c>
      <c r="S219" s="81">
        <v>2.2634046494535944</v>
      </c>
      <c r="T219" s="82"/>
      <c r="U219" s="81">
        <v>19479261</v>
      </c>
      <c r="V219" s="81">
        <v>575</v>
      </c>
      <c r="W219" s="81">
        <v>17</v>
      </c>
      <c r="X219" s="81">
        <v>2146</v>
      </c>
      <c r="Y219" s="81">
        <v>3682</v>
      </c>
      <c r="Z219" s="81">
        <v>7736</v>
      </c>
      <c r="AA219" s="81">
        <v>2917</v>
      </c>
      <c r="AB219" s="81">
        <v>11730</v>
      </c>
      <c r="AC219" s="81">
        <v>0</v>
      </c>
      <c r="AD219" s="81">
        <v>2.2634046494535944</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1934</v>
      </c>
      <c r="B220" s="80">
        <v>292</v>
      </c>
      <c r="C220" s="80">
        <v>3</v>
      </c>
      <c r="D220" s="80">
        <v>18</v>
      </c>
      <c r="E220" s="80">
        <v>2006</v>
      </c>
      <c r="F220" s="80" t="s">
        <v>566</v>
      </c>
      <c r="G220" s="80" t="s">
        <v>1931</v>
      </c>
      <c r="H220" s="80" t="s">
        <v>1932</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1935</v>
      </c>
      <c r="B221" s="80">
        <v>293</v>
      </c>
      <c r="C221" s="80">
        <v>4</v>
      </c>
      <c r="D221" s="80">
        <v>18</v>
      </c>
      <c r="E221" s="80">
        <v>2007</v>
      </c>
      <c r="F221" s="80" t="s">
        <v>567</v>
      </c>
      <c r="G221" s="80" t="s">
        <v>1931</v>
      </c>
      <c r="H221" s="80" t="s">
        <v>1932</v>
      </c>
      <c r="I221" s="177"/>
      <c r="J221" s="81">
        <v>118.21580081457017</v>
      </c>
      <c r="K221" s="81">
        <v>1.2925935188856981</v>
      </c>
      <c r="L221" s="81">
        <v>0.88427165894089688</v>
      </c>
      <c r="M221" s="81">
        <v>10.857695732425878</v>
      </c>
      <c r="N221" s="81">
        <v>12.650262128600417</v>
      </c>
      <c r="O221" s="81">
        <v>16.053233600270044</v>
      </c>
      <c r="P221" s="81">
        <v>14.466718495628593</v>
      </c>
      <c r="Q221" s="81">
        <v>0.72760611426421506</v>
      </c>
      <c r="R221" s="81">
        <v>0</v>
      </c>
      <c r="S221" s="81">
        <v>2.083470776545389</v>
      </c>
      <c r="T221" s="82"/>
      <c r="U221" s="81">
        <v>21175358</v>
      </c>
      <c r="V221" s="81">
        <v>552</v>
      </c>
      <c r="W221" s="81">
        <v>21</v>
      </c>
      <c r="X221" s="81">
        <v>2532</v>
      </c>
      <c r="Y221" s="81">
        <v>3761</v>
      </c>
      <c r="Z221" s="81">
        <v>7943</v>
      </c>
      <c r="AA221" s="81">
        <v>2833</v>
      </c>
      <c r="AB221" s="81">
        <v>11697</v>
      </c>
      <c r="AC221" s="81">
        <v>0</v>
      </c>
      <c r="AD221" s="81">
        <v>2.083470776545389</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1936</v>
      </c>
      <c r="B222" s="80">
        <v>294</v>
      </c>
      <c r="C222" s="80">
        <v>5</v>
      </c>
      <c r="D222" s="80">
        <v>18</v>
      </c>
      <c r="E222" s="80">
        <v>2008</v>
      </c>
      <c r="F222" s="80" t="s">
        <v>84</v>
      </c>
      <c r="G222" s="80" t="s">
        <v>1931</v>
      </c>
      <c r="H222" s="80" t="s">
        <v>1932</v>
      </c>
      <c r="I222" s="177"/>
      <c r="J222" s="81">
        <v>121.17623161658949</v>
      </c>
      <c r="K222" s="81">
        <v>0.96566158110108413</v>
      </c>
      <c r="L222" s="81">
        <v>0.77932489824797291</v>
      </c>
      <c r="M222" s="81">
        <v>11.510864482763795</v>
      </c>
      <c r="N222" s="81">
        <v>13.190577090644615</v>
      </c>
      <c r="O222" s="81">
        <v>15.665100367102243</v>
      </c>
      <c r="P222" s="81">
        <v>13.929961985317316</v>
      </c>
      <c r="Q222" s="81">
        <v>0.71284451488572642</v>
      </c>
      <c r="R222" s="81">
        <v>0</v>
      </c>
      <c r="S222" s="81">
        <v>2.172012591827134</v>
      </c>
      <c r="T222" s="82"/>
      <c r="U222" s="81">
        <v>22761854</v>
      </c>
      <c r="V222" s="81">
        <v>552</v>
      </c>
      <c r="W222" s="81">
        <v>21</v>
      </c>
      <c r="X222" s="81">
        <v>2532</v>
      </c>
      <c r="Y222" s="81">
        <v>3795</v>
      </c>
      <c r="Z222" s="81">
        <v>8023</v>
      </c>
      <c r="AA222" s="81">
        <v>2731</v>
      </c>
      <c r="AB222" s="81">
        <v>11648</v>
      </c>
      <c r="AC222" s="81">
        <v>0</v>
      </c>
      <c r="AD222" s="81">
        <v>2.172012591827134</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1937</v>
      </c>
      <c r="B223" s="80">
        <v>295</v>
      </c>
      <c r="C223" s="80">
        <v>6</v>
      </c>
      <c r="D223" s="80">
        <v>18</v>
      </c>
      <c r="E223" s="80">
        <v>2009</v>
      </c>
      <c r="F223" s="80" t="s">
        <v>85</v>
      </c>
      <c r="G223" s="80" t="s">
        <v>1931</v>
      </c>
      <c r="H223" s="80" t="s">
        <v>1932</v>
      </c>
      <c r="I223" s="177"/>
      <c r="J223" s="81">
        <v>112.38610116259368</v>
      </c>
      <c r="K223" s="81">
        <v>0.84897976273755837</v>
      </c>
      <c r="L223" s="81">
        <v>1.0253244407912645</v>
      </c>
      <c r="M223" s="81">
        <v>12.011698796645032</v>
      </c>
      <c r="N223" s="81">
        <v>11.814237837112422</v>
      </c>
      <c r="O223" s="81">
        <v>15.969554813430712</v>
      </c>
      <c r="P223" s="81">
        <v>13.469486597285394</v>
      </c>
      <c r="Q223" s="81">
        <v>0.67328611572928909</v>
      </c>
      <c r="R223" s="81">
        <v>0</v>
      </c>
      <c r="S223" s="81">
        <v>2.5893638147716547</v>
      </c>
      <c r="T223" s="82"/>
      <c r="U223" s="81">
        <v>19012883</v>
      </c>
      <c r="V223" s="81">
        <v>513</v>
      </c>
      <c r="W223" s="81">
        <v>40</v>
      </c>
      <c r="X223" s="81">
        <v>2827</v>
      </c>
      <c r="Y223" s="81">
        <v>3833</v>
      </c>
      <c r="Z223" s="81">
        <v>8073</v>
      </c>
      <c r="AA223" s="81">
        <v>2711</v>
      </c>
      <c r="AB223" s="81">
        <v>11549</v>
      </c>
      <c r="AC223" s="81">
        <v>0</v>
      </c>
      <c r="AD223" s="81">
        <v>2.5893638147716547</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94.1</v>
      </c>
      <c r="BJ223" s="81">
        <v>0</v>
      </c>
      <c r="BK223" s="81">
        <v>0</v>
      </c>
      <c r="BL223" s="81">
        <v>0</v>
      </c>
      <c r="BM223" s="82"/>
      <c r="BN223" s="81">
        <v>0</v>
      </c>
      <c r="BO223" s="81">
        <v>0</v>
      </c>
      <c r="BP223" s="81">
        <v>4</v>
      </c>
      <c r="BQ223" s="81">
        <v>0</v>
      </c>
      <c r="BR223" s="81">
        <v>0</v>
      </c>
      <c r="BS223" s="81">
        <v>0</v>
      </c>
      <c r="BT223"/>
      <c r="BU223" s="80"/>
      <c r="BV223" s="80"/>
      <c r="BW223" s="80"/>
      <c r="BX223" s="80"/>
      <c r="BY223" s="80"/>
      <c r="BZ223" s="80"/>
      <c r="CA223" s="80"/>
      <c r="CB223" s="80"/>
      <c r="CC223" s="80"/>
    </row>
    <row r="224" spans="1:81">
      <c r="A224" s="80" t="s">
        <v>1938</v>
      </c>
      <c r="B224" s="80">
        <v>296</v>
      </c>
      <c r="C224" s="80">
        <v>7</v>
      </c>
      <c r="D224" s="80">
        <v>18</v>
      </c>
      <c r="E224" s="80">
        <v>2010</v>
      </c>
      <c r="F224" s="80" t="s">
        <v>86</v>
      </c>
      <c r="G224" s="80" t="s">
        <v>1931</v>
      </c>
      <c r="H224" s="80" t="s">
        <v>1932</v>
      </c>
      <c r="I224" s="177"/>
      <c r="J224" s="81">
        <v>117.75172790789149</v>
      </c>
      <c r="K224" s="81">
        <v>0.90531220511438837</v>
      </c>
      <c r="L224" s="81">
        <v>0.98538354126202632</v>
      </c>
      <c r="M224" s="81">
        <v>12.434788053541139</v>
      </c>
      <c r="N224" s="81">
        <v>12.867684033872886</v>
      </c>
      <c r="O224" s="81">
        <v>16.025644346877868</v>
      </c>
      <c r="P224" s="81">
        <v>13.753336674523101</v>
      </c>
      <c r="Q224" s="81">
        <v>0.70350764641135588</v>
      </c>
      <c r="R224" s="81">
        <v>0</v>
      </c>
      <c r="S224" s="81">
        <v>2.8000799731278558</v>
      </c>
      <c r="T224" s="82"/>
      <c r="U224" s="81">
        <v>21421952</v>
      </c>
      <c r="V224" s="81">
        <v>513</v>
      </c>
      <c r="W224" s="81">
        <v>40</v>
      </c>
      <c r="X224" s="81">
        <v>2827</v>
      </c>
      <c r="Y224" s="81">
        <v>3923</v>
      </c>
      <c r="Z224" s="81">
        <v>8139</v>
      </c>
      <c r="AA224" s="81">
        <v>2699</v>
      </c>
      <c r="AB224" s="81">
        <v>11563</v>
      </c>
      <c r="AC224" s="81">
        <v>0</v>
      </c>
      <c r="AD224" s="81">
        <v>2.8000799731278558</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111.88200000000001</v>
      </c>
      <c r="BJ224" s="81">
        <v>0</v>
      </c>
      <c r="BK224" s="81">
        <v>0</v>
      </c>
      <c r="BL224" s="81">
        <v>0</v>
      </c>
      <c r="BM224" s="82"/>
      <c r="BN224" s="81">
        <v>0</v>
      </c>
      <c r="BO224" s="81">
        <v>0</v>
      </c>
      <c r="BP224" s="81">
        <v>4</v>
      </c>
      <c r="BQ224" s="81">
        <v>0</v>
      </c>
      <c r="BR224" s="81">
        <v>0</v>
      </c>
      <c r="BS224" s="81">
        <v>0</v>
      </c>
      <c r="BT224"/>
      <c r="BU224" s="80">
        <v>111.88200000000001</v>
      </c>
      <c r="BV224" s="80">
        <v>0</v>
      </c>
      <c r="BW224" s="80">
        <v>0</v>
      </c>
      <c r="BX224" s="80">
        <v>0</v>
      </c>
      <c r="BY224" s="80">
        <v>0</v>
      </c>
      <c r="BZ224" s="80">
        <v>0</v>
      </c>
      <c r="CA224" s="80">
        <v>0</v>
      </c>
      <c r="CB224" s="80">
        <v>0</v>
      </c>
      <c r="CC224" s="80">
        <v>0</v>
      </c>
    </row>
    <row r="225" spans="1:81">
      <c r="A225" s="80" t="s">
        <v>1939</v>
      </c>
      <c r="B225" s="80">
        <v>297</v>
      </c>
      <c r="C225" s="80">
        <v>8</v>
      </c>
      <c r="D225" s="80">
        <v>18</v>
      </c>
      <c r="E225" s="80">
        <v>2011</v>
      </c>
      <c r="F225" s="80" t="s">
        <v>87</v>
      </c>
      <c r="G225" s="80" t="s">
        <v>1931</v>
      </c>
      <c r="H225" s="80" t="s">
        <v>1932</v>
      </c>
      <c r="I225" s="177"/>
      <c r="J225" s="81">
        <v>123.73603052578757</v>
      </c>
      <c r="K225" s="81">
        <v>1.183252754364426</v>
      </c>
      <c r="L225" s="81">
        <v>1.5516313463595581</v>
      </c>
      <c r="M225" s="81">
        <v>14.676354206733802</v>
      </c>
      <c r="N225" s="81">
        <v>13.885357022529162</v>
      </c>
      <c r="O225" s="81">
        <v>15.850623008106624</v>
      </c>
      <c r="P225" s="81">
        <v>13.321247545520006</v>
      </c>
      <c r="Q225" s="81">
        <v>0.81238418336617269</v>
      </c>
      <c r="R225" s="81">
        <v>0</v>
      </c>
      <c r="S225" s="81">
        <v>2.0356903151394925</v>
      </c>
      <c r="T225" s="82"/>
      <c r="U225" s="81">
        <v>19985405</v>
      </c>
      <c r="V225" s="81">
        <v>513</v>
      </c>
      <c r="W225" s="81">
        <v>40</v>
      </c>
      <c r="X225" s="81">
        <v>2827</v>
      </c>
      <c r="Y225" s="81">
        <v>3989</v>
      </c>
      <c r="Z225" s="81">
        <v>8225</v>
      </c>
      <c r="AA225" s="81">
        <v>2692</v>
      </c>
      <c r="AB225" s="81">
        <v>11576</v>
      </c>
      <c r="AC225" s="81">
        <v>0</v>
      </c>
      <c r="AD225" s="81">
        <v>2.0356903151394925</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115.624</v>
      </c>
      <c r="BJ225" s="81">
        <v>0</v>
      </c>
      <c r="BK225" s="81">
        <v>0</v>
      </c>
      <c r="BL225" s="81">
        <v>0</v>
      </c>
      <c r="BM225" s="82"/>
      <c r="BN225" s="81">
        <v>0</v>
      </c>
      <c r="BO225" s="81">
        <v>0</v>
      </c>
      <c r="BP225" s="81">
        <v>6</v>
      </c>
      <c r="BQ225" s="81">
        <v>0</v>
      </c>
      <c r="BR225" s="81">
        <v>0</v>
      </c>
      <c r="BS225" s="81">
        <v>0</v>
      </c>
      <c r="BT225"/>
      <c r="BU225" s="80">
        <v>115.624</v>
      </c>
      <c r="BV225" s="80">
        <v>0</v>
      </c>
      <c r="BW225" s="80">
        <v>0</v>
      </c>
      <c r="BX225" s="80">
        <v>0</v>
      </c>
      <c r="BY225" s="80">
        <v>0</v>
      </c>
      <c r="BZ225" s="80">
        <v>0</v>
      </c>
      <c r="CA225" s="80">
        <v>0</v>
      </c>
      <c r="CB225" s="80">
        <v>0</v>
      </c>
      <c r="CC225" s="80">
        <v>0</v>
      </c>
    </row>
    <row r="226" spans="1:81">
      <c r="A226" s="80" t="s">
        <v>1940</v>
      </c>
      <c r="B226" s="80">
        <v>298</v>
      </c>
      <c r="C226" s="80">
        <v>9</v>
      </c>
      <c r="D226" s="80">
        <v>18</v>
      </c>
      <c r="E226" s="80">
        <v>2012</v>
      </c>
      <c r="F226" s="80" t="s">
        <v>88</v>
      </c>
      <c r="G226" s="80" t="s">
        <v>1931</v>
      </c>
      <c r="H226" s="80" t="s">
        <v>1932</v>
      </c>
      <c r="I226" s="177"/>
      <c r="J226" s="81">
        <v>116.92095839220774</v>
      </c>
      <c r="K226" s="81">
        <v>1.1258287137676362</v>
      </c>
      <c r="L226" s="81">
        <v>1.5361433931158459</v>
      </c>
      <c r="M226" s="81">
        <v>14.960346829591051</v>
      </c>
      <c r="N226" s="81">
        <v>17.363365312337312</v>
      </c>
      <c r="O226" s="81">
        <v>15.968710645587146</v>
      </c>
      <c r="P226" s="81">
        <v>13.148209828935061</v>
      </c>
      <c r="Q226" s="81">
        <v>0.90512888119319623</v>
      </c>
      <c r="R226" s="81">
        <v>0</v>
      </c>
      <c r="S226" s="81">
        <v>2.0440445842731556</v>
      </c>
      <c r="T226" s="82"/>
      <c r="U226" s="81">
        <v>17863203</v>
      </c>
      <c r="V226" s="81">
        <v>513</v>
      </c>
      <c r="W226" s="81">
        <v>40</v>
      </c>
      <c r="X226" s="81">
        <v>2827</v>
      </c>
      <c r="Y226" s="81">
        <v>4250</v>
      </c>
      <c r="Z226" s="81">
        <v>8352</v>
      </c>
      <c r="AA226" s="81">
        <v>2642</v>
      </c>
      <c r="AB226" s="81">
        <v>11871</v>
      </c>
      <c r="AC226" s="81">
        <v>0</v>
      </c>
      <c r="AD226" s="81">
        <v>2.0440445842731556</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129.36799999999999</v>
      </c>
      <c r="BJ226" s="81">
        <v>0</v>
      </c>
      <c r="BK226" s="81">
        <v>3.1880000000000002</v>
      </c>
      <c r="BL226" s="81">
        <v>0</v>
      </c>
      <c r="BM226" s="82"/>
      <c r="BN226" s="81">
        <v>0</v>
      </c>
      <c r="BO226" s="81">
        <v>0</v>
      </c>
      <c r="BP226" s="81">
        <v>6</v>
      </c>
      <c r="BQ226" s="81">
        <v>0</v>
      </c>
      <c r="BR226" s="81">
        <v>1</v>
      </c>
      <c r="BS226" s="81">
        <v>0</v>
      </c>
      <c r="BT226"/>
      <c r="BU226" s="80">
        <v>132.55600000000001</v>
      </c>
      <c r="BV226" s="80">
        <v>0</v>
      </c>
      <c r="BW226" s="80">
        <v>0</v>
      </c>
      <c r="BX226" s="80">
        <v>0</v>
      </c>
      <c r="BY226" s="80">
        <v>0</v>
      </c>
      <c r="BZ226" s="80">
        <v>0</v>
      </c>
      <c r="CA226" s="80">
        <v>0</v>
      </c>
      <c r="CB226" s="80">
        <v>0</v>
      </c>
      <c r="CC226" s="80">
        <v>0</v>
      </c>
    </row>
    <row r="227" spans="1:81">
      <c r="A227" s="80" t="s">
        <v>1941</v>
      </c>
      <c r="B227" s="80">
        <v>299</v>
      </c>
      <c r="C227" s="80">
        <v>10</v>
      </c>
      <c r="D227" s="80">
        <v>18</v>
      </c>
      <c r="E227" s="80">
        <v>2013</v>
      </c>
      <c r="F227" s="80" t="s">
        <v>89</v>
      </c>
      <c r="G227" s="80" t="s">
        <v>1931</v>
      </c>
      <c r="H227" s="80" t="s">
        <v>1932</v>
      </c>
      <c r="I227" s="177"/>
      <c r="J227" s="81">
        <v>123.54867926937986</v>
      </c>
      <c r="K227" s="81">
        <v>0.96957952273813297</v>
      </c>
      <c r="L227" s="81">
        <v>1.4847069434783562</v>
      </c>
      <c r="M227" s="81">
        <v>14.221169287190447</v>
      </c>
      <c r="N227" s="81">
        <v>14.437106587835347</v>
      </c>
      <c r="O227" s="81">
        <v>15.407005699514423</v>
      </c>
      <c r="P227" s="81">
        <v>13.252699869974833</v>
      </c>
      <c r="Q227" s="81">
        <v>0.91899184169428594</v>
      </c>
      <c r="R227" s="81">
        <v>0</v>
      </c>
      <c r="S227" s="81">
        <v>2.7064488913712825</v>
      </c>
      <c r="T227" s="82"/>
      <c r="U227" s="81">
        <v>18173190</v>
      </c>
      <c r="V227" s="81">
        <v>513</v>
      </c>
      <c r="W227" s="81">
        <v>40</v>
      </c>
      <c r="X227" s="81">
        <v>2827</v>
      </c>
      <c r="Y227" s="81">
        <v>4280</v>
      </c>
      <c r="Z227" s="81">
        <v>8418</v>
      </c>
      <c r="AA227" s="81">
        <v>2653</v>
      </c>
      <c r="AB227" s="81">
        <v>11880</v>
      </c>
      <c r="AC227" s="81">
        <v>0</v>
      </c>
      <c r="AD227" s="81">
        <v>2.7064488913712825</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132.833</v>
      </c>
      <c r="BJ227" s="81">
        <v>0</v>
      </c>
      <c r="BK227" s="81">
        <v>3.403</v>
      </c>
      <c r="BL227" s="81">
        <v>0</v>
      </c>
      <c r="BM227" s="82"/>
      <c r="BN227" s="81">
        <v>0</v>
      </c>
      <c r="BO227" s="81">
        <v>0</v>
      </c>
      <c r="BP227" s="81">
        <v>6</v>
      </c>
      <c r="BQ227" s="81">
        <v>0</v>
      </c>
      <c r="BR227" s="81">
        <v>1</v>
      </c>
      <c r="BS227" s="81">
        <v>0</v>
      </c>
      <c r="BT227"/>
      <c r="BU227" s="80">
        <v>136.23599999999999</v>
      </c>
      <c r="BV227" s="80">
        <v>0</v>
      </c>
      <c r="BW227" s="80">
        <v>0</v>
      </c>
      <c r="BX227" s="80">
        <v>0</v>
      </c>
      <c r="BY227" s="80">
        <v>0</v>
      </c>
      <c r="BZ227" s="80">
        <v>0</v>
      </c>
      <c r="CA227" s="80">
        <v>0</v>
      </c>
      <c r="CB227" s="80">
        <v>0</v>
      </c>
      <c r="CC227" s="80">
        <v>0</v>
      </c>
    </row>
    <row r="228" spans="1:81">
      <c r="A228" s="80" t="s">
        <v>1942</v>
      </c>
      <c r="B228" s="80">
        <v>300</v>
      </c>
      <c r="C228" s="80">
        <v>11</v>
      </c>
      <c r="D228" s="80">
        <v>18</v>
      </c>
      <c r="E228" s="80">
        <v>2014</v>
      </c>
      <c r="F228" s="80" t="s">
        <v>90</v>
      </c>
      <c r="G228" s="80" t="s">
        <v>1931</v>
      </c>
      <c r="H228" s="80" t="s">
        <v>1932</v>
      </c>
      <c r="I228" s="177"/>
      <c r="J228" s="81">
        <v>107.04828572969411</v>
      </c>
      <c r="K228" s="81">
        <v>0.96667328918579487</v>
      </c>
      <c r="L228" s="81">
        <v>1.1537498643564184</v>
      </c>
      <c r="M228" s="81">
        <v>15.223466666441411</v>
      </c>
      <c r="N228" s="81">
        <v>14.804736689389475</v>
      </c>
      <c r="O228" s="81">
        <v>14.765884350932447</v>
      </c>
      <c r="P228" s="81">
        <v>13.25635080173191</v>
      </c>
      <c r="Q228" s="81">
        <v>0.86755519332262654</v>
      </c>
      <c r="R228" s="81">
        <v>0</v>
      </c>
      <c r="S228" s="81">
        <v>2.1606379587878863</v>
      </c>
      <c r="T228" s="82"/>
      <c r="U228" s="81">
        <v>18850986</v>
      </c>
      <c r="V228" s="81">
        <v>455</v>
      </c>
      <c r="W228" s="81">
        <v>49</v>
      </c>
      <c r="X228" s="81">
        <v>3121</v>
      </c>
      <c r="Y228" s="81">
        <v>4245</v>
      </c>
      <c r="Z228" s="81">
        <v>8497</v>
      </c>
      <c r="AA228" s="81">
        <v>2640</v>
      </c>
      <c r="AB228" s="81">
        <v>11689</v>
      </c>
      <c r="AC228" s="81">
        <v>0</v>
      </c>
      <c r="AD228" s="81">
        <v>2.1606379587878863</v>
      </c>
      <c r="AE228" s="82"/>
      <c r="AF228" s="81">
        <v>142366148.82379559</v>
      </c>
      <c r="AG228" s="81">
        <v>829336.21865849558</v>
      </c>
      <c r="AH228" s="81">
        <v>289312.37990665279</v>
      </c>
      <c r="AI228" s="81">
        <v>20188448.422589377</v>
      </c>
      <c r="AJ228" s="81">
        <v>19113486.39134308</v>
      </c>
      <c r="AK228" s="81">
        <v>0</v>
      </c>
      <c r="AL228" s="81">
        <v>0</v>
      </c>
      <c r="AM228" s="81">
        <v>1604725.0287602446</v>
      </c>
      <c r="AN228" s="81">
        <v>0</v>
      </c>
      <c r="AO228" s="81">
        <v>0</v>
      </c>
      <c r="AP228" s="82"/>
      <c r="AQ228" s="81">
        <v>161</v>
      </c>
      <c r="AR228" s="81">
        <v>114</v>
      </c>
      <c r="AS228" s="81">
        <v>0</v>
      </c>
      <c r="AT228" s="81">
        <v>0</v>
      </c>
      <c r="AU228" s="81">
        <v>0</v>
      </c>
      <c r="AV228" s="81">
        <v>0</v>
      </c>
      <c r="AW228" s="81" t="s">
        <v>564</v>
      </c>
      <c r="AX228" s="82"/>
      <c r="AY228" s="81">
        <v>713.8</v>
      </c>
      <c r="AZ228" s="81">
        <v>5010.1000000000004</v>
      </c>
      <c r="BA228" s="81">
        <v>0</v>
      </c>
      <c r="BB228" s="81">
        <v>0</v>
      </c>
      <c r="BC228" s="81">
        <v>0</v>
      </c>
      <c r="BD228" s="81">
        <v>0</v>
      </c>
      <c r="BE228" s="81" t="s">
        <v>564</v>
      </c>
      <c r="BF228" s="82"/>
      <c r="BG228" s="81">
        <v>0</v>
      </c>
      <c r="BH228" s="81">
        <v>0</v>
      </c>
      <c r="BI228" s="81">
        <v>115.563</v>
      </c>
      <c r="BJ228" s="81">
        <v>0</v>
      </c>
      <c r="BK228" s="81">
        <v>3.3</v>
      </c>
      <c r="BL228" s="81">
        <v>0</v>
      </c>
      <c r="BM228" s="82"/>
      <c r="BN228" s="81">
        <v>0</v>
      </c>
      <c r="BO228" s="81">
        <v>0</v>
      </c>
      <c r="BP228" s="81">
        <v>6</v>
      </c>
      <c r="BQ228" s="81">
        <v>0</v>
      </c>
      <c r="BR228" s="81">
        <v>1</v>
      </c>
      <c r="BS228" s="81">
        <v>0</v>
      </c>
      <c r="BT228"/>
      <c r="BU228" s="80">
        <v>118.863</v>
      </c>
      <c r="BV228" s="80">
        <v>0</v>
      </c>
      <c r="BW228" s="80">
        <v>0</v>
      </c>
      <c r="BX228" s="80">
        <v>0</v>
      </c>
      <c r="BY228" s="80">
        <v>0</v>
      </c>
      <c r="BZ228" s="80">
        <v>0</v>
      </c>
      <c r="CA228" s="80">
        <v>0</v>
      </c>
      <c r="CB228" s="80">
        <v>0</v>
      </c>
      <c r="CC228" s="80">
        <v>0</v>
      </c>
    </row>
    <row r="229" spans="1:81">
      <c r="A229" s="80" t="s">
        <v>1943</v>
      </c>
      <c r="B229" s="80">
        <v>301</v>
      </c>
      <c r="C229" s="80">
        <v>12</v>
      </c>
      <c r="D229" s="80">
        <v>18</v>
      </c>
      <c r="E229" s="80">
        <v>2015</v>
      </c>
      <c r="F229" s="80" t="s">
        <v>91</v>
      </c>
      <c r="G229" s="80" t="s">
        <v>1931</v>
      </c>
      <c r="H229" s="80" t="s">
        <v>1932</v>
      </c>
      <c r="I229" s="177"/>
      <c r="J229" s="81">
        <v>94.655121070789633</v>
      </c>
      <c r="K229" s="81">
        <v>0.97055696550443948</v>
      </c>
      <c r="L229" s="81">
        <v>1.2405568431405873</v>
      </c>
      <c r="M229" s="81">
        <v>15.134757925376334</v>
      </c>
      <c r="N229" s="81">
        <v>13.875565956311119</v>
      </c>
      <c r="O229" s="81">
        <v>14.647351712537032</v>
      </c>
      <c r="P229" s="81">
        <v>13.26678112100976</v>
      </c>
      <c r="Q229" s="81">
        <v>0.84478870109941739</v>
      </c>
      <c r="R229" s="81">
        <v>0</v>
      </c>
      <c r="S229" s="81">
        <v>2.4397034512587314</v>
      </c>
      <c r="T229" s="82"/>
      <c r="U229" s="81">
        <v>19153675</v>
      </c>
      <c r="V229" s="81">
        <v>455</v>
      </c>
      <c r="W229" s="81">
        <v>49</v>
      </c>
      <c r="X229" s="81">
        <v>3121</v>
      </c>
      <c r="Y229" s="81">
        <v>4318</v>
      </c>
      <c r="Z229" s="81">
        <v>8510</v>
      </c>
      <c r="AA229" s="81">
        <v>2640</v>
      </c>
      <c r="AB229" s="81">
        <v>11627</v>
      </c>
      <c r="AC229" s="81">
        <v>0</v>
      </c>
      <c r="AD229" s="81">
        <v>2.4397034512587314</v>
      </c>
      <c r="AE229" s="82"/>
      <c r="AF229" s="81">
        <v>130652848.56432429</v>
      </c>
      <c r="AG229" s="81">
        <v>757434.96135791205</v>
      </c>
      <c r="AH229" s="81">
        <v>261943.28294264781</v>
      </c>
      <c r="AI229" s="81">
        <v>19890057.179029167</v>
      </c>
      <c r="AJ229" s="81">
        <v>19308449.96725617</v>
      </c>
      <c r="AK229" s="81">
        <v>0</v>
      </c>
      <c r="AL229" s="81">
        <v>0</v>
      </c>
      <c r="AM229" s="81">
        <v>1593431.5765694038</v>
      </c>
      <c r="AN229" s="81">
        <v>0</v>
      </c>
      <c r="AO229" s="81">
        <v>0</v>
      </c>
      <c r="AP229" s="82"/>
      <c r="AQ229" s="81">
        <v>192</v>
      </c>
      <c r="AR229" s="81">
        <v>163</v>
      </c>
      <c r="AS229" s="81">
        <v>0</v>
      </c>
      <c r="AT229" s="81">
        <v>0</v>
      </c>
      <c r="AU229" s="81">
        <v>0</v>
      </c>
      <c r="AV229" s="81">
        <v>0</v>
      </c>
      <c r="AW229" s="81" t="s">
        <v>564</v>
      </c>
      <c r="AX229" s="82"/>
      <c r="AY229" s="81">
        <v>856.69999999999993</v>
      </c>
      <c r="AZ229" s="81">
        <v>7986.5</v>
      </c>
      <c r="BA229" s="81">
        <v>0</v>
      </c>
      <c r="BB229" s="81">
        <v>0</v>
      </c>
      <c r="BC229" s="81">
        <v>0</v>
      </c>
      <c r="BD229" s="81">
        <v>0</v>
      </c>
      <c r="BE229" s="81" t="s">
        <v>564</v>
      </c>
      <c r="BF229" s="82"/>
      <c r="BG229" s="81">
        <v>0</v>
      </c>
      <c r="BH229" s="81">
        <v>0</v>
      </c>
      <c r="BI229" s="81">
        <v>115.736</v>
      </c>
      <c r="BJ229" s="81">
        <v>0</v>
      </c>
      <c r="BK229" s="81">
        <v>3.2389999999999999</v>
      </c>
      <c r="BL229" s="81">
        <v>0</v>
      </c>
      <c r="BM229" s="82"/>
      <c r="BN229" s="81">
        <v>0</v>
      </c>
      <c r="BO229" s="81">
        <v>0</v>
      </c>
      <c r="BP229" s="81">
        <v>6</v>
      </c>
      <c r="BQ229" s="81">
        <v>0</v>
      </c>
      <c r="BR229" s="81">
        <v>1</v>
      </c>
      <c r="BS229" s="81">
        <v>0</v>
      </c>
      <c r="BT229"/>
      <c r="BU229" s="80">
        <v>118.97499999999999</v>
      </c>
      <c r="BV229" s="80">
        <v>0</v>
      </c>
      <c r="BW229" s="80">
        <v>0</v>
      </c>
      <c r="BX229" s="80">
        <v>0</v>
      </c>
      <c r="BY229" s="80">
        <v>0</v>
      </c>
      <c r="BZ229" s="80">
        <v>0</v>
      </c>
      <c r="CA229" s="80">
        <v>0</v>
      </c>
      <c r="CB229" s="80">
        <v>0</v>
      </c>
      <c r="CC229" s="80">
        <v>0</v>
      </c>
    </row>
    <row r="230" spans="1:81">
      <c r="A230" s="80" t="s">
        <v>1944</v>
      </c>
      <c r="B230" s="80">
        <v>302</v>
      </c>
      <c r="C230" s="80">
        <v>13</v>
      </c>
      <c r="D230" s="80">
        <v>18</v>
      </c>
      <c r="E230" s="80">
        <v>2016</v>
      </c>
      <c r="F230" s="80" t="s">
        <v>92</v>
      </c>
      <c r="G230" s="80" t="s">
        <v>1931</v>
      </c>
      <c r="H230" s="80" t="s">
        <v>1932</v>
      </c>
      <c r="I230" s="177"/>
      <c r="J230" s="81">
        <v>105.44314706298292</v>
      </c>
      <c r="K230" s="81">
        <v>0.96921272209531673</v>
      </c>
      <c r="L230" s="81">
        <v>1.3400659724230082</v>
      </c>
      <c r="M230" s="81">
        <v>12.675097591045491</v>
      </c>
      <c r="N230" s="81">
        <v>13.871684826176811</v>
      </c>
      <c r="O230" s="81">
        <v>14.564698711777533</v>
      </c>
      <c r="P230" s="81">
        <v>13.113690500029879</v>
      </c>
      <c r="Q230" s="81">
        <v>0.81862520279663742</v>
      </c>
      <c r="R230" s="81">
        <v>0</v>
      </c>
      <c r="S230" s="81">
        <v>2.6273613447053759</v>
      </c>
      <c r="T230" s="82"/>
      <c r="U230" s="81">
        <v>20772069</v>
      </c>
      <c r="V230" s="81">
        <v>455</v>
      </c>
      <c r="W230" s="81">
        <v>49</v>
      </c>
      <c r="X230" s="81">
        <v>3121</v>
      </c>
      <c r="Y230" s="81">
        <v>4373</v>
      </c>
      <c r="Z230" s="81">
        <v>8566</v>
      </c>
      <c r="AA230" s="81">
        <v>2699</v>
      </c>
      <c r="AB230" s="81">
        <v>11590</v>
      </c>
      <c r="AC230" s="81">
        <v>0</v>
      </c>
      <c r="AD230" s="81">
        <v>2.6273613447053759</v>
      </c>
      <c r="AE230" s="82"/>
      <c r="AF230" s="81">
        <v>144685925.91415331</v>
      </c>
      <c r="AG230" s="81">
        <v>728333.53852940956</v>
      </c>
      <c r="AH230" s="81">
        <v>217522.6091175063</v>
      </c>
      <c r="AI230" s="81">
        <v>19638994.104805142</v>
      </c>
      <c r="AJ230" s="81">
        <v>19610648.12319313</v>
      </c>
      <c r="AK230" s="81">
        <v>0</v>
      </c>
      <c r="AL230" s="81">
        <v>0</v>
      </c>
      <c r="AM230" s="81">
        <v>1589594.882335135</v>
      </c>
      <c r="AN230" s="81">
        <v>0</v>
      </c>
      <c r="AO230" s="81">
        <v>0</v>
      </c>
      <c r="AP230" s="82"/>
      <c r="AQ230" s="81">
        <v>224</v>
      </c>
      <c r="AR230" s="81">
        <v>199</v>
      </c>
      <c r="AS230" s="81">
        <v>0</v>
      </c>
      <c r="AT230" s="81">
        <v>0</v>
      </c>
      <c r="AU230" s="81">
        <v>0</v>
      </c>
      <c r="AV230" s="81">
        <v>0</v>
      </c>
      <c r="AW230" s="81" t="s">
        <v>564</v>
      </c>
      <c r="AX230" s="82"/>
      <c r="AY230" s="81">
        <v>1034.0999999999999</v>
      </c>
      <c r="AZ230" s="81">
        <v>10595</v>
      </c>
      <c r="BA230" s="81">
        <v>0</v>
      </c>
      <c r="BB230" s="81">
        <v>0</v>
      </c>
      <c r="BC230" s="81">
        <v>0</v>
      </c>
      <c r="BD230" s="81">
        <v>0</v>
      </c>
      <c r="BE230" s="81" t="s">
        <v>564</v>
      </c>
      <c r="BF230" s="82"/>
      <c r="BG230" s="81">
        <v>0</v>
      </c>
      <c r="BH230" s="81">
        <v>0</v>
      </c>
      <c r="BI230" s="81">
        <v>111.30500000000001</v>
      </c>
      <c r="BJ230" s="81">
        <v>0</v>
      </c>
      <c r="BK230" s="81">
        <v>3.2120000000000002</v>
      </c>
      <c r="BL230" s="81">
        <v>0</v>
      </c>
      <c r="BM230" s="82"/>
      <c r="BN230" s="81">
        <v>0</v>
      </c>
      <c r="BO230" s="81">
        <v>0</v>
      </c>
      <c r="BP230" s="81">
        <v>6</v>
      </c>
      <c r="BQ230" s="81">
        <v>0</v>
      </c>
      <c r="BR230" s="81">
        <v>1</v>
      </c>
      <c r="BS230" s="81">
        <v>0</v>
      </c>
      <c r="BT230"/>
      <c r="BU230" s="80">
        <v>114.517</v>
      </c>
      <c r="BV230" s="80">
        <v>0</v>
      </c>
      <c r="BW230" s="80">
        <v>0</v>
      </c>
      <c r="BX230" s="80">
        <v>0</v>
      </c>
      <c r="BY230" s="80">
        <v>0</v>
      </c>
      <c r="BZ230" s="80">
        <v>0</v>
      </c>
      <c r="CA230" s="80">
        <v>0</v>
      </c>
      <c r="CB230" s="80">
        <v>0</v>
      </c>
      <c r="CC230" s="80">
        <v>0</v>
      </c>
    </row>
    <row r="231" spans="1:81">
      <c r="A231" s="80" t="s">
        <v>1945</v>
      </c>
      <c r="B231" s="80">
        <v>303</v>
      </c>
      <c r="C231" s="80">
        <v>14</v>
      </c>
      <c r="D231" s="80">
        <v>18</v>
      </c>
      <c r="E231" s="80">
        <v>2017</v>
      </c>
      <c r="F231" s="80" t="s">
        <v>71</v>
      </c>
      <c r="G231" s="80" t="s">
        <v>1931</v>
      </c>
      <c r="H231" s="80" t="s">
        <v>1932</v>
      </c>
      <c r="I231" s="177"/>
      <c r="J231" s="81">
        <v>94.443210765935547</v>
      </c>
      <c r="K231" s="81">
        <v>0.97700769476055316</v>
      </c>
      <c r="L231" s="81">
        <v>1.1822330791257551</v>
      </c>
      <c r="M231" s="81">
        <v>11.96837166691482</v>
      </c>
      <c r="N231" s="81">
        <v>13.475274353939959</v>
      </c>
      <c r="O231" s="81">
        <v>14.358815925593602</v>
      </c>
      <c r="P231" s="81">
        <v>13.016136122445054</v>
      </c>
      <c r="Q231" s="81">
        <v>0.78532097563494063</v>
      </c>
      <c r="R231" s="81">
        <v>0</v>
      </c>
      <c r="S231" s="81">
        <v>2.446457345703434</v>
      </c>
      <c r="T231" s="82"/>
      <c r="U231" s="81">
        <v>19572657</v>
      </c>
      <c r="V231" s="81">
        <v>455</v>
      </c>
      <c r="W231" s="81">
        <v>49</v>
      </c>
      <c r="X231" s="81">
        <v>3121</v>
      </c>
      <c r="Y231" s="81">
        <v>4418</v>
      </c>
      <c r="Z231" s="81">
        <v>8585</v>
      </c>
      <c r="AA231" s="81">
        <v>2696</v>
      </c>
      <c r="AB231" s="81">
        <v>11498</v>
      </c>
      <c r="AC231" s="81">
        <v>0</v>
      </c>
      <c r="AD231" s="81">
        <v>2.446457345703434</v>
      </c>
      <c r="AE231" s="82"/>
      <c r="AF231" s="81">
        <v>135336290.49233899</v>
      </c>
      <c r="AG231" s="81">
        <v>738580.36645887245</v>
      </c>
      <c r="AH231" s="81">
        <v>253075.66609247011</v>
      </c>
      <c r="AI231" s="81">
        <v>19303073.885056369</v>
      </c>
      <c r="AJ231" s="81">
        <v>19032039.64830773</v>
      </c>
      <c r="AK231" s="81">
        <v>0</v>
      </c>
      <c r="AL231" s="81">
        <v>0</v>
      </c>
      <c r="AM231" s="81">
        <v>1579444.411253083</v>
      </c>
      <c r="AN231" s="81">
        <v>0</v>
      </c>
      <c r="AO231" s="81">
        <v>0</v>
      </c>
      <c r="AP231" s="82"/>
      <c r="AQ231" s="81">
        <v>241</v>
      </c>
      <c r="AR231" s="81">
        <v>216</v>
      </c>
      <c r="AS231" s="81">
        <v>0</v>
      </c>
      <c r="AT231" s="81">
        <v>0</v>
      </c>
      <c r="AU231" s="81">
        <v>0</v>
      </c>
      <c r="AV231" s="81">
        <v>0</v>
      </c>
      <c r="AW231" s="81" t="s">
        <v>564</v>
      </c>
      <c r="AX231" s="82"/>
      <c r="AY231" s="81">
        <v>1126</v>
      </c>
      <c r="AZ231" s="81">
        <v>12100.7</v>
      </c>
      <c r="BA231" s="81">
        <v>0</v>
      </c>
      <c r="BB231" s="81">
        <v>0</v>
      </c>
      <c r="BC231" s="81">
        <v>0</v>
      </c>
      <c r="BD231" s="81">
        <v>0</v>
      </c>
      <c r="BE231" s="81" t="s">
        <v>564</v>
      </c>
      <c r="BF231" s="82"/>
      <c r="BG231" s="81">
        <v>0</v>
      </c>
      <c r="BH231" s="81">
        <v>0</v>
      </c>
      <c r="BI231" s="81">
        <v>105.923</v>
      </c>
      <c r="BJ231" s="81">
        <v>0</v>
      </c>
      <c r="BK231" s="81">
        <v>3.0470000000000002</v>
      </c>
      <c r="BL231" s="81">
        <v>0</v>
      </c>
      <c r="BM231" s="82"/>
      <c r="BN231" s="81">
        <v>0</v>
      </c>
      <c r="BO231" s="81">
        <v>0</v>
      </c>
      <c r="BP231" s="81">
        <v>6</v>
      </c>
      <c r="BQ231" s="81">
        <v>0</v>
      </c>
      <c r="BR231" s="81">
        <v>1</v>
      </c>
      <c r="BS231" s="81">
        <v>0</v>
      </c>
      <c r="BT231"/>
      <c r="BU231" s="80">
        <v>108.97</v>
      </c>
      <c r="BV231" s="80">
        <v>0</v>
      </c>
      <c r="BW231" s="80">
        <v>0</v>
      </c>
      <c r="BX231" s="80">
        <v>0</v>
      </c>
      <c r="BY231" s="80">
        <v>0</v>
      </c>
      <c r="BZ231" s="80">
        <v>0</v>
      </c>
      <c r="CA231" s="80">
        <v>0</v>
      </c>
      <c r="CB231" s="80">
        <v>0</v>
      </c>
      <c r="CC231" s="80">
        <v>0</v>
      </c>
    </row>
    <row r="232" spans="1:81">
      <c r="A232" s="80" t="s">
        <v>1946</v>
      </c>
      <c r="B232" s="80">
        <v>304</v>
      </c>
      <c r="C232" s="80">
        <v>15</v>
      </c>
      <c r="D232" s="80">
        <v>18</v>
      </c>
      <c r="E232" s="80">
        <v>2018</v>
      </c>
      <c r="F232" s="80" t="s">
        <v>93</v>
      </c>
      <c r="G232" s="80" t="s">
        <v>1931</v>
      </c>
      <c r="H232" s="80" t="s">
        <v>1932</v>
      </c>
      <c r="I232" s="177"/>
      <c r="J232" s="81">
        <v>95.425685686541698</v>
      </c>
      <c r="K232" s="81">
        <v>0.91823634266045218</v>
      </c>
      <c r="L232" s="81">
        <v>1.0653859421840788</v>
      </c>
      <c r="M232" s="81">
        <v>11.802287817523284</v>
      </c>
      <c r="N232" s="81">
        <v>14.090923211545304</v>
      </c>
      <c r="O232" s="81">
        <v>14.153048927538569</v>
      </c>
      <c r="P232" s="81">
        <v>12.71927443311847</v>
      </c>
      <c r="Q232" s="81">
        <v>0.72328759092120365</v>
      </c>
      <c r="R232" s="81">
        <v>0</v>
      </c>
      <c r="S232" s="81">
        <v>2.281736546173434</v>
      </c>
      <c r="T232" s="82"/>
      <c r="U232" s="81">
        <v>19541698</v>
      </c>
      <c r="V232" s="81">
        <v>455</v>
      </c>
      <c r="W232" s="81">
        <v>49</v>
      </c>
      <c r="X232" s="81">
        <v>3121</v>
      </c>
      <c r="Y232" s="81">
        <v>4447</v>
      </c>
      <c r="Z232" s="81">
        <v>8624</v>
      </c>
      <c r="AA232" s="81">
        <v>2661</v>
      </c>
      <c r="AB232" s="81">
        <v>11412</v>
      </c>
      <c r="AC232" s="81">
        <v>0</v>
      </c>
      <c r="AD232" s="81">
        <v>2.281736546173434</v>
      </c>
      <c r="AE232" s="82"/>
      <c r="AF232" s="81">
        <v>137704165.37181151</v>
      </c>
      <c r="AG232" s="81">
        <v>653101.25606277608</v>
      </c>
      <c r="AH232" s="81">
        <v>239456.88901200439</v>
      </c>
      <c r="AI232" s="81">
        <v>18501833.104135811</v>
      </c>
      <c r="AJ232" s="81">
        <v>19922700.52088137</v>
      </c>
      <c r="AK232" s="81">
        <v>0</v>
      </c>
      <c r="AL232" s="81">
        <v>0</v>
      </c>
      <c r="AM232" s="81">
        <v>1570874.4754413371</v>
      </c>
      <c r="AN232" s="81">
        <v>0</v>
      </c>
      <c r="AO232" s="81">
        <v>0</v>
      </c>
      <c r="AP232" s="82"/>
      <c r="AQ232" s="81">
        <v>269</v>
      </c>
      <c r="AR232" s="81">
        <v>251</v>
      </c>
      <c r="AS232" s="81">
        <v>0</v>
      </c>
      <c r="AT232" s="81">
        <v>0</v>
      </c>
      <c r="AU232" s="81">
        <v>0</v>
      </c>
      <c r="AV232" s="81">
        <v>0</v>
      </c>
      <c r="AW232" s="81" t="s">
        <v>564</v>
      </c>
      <c r="AX232" s="82"/>
      <c r="AY232" s="81">
        <v>1245.4000000000001</v>
      </c>
      <c r="AZ232" s="81">
        <v>15011</v>
      </c>
      <c r="BA232" s="81">
        <v>0</v>
      </c>
      <c r="BB232" s="81">
        <v>0</v>
      </c>
      <c r="BC232" s="81">
        <v>0</v>
      </c>
      <c r="BD232" s="81">
        <v>0</v>
      </c>
      <c r="BE232" s="81" t="s">
        <v>564</v>
      </c>
      <c r="BF232" s="82"/>
      <c r="BG232" s="81">
        <v>0</v>
      </c>
      <c r="BH232" s="81">
        <v>0</v>
      </c>
      <c r="BI232" s="81">
        <v>103.929</v>
      </c>
      <c r="BJ232" s="81">
        <v>0</v>
      </c>
      <c r="BK232" s="81">
        <v>2.9670000000000001</v>
      </c>
      <c r="BL232" s="81">
        <v>0</v>
      </c>
      <c r="BM232" s="82"/>
      <c r="BN232" s="81">
        <v>0</v>
      </c>
      <c r="BO232" s="81">
        <v>0</v>
      </c>
      <c r="BP232" s="81">
        <v>6</v>
      </c>
      <c r="BQ232" s="81">
        <v>0</v>
      </c>
      <c r="BR232" s="81">
        <v>1</v>
      </c>
      <c r="BS232" s="81">
        <v>0</v>
      </c>
      <c r="BT232"/>
      <c r="BU232" s="80">
        <v>106.896</v>
      </c>
      <c r="BV232" s="80">
        <v>0</v>
      </c>
      <c r="BW232" s="80">
        <v>0</v>
      </c>
      <c r="BX232" s="80">
        <v>0</v>
      </c>
      <c r="BY232" s="80">
        <v>0</v>
      </c>
      <c r="BZ232" s="80">
        <v>0</v>
      </c>
      <c r="CA232" s="80">
        <v>0</v>
      </c>
      <c r="CB232" s="80">
        <v>0</v>
      </c>
      <c r="CC232" s="80">
        <v>0</v>
      </c>
    </row>
    <row r="233" spans="1:81">
      <c r="A233" s="80" t="s">
        <v>1947</v>
      </c>
      <c r="B233" s="80">
        <v>305</v>
      </c>
      <c r="C233" s="80">
        <v>16</v>
      </c>
      <c r="D233" s="80">
        <v>18</v>
      </c>
      <c r="E233" s="80">
        <v>2019</v>
      </c>
      <c r="F233" s="80" t="s">
        <v>73</v>
      </c>
      <c r="G233" s="80" t="s">
        <v>1931</v>
      </c>
      <c r="H233" s="80" t="s">
        <v>1932</v>
      </c>
      <c r="I233" s="177"/>
      <c r="J233" s="81">
        <v>90.777104712689678</v>
      </c>
      <c r="K233" s="81">
        <v>0.84121577686300375</v>
      </c>
      <c r="L233" s="81">
        <v>1.0739081292559423</v>
      </c>
      <c r="M233" s="81">
        <v>11.156560711668121</v>
      </c>
      <c r="N233" s="81">
        <v>12.415565552379009</v>
      </c>
      <c r="O233" s="81">
        <v>13.782836373937588</v>
      </c>
      <c r="P233" s="81">
        <v>12.314332360633893</v>
      </c>
      <c r="Q233" s="81">
        <v>0.69521122724763873</v>
      </c>
      <c r="R233" s="81">
        <v>0</v>
      </c>
      <c r="S233" s="81">
        <v>2.9034350336188277</v>
      </c>
      <c r="T233" s="82"/>
      <c r="U233" s="81">
        <v>19409438</v>
      </c>
      <c r="V233" s="81">
        <v>455</v>
      </c>
      <c r="W233" s="81">
        <v>49</v>
      </c>
      <c r="X233" s="81">
        <v>3121</v>
      </c>
      <c r="Y233" s="81">
        <v>4476</v>
      </c>
      <c r="Z233" s="81">
        <v>8629</v>
      </c>
      <c r="AA233" s="81">
        <v>2557</v>
      </c>
      <c r="AB233" s="81">
        <v>11266</v>
      </c>
      <c r="AC233" s="81">
        <v>0</v>
      </c>
      <c r="AD233" s="81">
        <v>2.9034350336188282</v>
      </c>
      <c r="AE233" s="82"/>
      <c r="AF233" s="81">
        <v>133883988.9074398</v>
      </c>
      <c r="AG233" s="81">
        <v>631487.04338434222</v>
      </c>
      <c r="AH233" s="81">
        <v>252912.64481657621</v>
      </c>
      <c r="AI233" s="81">
        <v>18160519.122805089</v>
      </c>
      <c r="AJ233" s="81">
        <v>17529942.774129182</v>
      </c>
      <c r="AK233" s="81">
        <v>0</v>
      </c>
      <c r="AL233" s="81">
        <v>0</v>
      </c>
      <c r="AM233" s="81">
        <v>1534344.3895974071</v>
      </c>
      <c r="AN233" s="81">
        <v>0</v>
      </c>
      <c r="AO233" s="81">
        <v>0</v>
      </c>
      <c r="AP233" s="82"/>
      <c r="AQ233" s="81">
        <v>303</v>
      </c>
      <c r="AR233" s="81">
        <v>291</v>
      </c>
      <c r="AS233" s="81">
        <v>0</v>
      </c>
      <c r="AT233" s="81">
        <v>0</v>
      </c>
      <c r="AU233" s="81">
        <v>0</v>
      </c>
      <c r="AV233" s="81">
        <v>0</v>
      </c>
      <c r="AW233" s="81" t="s">
        <v>564</v>
      </c>
      <c r="AX233" s="82"/>
      <c r="AY233" s="81">
        <v>1411.6</v>
      </c>
      <c r="AZ233" s="81">
        <v>16992.099999999999</v>
      </c>
      <c r="BA233" s="81">
        <v>0</v>
      </c>
      <c r="BB233" s="81">
        <v>0</v>
      </c>
      <c r="BC233" s="81">
        <v>0</v>
      </c>
      <c r="BD233" s="81">
        <v>0</v>
      </c>
      <c r="BE233" s="81" t="s">
        <v>564</v>
      </c>
      <c r="BF233" s="82"/>
      <c r="BG233" s="81">
        <v>0</v>
      </c>
      <c r="BH233" s="81">
        <v>0</v>
      </c>
      <c r="BI233" s="81">
        <v>101.97</v>
      </c>
      <c r="BJ233" s="81">
        <v>0</v>
      </c>
      <c r="BK233" s="81">
        <v>3.0920000000000001</v>
      </c>
      <c r="BL233" s="81">
        <v>0</v>
      </c>
      <c r="BM233" s="82"/>
      <c r="BN233" s="81">
        <v>0</v>
      </c>
      <c r="BO233" s="81">
        <v>0</v>
      </c>
      <c r="BP233" s="81">
        <v>6</v>
      </c>
      <c r="BQ233" s="81">
        <v>0</v>
      </c>
      <c r="BR233" s="81">
        <v>1</v>
      </c>
      <c r="BS233" s="81">
        <v>0</v>
      </c>
      <c r="BT233"/>
      <c r="BU233" s="80">
        <v>105.062</v>
      </c>
      <c r="BV233" s="80">
        <v>0</v>
      </c>
      <c r="BW233" s="80">
        <v>0</v>
      </c>
      <c r="BX233" s="80">
        <v>0</v>
      </c>
      <c r="BY233" s="80">
        <v>0</v>
      </c>
      <c r="BZ233" s="80">
        <v>0</v>
      </c>
      <c r="CA233" s="80">
        <v>0</v>
      </c>
      <c r="CB233" s="80">
        <v>0</v>
      </c>
      <c r="CC233" s="80">
        <v>0</v>
      </c>
    </row>
    <row r="234" spans="1:81">
      <c r="A234" s="80" t="s">
        <v>1948</v>
      </c>
      <c r="B234" s="80">
        <v>306</v>
      </c>
      <c r="C234" s="80">
        <v>17</v>
      </c>
      <c r="D234" s="80">
        <v>18</v>
      </c>
      <c r="E234" s="80">
        <v>2020</v>
      </c>
      <c r="F234" s="80" t="s">
        <v>218</v>
      </c>
      <c r="G234" s="80" t="s">
        <v>1931</v>
      </c>
      <c r="H234" s="80" t="s">
        <v>1932</v>
      </c>
      <c r="I234" s="177"/>
      <c r="J234" s="81">
        <v>93.597608357650259</v>
      </c>
      <c r="K234" s="81">
        <v>0.91486118621568713</v>
      </c>
      <c r="L234" s="81">
        <v>1.1254881915683024</v>
      </c>
      <c r="M234" s="81">
        <v>10.048721712480187</v>
      </c>
      <c r="N234" s="81">
        <v>11.778723850691016</v>
      </c>
      <c r="O234" s="81">
        <v>12.046326844307373</v>
      </c>
      <c r="P234" s="81">
        <v>11.688729353878196</v>
      </c>
      <c r="Q234" s="81">
        <v>0.66068233163987911</v>
      </c>
      <c r="R234" s="81">
        <v>0</v>
      </c>
      <c r="S234" s="81">
        <v>2.547690997664485</v>
      </c>
      <c r="T234" s="82"/>
      <c r="U234" s="81">
        <v>17998953</v>
      </c>
      <c r="V234" s="81">
        <v>427</v>
      </c>
      <c r="W234" s="81">
        <v>63</v>
      </c>
      <c r="X234" s="81">
        <v>2942</v>
      </c>
      <c r="Y234" s="81">
        <v>4505</v>
      </c>
      <c r="Z234" s="81">
        <v>8608</v>
      </c>
      <c r="AA234" s="81">
        <v>2637</v>
      </c>
      <c r="AB234" s="81">
        <v>11205</v>
      </c>
      <c r="AC234" s="81">
        <v>0</v>
      </c>
      <c r="AD234" s="81">
        <v>2.547690997664485</v>
      </c>
      <c r="AE234" s="82"/>
      <c r="AF234" s="81">
        <v>140073397.9369182</v>
      </c>
      <c r="AG234" s="81">
        <v>646120.71299003565</v>
      </c>
      <c r="AH234" s="81">
        <v>282961.51881142444</v>
      </c>
      <c r="AI234" s="81">
        <v>16646758.484268809</v>
      </c>
      <c r="AJ234" s="81">
        <v>17420662.309748847</v>
      </c>
      <c r="AK234" s="81"/>
      <c r="AL234" s="81"/>
      <c r="AM234" s="81">
        <v>1462376.9901464968</v>
      </c>
      <c r="AN234" s="81"/>
      <c r="AO234" s="81"/>
      <c r="AP234" s="82"/>
      <c r="AQ234" s="81">
        <v>327</v>
      </c>
      <c r="AR234" s="81">
        <v>341</v>
      </c>
      <c r="AS234" s="81">
        <v>0</v>
      </c>
      <c r="AT234" s="81">
        <v>0</v>
      </c>
      <c r="AU234" s="81">
        <v>0</v>
      </c>
      <c r="AV234" s="81">
        <v>0</v>
      </c>
      <c r="AW234" s="81">
        <v>0</v>
      </c>
      <c r="AX234" s="82"/>
      <c r="AY234" s="81">
        <v>1552</v>
      </c>
      <c r="AZ234" s="81">
        <v>23299.9</v>
      </c>
      <c r="BA234" s="81">
        <v>0</v>
      </c>
      <c r="BB234" s="81">
        <v>0</v>
      </c>
      <c r="BC234" s="81">
        <v>0</v>
      </c>
      <c r="BD234" s="81">
        <v>0</v>
      </c>
      <c r="BE234" s="81">
        <v>0</v>
      </c>
      <c r="BF234" s="82"/>
      <c r="BG234" s="81">
        <v>0</v>
      </c>
      <c r="BH234" s="81">
        <v>0</v>
      </c>
      <c r="BI234" s="81">
        <v>91.936000000000007</v>
      </c>
      <c r="BJ234" s="81">
        <v>0</v>
      </c>
      <c r="BK234" s="81">
        <v>2.7519999999999998</v>
      </c>
      <c r="BL234" s="81">
        <v>0</v>
      </c>
      <c r="BM234" s="82"/>
      <c r="BN234" s="81">
        <v>0</v>
      </c>
      <c r="BO234" s="81">
        <v>0</v>
      </c>
      <c r="BP234" s="81">
        <v>6</v>
      </c>
      <c r="BQ234" s="81">
        <v>0</v>
      </c>
      <c r="BR234" s="81">
        <v>1</v>
      </c>
      <c r="BS234" s="81">
        <v>0</v>
      </c>
      <c r="BT234"/>
      <c r="BU234" s="80">
        <v>94.688000000000002</v>
      </c>
      <c r="BV234" s="80">
        <v>0</v>
      </c>
      <c r="BW234" s="80">
        <v>0</v>
      </c>
      <c r="BX234" s="80">
        <v>0</v>
      </c>
      <c r="BY234" s="80">
        <v>0</v>
      </c>
      <c r="BZ234" s="80">
        <v>0</v>
      </c>
      <c r="CA234" s="80">
        <v>0</v>
      </c>
      <c r="CB234" s="80">
        <v>0</v>
      </c>
      <c r="CC234" s="80">
        <v>0</v>
      </c>
    </row>
    <row r="235" spans="1:81">
      <c r="A235" s="80" t="s">
        <v>1949</v>
      </c>
      <c r="B235" s="80">
        <v>306</v>
      </c>
      <c r="C235" s="80">
        <v>18</v>
      </c>
      <c r="D235" s="80">
        <v>18</v>
      </c>
      <c r="E235" s="80">
        <v>2021</v>
      </c>
      <c r="F235" s="80" t="s">
        <v>75</v>
      </c>
      <c r="G235" s="174" t="s">
        <v>1931</v>
      </c>
      <c r="H235" s="80" t="s">
        <v>1932</v>
      </c>
      <c r="I235" s="177"/>
      <c r="J235" s="81">
        <v>94.89704276577389</v>
      </c>
      <c r="K235" s="81">
        <v>1.0041654056716385</v>
      </c>
      <c r="L235" s="81">
        <v>1.1023174917860945</v>
      </c>
      <c r="M235" s="81">
        <v>11.123088578303856</v>
      </c>
      <c r="N235" s="81">
        <v>12.543104889374693</v>
      </c>
      <c r="O235" s="81">
        <v>11.622928463397345</v>
      </c>
      <c r="P235" s="81">
        <v>11.990480063277264</v>
      </c>
      <c r="Q235" s="81">
        <v>0.66210694068129983</v>
      </c>
      <c r="R235" s="81">
        <v>0</v>
      </c>
      <c r="S235" s="81">
        <v>2.1313294368638158</v>
      </c>
      <c r="T235" s="82"/>
      <c r="U235" s="81">
        <v>19381670</v>
      </c>
      <c r="V235" s="81">
        <v>427</v>
      </c>
      <c r="W235" s="81">
        <v>63</v>
      </c>
      <c r="X235" s="81">
        <v>2942</v>
      </c>
      <c r="Y235" s="81">
        <v>4562</v>
      </c>
      <c r="Z235" s="81">
        <v>8552</v>
      </c>
      <c r="AA235" s="81">
        <v>2638</v>
      </c>
      <c r="AB235" s="81">
        <v>11096</v>
      </c>
      <c r="AC235" s="81">
        <v>0</v>
      </c>
      <c r="AD235" s="81">
        <v>2.1313294368638158</v>
      </c>
      <c r="AE235" s="82"/>
      <c r="AF235" s="81">
        <v>139628357.97590125</v>
      </c>
      <c r="AG235" s="81">
        <v>698259.32097481203</v>
      </c>
      <c r="AH235" s="81">
        <v>264499.02788629779</v>
      </c>
      <c r="AI235" s="81">
        <v>18222952.398882512</v>
      </c>
      <c r="AJ235" s="81">
        <v>18179338.525111601</v>
      </c>
      <c r="AK235" s="81">
        <v>0</v>
      </c>
      <c r="AL235" s="81">
        <v>0</v>
      </c>
      <c r="AM235" s="81">
        <v>1456504.0991153813</v>
      </c>
      <c r="AN235" s="81">
        <v>0</v>
      </c>
      <c r="AO235" s="81">
        <v>0</v>
      </c>
      <c r="AP235" s="82"/>
      <c r="AQ235" s="81">
        <v>358</v>
      </c>
      <c r="AR235" s="81">
        <v>364</v>
      </c>
      <c r="AS235" s="81">
        <v>0</v>
      </c>
      <c r="AT235" s="81">
        <v>0</v>
      </c>
      <c r="AU235" s="81">
        <v>0</v>
      </c>
      <c r="AV235" s="81">
        <v>0</v>
      </c>
      <c r="AW235" s="81"/>
      <c r="AX235" s="82"/>
      <c r="AY235" s="81">
        <v>1718.600000000001</v>
      </c>
      <c r="AZ235" s="81">
        <v>25701.9</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1950</v>
      </c>
      <c r="B236" s="80">
        <v>306</v>
      </c>
      <c r="C236" s="80">
        <v>19</v>
      </c>
      <c r="D236" s="80">
        <v>18</v>
      </c>
      <c r="E236" s="80">
        <v>2022</v>
      </c>
      <c r="F236" s="80" t="s">
        <v>568</v>
      </c>
      <c r="G236" s="174" t="s">
        <v>1931</v>
      </c>
      <c r="H236" s="80" t="s">
        <v>1932</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387</v>
      </c>
      <c r="AR236" s="81">
        <v>369</v>
      </c>
      <c r="AS236" s="81">
        <v>0</v>
      </c>
      <c r="AT236" s="81">
        <v>0</v>
      </c>
      <c r="AU236" s="81">
        <v>0</v>
      </c>
      <c r="AV236" s="81">
        <v>0</v>
      </c>
      <c r="AW236" s="81"/>
      <c r="AX236" s="82"/>
      <c r="AY236" s="81">
        <v>1888.3000000000009</v>
      </c>
      <c r="AZ236" s="81">
        <v>26686.400000000001</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1951</v>
      </c>
      <c r="B237" s="80">
        <v>205</v>
      </c>
      <c r="C237" s="80">
        <v>1</v>
      </c>
      <c r="D237" s="80">
        <v>13</v>
      </c>
      <c r="E237" s="80">
        <v>1990</v>
      </c>
      <c r="F237" s="80" t="s">
        <v>562</v>
      </c>
      <c r="G237" s="80" t="s">
        <v>1952</v>
      </c>
      <c r="H237" s="80" t="s">
        <v>1953</v>
      </c>
      <c r="I237" s="177"/>
      <c r="J237" s="81">
        <v>13.779081323382659</v>
      </c>
      <c r="K237" s="81">
        <v>2.288282669283753</v>
      </c>
      <c r="L237" s="81">
        <v>20.852056031476046</v>
      </c>
      <c r="M237" s="81">
        <v>7.4828326587050089</v>
      </c>
      <c r="N237" s="81">
        <v>15.811804086977414</v>
      </c>
      <c r="O237" s="81">
        <v>9.4064916190483121</v>
      </c>
      <c r="P237" s="81">
        <v>13.360180354040811</v>
      </c>
      <c r="Q237" s="81">
        <v>0.94490207167482732</v>
      </c>
      <c r="R237" s="81">
        <v>0.80733572100947215</v>
      </c>
      <c r="S237" s="81">
        <v>1.1864167373587431</v>
      </c>
      <c r="T237" s="82"/>
      <c r="U237" s="81">
        <v>1284361</v>
      </c>
      <c r="V237" s="81">
        <v>615</v>
      </c>
      <c r="W237" s="81">
        <v>198</v>
      </c>
      <c r="X237" s="81">
        <v>2399</v>
      </c>
      <c r="Y237" s="81">
        <v>3935</v>
      </c>
      <c r="Z237" s="81">
        <v>3869</v>
      </c>
      <c r="AA237" s="81">
        <v>3244</v>
      </c>
      <c r="AB237" s="81">
        <v>15342</v>
      </c>
      <c r="AC237" s="81">
        <v>139832</v>
      </c>
      <c r="AD237" s="81">
        <v>1.1864167373587431</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1954</v>
      </c>
      <c r="B238" s="80">
        <v>206</v>
      </c>
      <c r="C238" s="80">
        <v>2</v>
      </c>
      <c r="D238" s="80">
        <v>13</v>
      </c>
      <c r="E238" s="80">
        <v>2005</v>
      </c>
      <c r="F238" s="80" t="s">
        <v>565</v>
      </c>
      <c r="G238" s="80" t="s">
        <v>1952</v>
      </c>
      <c r="H238" s="80" t="s">
        <v>1953</v>
      </c>
      <c r="I238" s="177"/>
      <c r="J238" s="81">
        <v>23.836485999278004</v>
      </c>
      <c r="K238" s="81">
        <v>1.0051554242092406</v>
      </c>
      <c r="L238" s="81">
        <v>29.802391789382572</v>
      </c>
      <c r="M238" s="81">
        <v>10.473003887561553</v>
      </c>
      <c r="N238" s="81">
        <v>25.008175530958827</v>
      </c>
      <c r="O238" s="81">
        <v>14.589275713502229</v>
      </c>
      <c r="P238" s="81">
        <v>13.054410466856837</v>
      </c>
      <c r="Q238" s="81">
        <v>0.80772194767078276</v>
      </c>
      <c r="R238" s="81">
        <v>0.392695115069772</v>
      </c>
      <c r="S238" s="81">
        <v>0</v>
      </c>
      <c r="T238" s="82"/>
      <c r="U238" s="81">
        <v>2305463</v>
      </c>
      <c r="V238" s="81">
        <v>355</v>
      </c>
      <c r="W238" s="81">
        <v>263</v>
      </c>
      <c r="X238" s="81">
        <v>1449</v>
      </c>
      <c r="Y238" s="81">
        <v>4256</v>
      </c>
      <c r="Z238" s="81">
        <v>6944</v>
      </c>
      <c r="AA238" s="81">
        <v>2596</v>
      </c>
      <c r="AB238" s="81">
        <v>13710</v>
      </c>
      <c r="AC238" s="81">
        <v>69440</v>
      </c>
      <c r="AD238" s="81">
        <v>0</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1955</v>
      </c>
      <c r="B239" s="80">
        <v>207</v>
      </c>
      <c r="C239" s="80">
        <v>3</v>
      </c>
      <c r="D239" s="80">
        <v>13</v>
      </c>
      <c r="E239" s="80">
        <v>2006</v>
      </c>
      <c r="F239" s="80" t="s">
        <v>566</v>
      </c>
      <c r="G239" s="80" t="s">
        <v>1952</v>
      </c>
      <c r="H239" s="80" t="s">
        <v>1953</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1956</v>
      </c>
      <c r="B240" s="80">
        <v>208</v>
      </c>
      <c r="C240" s="80">
        <v>4</v>
      </c>
      <c r="D240" s="80">
        <v>13</v>
      </c>
      <c r="E240" s="80">
        <v>2007</v>
      </c>
      <c r="F240" s="80" t="s">
        <v>567</v>
      </c>
      <c r="G240" s="80" t="s">
        <v>1952</v>
      </c>
      <c r="H240" s="80" t="s">
        <v>1953</v>
      </c>
      <c r="I240" s="177"/>
      <c r="J240" s="81">
        <v>18.464177005839964</v>
      </c>
      <c r="K240" s="81">
        <v>0.74051098056774367</v>
      </c>
      <c r="L240" s="81">
        <v>26.53116288715346</v>
      </c>
      <c r="M240" s="81">
        <v>13.278891410424542</v>
      </c>
      <c r="N240" s="81">
        <v>22.690123786605678</v>
      </c>
      <c r="O240" s="81">
        <v>14.16354791271465</v>
      </c>
      <c r="P240" s="81">
        <v>12.638590990709767</v>
      </c>
      <c r="Q240" s="81">
        <v>0.82806639250108838</v>
      </c>
      <c r="R240" s="81">
        <v>0.37174212024335124</v>
      </c>
      <c r="S240" s="81">
        <v>0</v>
      </c>
      <c r="T240" s="82"/>
      <c r="U240" s="81">
        <v>1945115</v>
      </c>
      <c r="V240" s="81">
        <v>247</v>
      </c>
      <c r="W240" s="81">
        <v>227</v>
      </c>
      <c r="X240" s="81">
        <v>2030</v>
      </c>
      <c r="Y240" s="81">
        <v>4276</v>
      </c>
      <c r="Z240" s="81">
        <v>7008</v>
      </c>
      <c r="AA240" s="81">
        <v>2475</v>
      </c>
      <c r="AB240" s="81">
        <v>13312</v>
      </c>
      <c r="AC240" s="81">
        <v>67621</v>
      </c>
      <c r="AD240" s="81">
        <v>0</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1957</v>
      </c>
      <c r="B241" s="80">
        <v>209</v>
      </c>
      <c r="C241" s="80">
        <v>5</v>
      </c>
      <c r="D241" s="80">
        <v>13</v>
      </c>
      <c r="E241" s="80">
        <v>2008</v>
      </c>
      <c r="F241" s="80" t="s">
        <v>84</v>
      </c>
      <c r="G241" s="80" t="s">
        <v>1952</v>
      </c>
      <c r="H241" s="80" t="s">
        <v>1953</v>
      </c>
      <c r="I241" s="177"/>
      <c r="J241" s="81">
        <v>19.982571376343845</v>
      </c>
      <c r="K241" s="81">
        <v>0.55158591599096285</v>
      </c>
      <c r="L241" s="81">
        <v>22.9418088019771</v>
      </c>
      <c r="M241" s="81">
        <v>13.279292871925955</v>
      </c>
      <c r="N241" s="81">
        <v>21.94725741505389</v>
      </c>
      <c r="O241" s="81">
        <v>13.736006616298678</v>
      </c>
      <c r="P241" s="81">
        <v>12.297743810545605</v>
      </c>
      <c r="Q241" s="81">
        <v>0.80470402869440394</v>
      </c>
      <c r="R241" s="81">
        <v>0.31954683251846167</v>
      </c>
      <c r="S241" s="81">
        <v>0</v>
      </c>
      <c r="T241" s="82"/>
      <c r="U241" s="81">
        <v>2312281</v>
      </c>
      <c r="V241" s="81">
        <v>247</v>
      </c>
      <c r="W241" s="81">
        <v>227</v>
      </c>
      <c r="X241" s="81">
        <v>2030</v>
      </c>
      <c r="Y241" s="81">
        <v>4282</v>
      </c>
      <c r="Z241" s="81">
        <v>7035</v>
      </c>
      <c r="AA241" s="81">
        <v>2411</v>
      </c>
      <c r="AB241" s="81">
        <v>13149</v>
      </c>
      <c r="AC241" s="81">
        <v>60358</v>
      </c>
      <c r="AD241" s="81">
        <v>0</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1958</v>
      </c>
      <c r="B242" s="80">
        <v>210</v>
      </c>
      <c r="C242" s="80">
        <v>6</v>
      </c>
      <c r="D242" s="80">
        <v>13</v>
      </c>
      <c r="E242" s="80">
        <v>2009</v>
      </c>
      <c r="F242" s="80" t="s">
        <v>85</v>
      </c>
      <c r="G242" s="80" t="s">
        <v>1952</v>
      </c>
      <c r="H242" s="80" t="s">
        <v>1953</v>
      </c>
      <c r="I242" s="177"/>
      <c r="J242" s="81">
        <v>19.617177435392399</v>
      </c>
      <c r="K242" s="81">
        <v>0.69554650724627964</v>
      </c>
      <c r="L242" s="81">
        <v>16.835593207886497</v>
      </c>
      <c r="M242" s="81">
        <v>12.64504675032193</v>
      </c>
      <c r="N242" s="81">
        <v>19.302251850532283</v>
      </c>
      <c r="O242" s="81">
        <v>13.926132278775203</v>
      </c>
      <c r="P242" s="81">
        <v>11.770274344879786</v>
      </c>
      <c r="Q242" s="81">
        <v>0.75332956857337208</v>
      </c>
      <c r="R242" s="81">
        <v>0.29267882126185785</v>
      </c>
      <c r="S242" s="81">
        <v>0</v>
      </c>
      <c r="T242" s="82"/>
      <c r="U242" s="81">
        <v>1871631</v>
      </c>
      <c r="V242" s="81">
        <v>295</v>
      </c>
      <c r="W242" s="81">
        <v>247</v>
      </c>
      <c r="X242" s="81">
        <v>2120</v>
      </c>
      <c r="Y242" s="81">
        <v>4264</v>
      </c>
      <c r="Z242" s="81">
        <v>7040</v>
      </c>
      <c r="AA242" s="81">
        <v>2369</v>
      </c>
      <c r="AB242" s="81">
        <v>12922</v>
      </c>
      <c r="AC242" s="81">
        <v>53933</v>
      </c>
      <c r="AD242" s="81">
        <v>0</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31.241</v>
      </c>
      <c r="BJ242" s="81">
        <v>0</v>
      </c>
      <c r="BK242" s="81">
        <v>0</v>
      </c>
      <c r="BL242" s="81">
        <v>0</v>
      </c>
      <c r="BM242" s="82"/>
      <c r="BN242" s="81">
        <v>0</v>
      </c>
      <c r="BO242" s="81">
        <v>0</v>
      </c>
      <c r="BP242" s="81">
        <v>1</v>
      </c>
      <c r="BQ242" s="81">
        <v>0</v>
      </c>
      <c r="BR242" s="81">
        <v>0</v>
      </c>
      <c r="BS242" s="81">
        <v>0</v>
      </c>
      <c r="BT242"/>
      <c r="BU242" s="80"/>
      <c r="BV242" s="80"/>
      <c r="BW242" s="80"/>
      <c r="BX242" s="80"/>
      <c r="BY242" s="80"/>
      <c r="BZ242" s="80"/>
      <c r="CA242" s="80"/>
      <c r="CB242" s="80"/>
      <c r="CC242" s="80"/>
    </row>
    <row r="243" spans="1:81">
      <c r="A243" s="80" t="s">
        <v>1959</v>
      </c>
      <c r="B243" s="80">
        <v>211</v>
      </c>
      <c r="C243" s="80">
        <v>7</v>
      </c>
      <c r="D243" s="80">
        <v>13</v>
      </c>
      <c r="E243" s="80">
        <v>2010</v>
      </c>
      <c r="F243" s="80" t="s">
        <v>86</v>
      </c>
      <c r="G243" s="80" t="s">
        <v>1952</v>
      </c>
      <c r="H243" s="80" t="s">
        <v>1953</v>
      </c>
      <c r="I243" s="177"/>
      <c r="J243" s="81">
        <v>20.352920258188316</v>
      </c>
      <c r="K243" s="81">
        <v>0.79782189415989402</v>
      </c>
      <c r="L243" s="81">
        <v>15.397420006001985</v>
      </c>
      <c r="M243" s="81">
        <v>14.046015163208653</v>
      </c>
      <c r="N243" s="81">
        <v>21.232275954523843</v>
      </c>
      <c r="O243" s="81">
        <v>13.871564617736157</v>
      </c>
      <c r="P243" s="81">
        <v>11.918879022493343</v>
      </c>
      <c r="Q243" s="81">
        <v>0.77822073036821349</v>
      </c>
      <c r="R243" s="81">
        <v>0.27572808465765064</v>
      </c>
      <c r="S243" s="81">
        <v>0</v>
      </c>
      <c r="T243" s="82"/>
      <c r="U243" s="81">
        <v>1910565</v>
      </c>
      <c r="V243" s="81">
        <v>295</v>
      </c>
      <c r="W243" s="81">
        <v>247</v>
      </c>
      <c r="X243" s="81">
        <v>2120</v>
      </c>
      <c r="Y243" s="81">
        <v>4280</v>
      </c>
      <c r="Z243" s="81">
        <v>7045</v>
      </c>
      <c r="AA243" s="81">
        <v>2339</v>
      </c>
      <c r="AB243" s="81">
        <v>12791</v>
      </c>
      <c r="AC243" s="81">
        <v>48150</v>
      </c>
      <c r="AD243" s="81">
        <v>0</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30.167000000000002</v>
      </c>
      <c r="BJ243" s="81">
        <v>0</v>
      </c>
      <c r="BK243" s="81">
        <v>0</v>
      </c>
      <c r="BL243" s="81">
        <v>0</v>
      </c>
      <c r="BM243" s="82"/>
      <c r="BN243" s="81">
        <v>0</v>
      </c>
      <c r="BO243" s="81">
        <v>0</v>
      </c>
      <c r="BP243" s="81">
        <v>1</v>
      </c>
      <c r="BQ243" s="81">
        <v>0</v>
      </c>
      <c r="BR243" s="81">
        <v>0</v>
      </c>
      <c r="BS243" s="81">
        <v>0</v>
      </c>
      <c r="BT243"/>
      <c r="BU243" s="80">
        <v>30.167000000000002</v>
      </c>
      <c r="BV243" s="80">
        <v>0</v>
      </c>
      <c r="BW243" s="80">
        <v>0</v>
      </c>
      <c r="BX243" s="80">
        <v>0</v>
      </c>
      <c r="BY243" s="80">
        <v>0</v>
      </c>
      <c r="BZ243" s="80">
        <v>0</v>
      </c>
      <c r="CA243" s="80">
        <v>0</v>
      </c>
      <c r="CB243" s="80">
        <v>0</v>
      </c>
      <c r="CC243" s="80">
        <v>0</v>
      </c>
    </row>
    <row r="244" spans="1:81">
      <c r="A244" s="80" t="s">
        <v>1960</v>
      </c>
      <c r="B244" s="80">
        <v>212</v>
      </c>
      <c r="C244" s="80">
        <v>8</v>
      </c>
      <c r="D244" s="80">
        <v>13</v>
      </c>
      <c r="E244" s="80">
        <v>2011</v>
      </c>
      <c r="F244" s="80" t="s">
        <v>87</v>
      </c>
      <c r="G244" s="80" t="s">
        <v>1952</v>
      </c>
      <c r="H244" s="80" t="s">
        <v>1953</v>
      </c>
      <c r="I244" s="177"/>
      <c r="J244" s="81">
        <v>17.528486540523758</v>
      </c>
      <c r="K244" s="81">
        <v>0.84129242810344673</v>
      </c>
      <c r="L244" s="81">
        <v>15.376681181455139</v>
      </c>
      <c r="M244" s="81">
        <v>12.603299993761038</v>
      </c>
      <c r="N244" s="81">
        <v>22.127294517168515</v>
      </c>
      <c r="O244" s="81">
        <v>13.682604663532771</v>
      </c>
      <c r="P244" s="81">
        <v>11.465575989216143</v>
      </c>
      <c r="Q244" s="81">
        <v>0.8897908656616883</v>
      </c>
      <c r="R244" s="81">
        <v>0.22285221568290245</v>
      </c>
      <c r="S244" s="81">
        <v>0</v>
      </c>
      <c r="T244" s="82"/>
      <c r="U244" s="81">
        <v>1640130</v>
      </c>
      <c r="V244" s="81">
        <v>295</v>
      </c>
      <c r="W244" s="81">
        <v>247</v>
      </c>
      <c r="X244" s="81">
        <v>2120</v>
      </c>
      <c r="Y244" s="81">
        <v>4313</v>
      </c>
      <c r="Z244" s="81">
        <v>7100</v>
      </c>
      <c r="AA244" s="81">
        <v>2317</v>
      </c>
      <c r="AB244" s="81">
        <v>12679</v>
      </c>
      <c r="AC244" s="81">
        <v>38852</v>
      </c>
      <c r="AD244" s="81">
        <v>0</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29.606000000000002</v>
      </c>
      <c r="BJ244" s="81">
        <v>0</v>
      </c>
      <c r="BK244" s="81">
        <v>0</v>
      </c>
      <c r="BL244" s="81">
        <v>0</v>
      </c>
      <c r="BM244" s="82"/>
      <c r="BN244" s="81">
        <v>0</v>
      </c>
      <c r="BO244" s="81">
        <v>0</v>
      </c>
      <c r="BP244" s="81">
        <v>1</v>
      </c>
      <c r="BQ244" s="81">
        <v>0</v>
      </c>
      <c r="BR244" s="81">
        <v>0</v>
      </c>
      <c r="BS244" s="81">
        <v>0</v>
      </c>
      <c r="BT244"/>
      <c r="BU244" s="80">
        <v>29.606000000000002</v>
      </c>
      <c r="BV244" s="80">
        <v>0</v>
      </c>
      <c r="BW244" s="80">
        <v>0</v>
      </c>
      <c r="BX244" s="80">
        <v>0</v>
      </c>
      <c r="BY244" s="80">
        <v>0</v>
      </c>
      <c r="BZ244" s="80">
        <v>0</v>
      </c>
      <c r="CA244" s="80">
        <v>0</v>
      </c>
      <c r="CB244" s="80">
        <v>0</v>
      </c>
      <c r="CC244" s="80">
        <v>0</v>
      </c>
    </row>
    <row r="245" spans="1:81">
      <c r="A245" s="80" t="s">
        <v>1961</v>
      </c>
      <c r="B245" s="80">
        <v>213</v>
      </c>
      <c r="C245" s="80">
        <v>9</v>
      </c>
      <c r="D245" s="80">
        <v>13</v>
      </c>
      <c r="E245" s="80">
        <v>2012</v>
      </c>
      <c r="F245" s="80" t="s">
        <v>88</v>
      </c>
      <c r="G245" s="80" t="s">
        <v>1952</v>
      </c>
      <c r="H245" s="80" t="s">
        <v>1953</v>
      </c>
      <c r="I245" s="177"/>
      <c r="J245" s="81">
        <v>14.038063486784027</v>
      </c>
      <c r="K245" s="81">
        <v>0.7911174313169097</v>
      </c>
      <c r="L245" s="81">
        <v>14.906540148091203</v>
      </c>
      <c r="M245" s="81">
        <v>13.327977006612683</v>
      </c>
      <c r="N245" s="81">
        <v>23.189939968005319</v>
      </c>
      <c r="O245" s="81">
        <v>13.651412117994759</v>
      </c>
      <c r="P245" s="81">
        <v>11.242167298850983</v>
      </c>
      <c r="Q245" s="81">
        <v>0.95613816613281777</v>
      </c>
      <c r="R245" s="81">
        <v>0.1863456320660008</v>
      </c>
      <c r="S245" s="81">
        <v>0</v>
      </c>
      <c r="T245" s="82"/>
      <c r="U245" s="81">
        <v>1144832</v>
      </c>
      <c r="V245" s="81">
        <v>295</v>
      </c>
      <c r="W245" s="81">
        <v>247</v>
      </c>
      <c r="X245" s="81">
        <v>2120</v>
      </c>
      <c r="Y245" s="81">
        <v>4363</v>
      </c>
      <c r="Z245" s="81">
        <v>7140</v>
      </c>
      <c r="AA245" s="81">
        <v>2259</v>
      </c>
      <c r="AB245" s="81">
        <v>12540</v>
      </c>
      <c r="AC245" s="81">
        <v>31646</v>
      </c>
      <c r="AD245" s="81">
        <v>0</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24.535</v>
      </c>
      <c r="BJ245" s="81">
        <v>0</v>
      </c>
      <c r="BK245" s="81">
        <v>0</v>
      </c>
      <c r="BL245" s="81">
        <v>0</v>
      </c>
      <c r="BM245" s="82"/>
      <c r="BN245" s="81">
        <v>0</v>
      </c>
      <c r="BO245" s="81">
        <v>0</v>
      </c>
      <c r="BP245" s="81">
        <v>1</v>
      </c>
      <c r="BQ245" s="81">
        <v>0</v>
      </c>
      <c r="BR245" s="81">
        <v>0</v>
      </c>
      <c r="BS245" s="81">
        <v>0</v>
      </c>
      <c r="BT245"/>
      <c r="BU245" s="80">
        <v>24.535</v>
      </c>
      <c r="BV245" s="80">
        <v>0</v>
      </c>
      <c r="BW245" s="80">
        <v>0</v>
      </c>
      <c r="BX245" s="80">
        <v>0</v>
      </c>
      <c r="BY245" s="80">
        <v>0</v>
      </c>
      <c r="BZ245" s="80">
        <v>0</v>
      </c>
      <c r="CA245" s="80">
        <v>0</v>
      </c>
      <c r="CB245" s="80">
        <v>0</v>
      </c>
      <c r="CC245" s="80">
        <v>0</v>
      </c>
    </row>
    <row r="246" spans="1:81">
      <c r="A246" s="80" t="s">
        <v>1962</v>
      </c>
      <c r="B246" s="80">
        <v>214</v>
      </c>
      <c r="C246" s="80">
        <v>10</v>
      </c>
      <c r="D246" s="80">
        <v>13</v>
      </c>
      <c r="E246" s="80">
        <v>2013</v>
      </c>
      <c r="F246" s="80" t="s">
        <v>89</v>
      </c>
      <c r="G246" s="80" t="s">
        <v>1952</v>
      </c>
      <c r="H246" s="80" t="s">
        <v>1953</v>
      </c>
      <c r="I246" s="177"/>
      <c r="J246" s="81">
        <v>13.730619293945111</v>
      </c>
      <c r="K246" s="81">
        <v>0.65836684623553332</v>
      </c>
      <c r="L246" s="81">
        <v>13.125176906067272</v>
      </c>
      <c r="M246" s="81">
        <v>12.893685069060405</v>
      </c>
      <c r="N246" s="81">
        <v>21.345357935612267</v>
      </c>
      <c r="O246" s="81">
        <v>13.108217488705428</v>
      </c>
      <c r="P246" s="81">
        <v>11.104693483209218</v>
      </c>
      <c r="Q246" s="81">
        <v>0.96053212948804267</v>
      </c>
      <c r="R246" s="81">
        <v>0.12383287625162295</v>
      </c>
      <c r="S246" s="81">
        <v>0</v>
      </c>
      <c r="T246" s="82"/>
      <c r="U246" s="81">
        <v>1068614</v>
      </c>
      <c r="V246" s="81">
        <v>295</v>
      </c>
      <c r="W246" s="81">
        <v>247</v>
      </c>
      <c r="X246" s="81">
        <v>2120</v>
      </c>
      <c r="Y246" s="81">
        <v>4361</v>
      </c>
      <c r="Z246" s="81">
        <v>7162</v>
      </c>
      <c r="AA246" s="81">
        <v>2223</v>
      </c>
      <c r="AB246" s="81">
        <v>12417</v>
      </c>
      <c r="AC246" s="81">
        <v>20528</v>
      </c>
      <c r="AD246" s="81">
        <v>0</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23.954000000000001</v>
      </c>
      <c r="BJ246" s="81">
        <v>0</v>
      </c>
      <c r="BK246" s="81">
        <v>0</v>
      </c>
      <c r="BL246" s="81">
        <v>0</v>
      </c>
      <c r="BM246" s="82"/>
      <c r="BN246" s="81">
        <v>0</v>
      </c>
      <c r="BO246" s="81">
        <v>0</v>
      </c>
      <c r="BP246" s="81">
        <v>1</v>
      </c>
      <c r="BQ246" s="81">
        <v>0</v>
      </c>
      <c r="BR246" s="81">
        <v>0</v>
      </c>
      <c r="BS246" s="81">
        <v>0</v>
      </c>
      <c r="BT246"/>
      <c r="BU246" s="80">
        <v>23.954000000000001</v>
      </c>
      <c r="BV246" s="80">
        <v>0</v>
      </c>
      <c r="BW246" s="80">
        <v>0</v>
      </c>
      <c r="BX246" s="80">
        <v>0</v>
      </c>
      <c r="BY246" s="80">
        <v>0</v>
      </c>
      <c r="BZ246" s="80">
        <v>0</v>
      </c>
      <c r="CA246" s="80">
        <v>0</v>
      </c>
      <c r="CB246" s="80">
        <v>0</v>
      </c>
      <c r="CC246" s="80">
        <v>0</v>
      </c>
    </row>
    <row r="247" spans="1:81">
      <c r="A247" s="80" t="s">
        <v>1963</v>
      </c>
      <c r="B247" s="80">
        <v>215</v>
      </c>
      <c r="C247" s="80">
        <v>11</v>
      </c>
      <c r="D247" s="80">
        <v>13</v>
      </c>
      <c r="E247" s="80">
        <v>2014</v>
      </c>
      <c r="F247" s="80" t="s">
        <v>90</v>
      </c>
      <c r="G247" s="80" t="s">
        <v>1952</v>
      </c>
      <c r="H247" s="80" t="s">
        <v>1953</v>
      </c>
      <c r="I247" s="177"/>
      <c r="J247" s="81">
        <v>14.791378393983159</v>
      </c>
      <c r="K247" s="81">
        <v>0.56580695514391077</v>
      </c>
      <c r="L247" s="81">
        <v>13.780401369011173</v>
      </c>
      <c r="M247" s="81">
        <v>12.943537877058914</v>
      </c>
      <c r="N247" s="81">
        <v>23.818993291681913</v>
      </c>
      <c r="O247" s="81">
        <v>12.400770946010821</v>
      </c>
      <c r="P247" s="81">
        <v>10.901339996424234</v>
      </c>
      <c r="Q247" s="81">
        <v>0.9052588495984325</v>
      </c>
      <c r="R247" s="81">
        <v>8.1993801352093679E-2</v>
      </c>
      <c r="S247" s="81">
        <v>0</v>
      </c>
      <c r="T247" s="82"/>
      <c r="U247" s="81">
        <v>1231965</v>
      </c>
      <c r="V247" s="81">
        <v>223</v>
      </c>
      <c r="W247" s="81">
        <v>228</v>
      </c>
      <c r="X247" s="81">
        <v>2187</v>
      </c>
      <c r="Y247" s="81">
        <v>4387</v>
      </c>
      <c r="Z247" s="81">
        <v>7136</v>
      </c>
      <c r="AA247" s="81">
        <v>2171</v>
      </c>
      <c r="AB247" s="81">
        <v>12197</v>
      </c>
      <c r="AC247" s="81">
        <v>13635</v>
      </c>
      <c r="AD247" s="81">
        <v>0</v>
      </c>
      <c r="AE247" s="82"/>
      <c r="AF247" s="81">
        <v>14453431.257112144</v>
      </c>
      <c r="AG247" s="81">
        <v>404590.96304463525</v>
      </c>
      <c r="AH247" s="81">
        <v>1869082.442605041</v>
      </c>
      <c r="AI247" s="81">
        <v>13694790.764063753</v>
      </c>
      <c r="AJ247" s="81">
        <v>27151638.097545281</v>
      </c>
      <c r="AK247" s="81">
        <v>0</v>
      </c>
      <c r="AL247" s="81">
        <v>0</v>
      </c>
      <c r="AM247" s="81">
        <v>1674465.837607041</v>
      </c>
      <c r="AN247" s="81">
        <v>0</v>
      </c>
      <c r="AO247" s="81">
        <v>0</v>
      </c>
      <c r="AP247" s="82"/>
      <c r="AQ247" s="81">
        <v>82</v>
      </c>
      <c r="AR247" s="81">
        <v>20</v>
      </c>
      <c r="AS247" s="81">
        <v>0</v>
      </c>
      <c r="AT247" s="81">
        <v>0</v>
      </c>
      <c r="AU247" s="81">
        <v>0</v>
      </c>
      <c r="AV247" s="81">
        <v>0</v>
      </c>
      <c r="AW247" s="81" t="s">
        <v>564</v>
      </c>
      <c r="AX247" s="82"/>
      <c r="AY247" s="81">
        <v>379.3</v>
      </c>
      <c r="AZ247" s="81">
        <v>1151.4000000000001</v>
      </c>
      <c r="BA247" s="81">
        <v>0</v>
      </c>
      <c r="BB247" s="81">
        <v>0</v>
      </c>
      <c r="BC247" s="81">
        <v>0</v>
      </c>
      <c r="BD247" s="81">
        <v>0</v>
      </c>
      <c r="BE247" s="81" t="s">
        <v>564</v>
      </c>
      <c r="BF247" s="82"/>
      <c r="BG247" s="81">
        <v>0</v>
      </c>
      <c r="BH247" s="81">
        <v>0</v>
      </c>
      <c r="BI247" s="81">
        <v>21.872</v>
      </c>
      <c r="BJ247" s="81">
        <v>0</v>
      </c>
      <c r="BK247" s="81">
        <v>0</v>
      </c>
      <c r="BL247" s="81">
        <v>0</v>
      </c>
      <c r="BM247" s="82"/>
      <c r="BN247" s="81">
        <v>0</v>
      </c>
      <c r="BO247" s="81">
        <v>0</v>
      </c>
      <c r="BP247" s="81">
        <v>1</v>
      </c>
      <c r="BQ247" s="81">
        <v>0</v>
      </c>
      <c r="BR247" s="81">
        <v>0</v>
      </c>
      <c r="BS247" s="81">
        <v>0</v>
      </c>
      <c r="BT247"/>
      <c r="BU247" s="80">
        <v>21.872</v>
      </c>
      <c r="BV247" s="80">
        <v>0</v>
      </c>
      <c r="BW247" s="80">
        <v>0</v>
      </c>
      <c r="BX247" s="80">
        <v>0</v>
      </c>
      <c r="BY247" s="80">
        <v>0</v>
      </c>
      <c r="BZ247" s="80">
        <v>0</v>
      </c>
      <c r="CA247" s="80">
        <v>0</v>
      </c>
      <c r="CB247" s="80">
        <v>0</v>
      </c>
      <c r="CC247" s="80">
        <v>0</v>
      </c>
    </row>
    <row r="248" spans="1:81">
      <c r="A248" s="80" t="s">
        <v>1964</v>
      </c>
      <c r="B248" s="80">
        <v>216</v>
      </c>
      <c r="C248" s="80">
        <v>12</v>
      </c>
      <c r="D248" s="80">
        <v>13</v>
      </c>
      <c r="E248" s="80">
        <v>2015</v>
      </c>
      <c r="F248" s="80" t="s">
        <v>91</v>
      </c>
      <c r="G248" s="80" t="s">
        <v>1952</v>
      </c>
      <c r="H248" s="80" t="s">
        <v>1953</v>
      </c>
      <c r="I248" s="177"/>
      <c r="J248" s="81">
        <v>16.323643210153694</v>
      </c>
      <c r="K248" s="81">
        <v>0.54207490249662404</v>
      </c>
      <c r="L248" s="81">
        <v>13.64679478692549</v>
      </c>
      <c r="M248" s="81">
        <v>12.363093356254915</v>
      </c>
      <c r="N248" s="81">
        <v>19.787037151346638</v>
      </c>
      <c r="O248" s="81">
        <v>12.210142543917476</v>
      </c>
      <c r="P248" s="81">
        <v>10.924993241316372</v>
      </c>
      <c r="Q248" s="81">
        <v>0.87356106934878264</v>
      </c>
      <c r="R248" s="81">
        <v>5.6058630077229554E-2</v>
      </c>
      <c r="S248" s="81">
        <v>0</v>
      </c>
      <c r="T248" s="82"/>
      <c r="U248" s="81">
        <v>1329160</v>
      </c>
      <c r="V248" s="81">
        <v>223</v>
      </c>
      <c r="W248" s="81">
        <v>228</v>
      </c>
      <c r="X248" s="81">
        <v>2187</v>
      </c>
      <c r="Y248" s="81">
        <v>4386</v>
      </c>
      <c r="Z248" s="81">
        <v>7094</v>
      </c>
      <c r="AA248" s="81">
        <v>2174</v>
      </c>
      <c r="AB248" s="81">
        <v>12023</v>
      </c>
      <c r="AC248" s="81">
        <v>9603</v>
      </c>
      <c r="AD248" s="81">
        <v>0</v>
      </c>
      <c r="AE248" s="82"/>
      <c r="AF248" s="81">
        <v>15799315.496573303</v>
      </c>
      <c r="AG248" s="81">
        <v>360093.43736921239</v>
      </c>
      <c r="AH248" s="81">
        <v>1602564.0475206585</v>
      </c>
      <c r="AI248" s="81">
        <v>13818576.649633652</v>
      </c>
      <c r="AJ248" s="81">
        <v>23178047.028276291</v>
      </c>
      <c r="AK248" s="81">
        <v>0</v>
      </c>
      <c r="AL248" s="81">
        <v>0</v>
      </c>
      <c r="AM248" s="81">
        <v>1647701.7154118812</v>
      </c>
      <c r="AN248" s="81">
        <v>0</v>
      </c>
      <c r="AO248" s="81">
        <v>0</v>
      </c>
      <c r="AP248" s="82"/>
      <c r="AQ248" s="81">
        <v>94</v>
      </c>
      <c r="AR248" s="81">
        <v>27</v>
      </c>
      <c r="AS248" s="81">
        <v>0</v>
      </c>
      <c r="AT248" s="81">
        <v>0</v>
      </c>
      <c r="AU248" s="81">
        <v>0</v>
      </c>
      <c r="AV248" s="81">
        <v>0</v>
      </c>
      <c r="AW248" s="81" t="s">
        <v>564</v>
      </c>
      <c r="AX248" s="82"/>
      <c r="AY248" s="81">
        <v>439.3</v>
      </c>
      <c r="AZ248" s="81">
        <v>1395.4</v>
      </c>
      <c r="BA248" s="81">
        <v>0</v>
      </c>
      <c r="BB248" s="81">
        <v>0</v>
      </c>
      <c r="BC248" s="81">
        <v>0</v>
      </c>
      <c r="BD248" s="81">
        <v>0</v>
      </c>
      <c r="BE248" s="81" t="s">
        <v>564</v>
      </c>
      <c r="BF248" s="82"/>
      <c r="BG248" s="81">
        <v>0</v>
      </c>
      <c r="BH248" s="81">
        <v>0</v>
      </c>
      <c r="BI248" s="81">
        <v>20.125</v>
      </c>
      <c r="BJ248" s="81">
        <v>0</v>
      </c>
      <c r="BK248" s="81">
        <v>0</v>
      </c>
      <c r="BL248" s="81">
        <v>0</v>
      </c>
      <c r="BM248" s="82"/>
      <c r="BN248" s="81">
        <v>0</v>
      </c>
      <c r="BO248" s="81">
        <v>0</v>
      </c>
      <c r="BP248" s="81">
        <v>1</v>
      </c>
      <c r="BQ248" s="81">
        <v>0</v>
      </c>
      <c r="BR248" s="81">
        <v>0</v>
      </c>
      <c r="BS248" s="81">
        <v>0</v>
      </c>
      <c r="BT248"/>
      <c r="BU248" s="80">
        <v>20.125</v>
      </c>
      <c r="BV248" s="80">
        <v>0</v>
      </c>
      <c r="BW248" s="80">
        <v>0</v>
      </c>
      <c r="BX248" s="80">
        <v>0</v>
      </c>
      <c r="BY248" s="80">
        <v>0</v>
      </c>
      <c r="BZ248" s="80">
        <v>0</v>
      </c>
      <c r="CA248" s="80">
        <v>0</v>
      </c>
      <c r="CB248" s="80">
        <v>0</v>
      </c>
      <c r="CC248" s="80">
        <v>0</v>
      </c>
    </row>
    <row r="249" spans="1:81">
      <c r="A249" s="80" t="s">
        <v>1965</v>
      </c>
      <c r="B249" s="80">
        <v>217</v>
      </c>
      <c r="C249" s="80">
        <v>13</v>
      </c>
      <c r="D249" s="80">
        <v>13</v>
      </c>
      <c r="E249" s="80">
        <v>2016</v>
      </c>
      <c r="F249" s="80" t="s">
        <v>92</v>
      </c>
      <c r="G249" s="80" t="s">
        <v>1952</v>
      </c>
      <c r="H249" s="80" t="s">
        <v>1953</v>
      </c>
      <c r="I249" s="177"/>
      <c r="J249" s="81">
        <v>13.56081578997272</v>
      </c>
      <c r="K249" s="81">
        <v>0.53746134120953304</v>
      </c>
      <c r="L249" s="81">
        <v>14.343842824249476</v>
      </c>
      <c r="M249" s="81">
        <v>12.468794303253045</v>
      </c>
      <c r="N249" s="81">
        <v>19.024774089633265</v>
      </c>
      <c r="O249" s="81">
        <v>12.095875161754069</v>
      </c>
      <c r="P249" s="81">
        <v>10.562861484648</v>
      </c>
      <c r="Q249" s="81">
        <v>0.83988544317988056</v>
      </c>
      <c r="R249" s="81">
        <v>5.0231132833855614E-2</v>
      </c>
      <c r="S249" s="81">
        <v>0</v>
      </c>
      <c r="T249" s="82"/>
      <c r="U249" s="81">
        <v>1283085</v>
      </c>
      <c r="V249" s="81">
        <v>223</v>
      </c>
      <c r="W249" s="81">
        <v>228</v>
      </c>
      <c r="X249" s="81">
        <v>2187</v>
      </c>
      <c r="Y249" s="81">
        <v>4419</v>
      </c>
      <c r="Z249" s="81">
        <v>7114</v>
      </c>
      <c r="AA249" s="81">
        <v>2174</v>
      </c>
      <c r="AB249" s="81">
        <v>11891</v>
      </c>
      <c r="AC249" s="81">
        <v>8578.9830388687296</v>
      </c>
      <c r="AD249" s="81">
        <v>0</v>
      </c>
      <c r="AE249" s="82"/>
      <c r="AF249" s="81">
        <v>13548447.76384569</v>
      </c>
      <c r="AG249" s="81">
        <v>343576.68073217798</v>
      </c>
      <c r="AH249" s="81">
        <v>1236207.033776358</v>
      </c>
      <c r="AI249" s="81">
        <v>14569133.3787707</v>
      </c>
      <c r="AJ249" s="81">
        <v>21266087.693003401</v>
      </c>
      <c r="AK249" s="81">
        <v>0</v>
      </c>
      <c r="AL249" s="81">
        <v>0</v>
      </c>
      <c r="AM249" s="81">
        <v>1630877.7175019069</v>
      </c>
      <c r="AN249" s="81">
        <v>0</v>
      </c>
      <c r="AO249" s="81">
        <v>0</v>
      </c>
      <c r="AP249" s="82"/>
      <c r="AQ249" s="81">
        <v>112</v>
      </c>
      <c r="AR249" s="81">
        <v>32</v>
      </c>
      <c r="AS249" s="81">
        <v>0</v>
      </c>
      <c r="AT249" s="81">
        <v>0</v>
      </c>
      <c r="AU249" s="81">
        <v>0</v>
      </c>
      <c r="AV249" s="81">
        <v>0</v>
      </c>
      <c r="AW249" s="81" t="s">
        <v>564</v>
      </c>
      <c r="AX249" s="82"/>
      <c r="AY249" s="81">
        <v>526.5</v>
      </c>
      <c r="AZ249" s="81">
        <v>2543</v>
      </c>
      <c r="BA249" s="81">
        <v>0</v>
      </c>
      <c r="BB249" s="81">
        <v>0</v>
      </c>
      <c r="BC249" s="81">
        <v>0</v>
      </c>
      <c r="BD249" s="81">
        <v>0</v>
      </c>
      <c r="BE249" s="81" t="s">
        <v>564</v>
      </c>
      <c r="BF249" s="82"/>
      <c r="BG249" s="81">
        <v>0</v>
      </c>
      <c r="BH249" s="81">
        <v>0</v>
      </c>
      <c r="BI249" s="81">
        <v>8.7720000000000002</v>
      </c>
      <c r="BJ249" s="81">
        <v>0</v>
      </c>
      <c r="BK249" s="81">
        <v>0</v>
      </c>
      <c r="BL249" s="81">
        <v>0</v>
      </c>
      <c r="BM249" s="82"/>
      <c r="BN249" s="81">
        <v>0</v>
      </c>
      <c r="BO249" s="81">
        <v>0</v>
      </c>
      <c r="BP249" s="81">
        <v>1</v>
      </c>
      <c r="BQ249" s="81">
        <v>0</v>
      </c>
      <c r="BR249" s="81">
        <v>0</v>
      </c>
      <c r="BS249" s="81">
        <v>0</v>
      </c>
      <c r="BT249"/>
      <c r="BU249" s="80">
        <v>8.7720000000000002</v>
      </c>
      <c r="BV249" s="80">
        <v>0</v>
      </c>
      <c r="BW249" s="80">
        <v>0</v>
      </c>
      <c r="BX249" s="80">
        <v>0</v>
      </c>
      <c r="BY249" s="80">
        <v>0</v>
      </c>
      <c r="BZ249" s="80">
        <v>0</v>
      </c>
      <c r="CA249" s="80">
        <v>0</v>
      </c>
      <c r="CB249" s="80">
        <v>0</v>
      </c>
      <c r="CC249" s="80">
        <v>0</v>
      </c>
    </row>
    <row r="250" spans="1:81">
      <c r="A250" s="80" t="s">
        <v>1966</v>
      </c>
      <c r="B250" s="80">
        <v>218</v>
      </c>
      <c r="C250" s="80">
        <v>14</v>
      </c>
      <c r="D250" s="80">
        <v>13</v>
      </c>
      <c r="E250" s="80">
        <v>2017</v>
      </c>
      <c r="F250" s="80" t="s">
        <v>71</v>
      </c>
      <c r="G250" s="80" t="s">
        <v>1952</v>
      </c>
      <c r="H250" s="80" t="s">
        <v>1953</v>
      </c>
      <c r="I250" s="177"/>
      <c r="J250" s="81">
        <v>11.744551022598632</v>
      </c>
      <c r="K250" s="81">
        <v>0.53745835659500973</v>
      </c>
      <c r="L250" s="81">
        <v>14.21551698502353</v>
      </c>
      <c r="M250" s="81">
        <v>10.830795482962893</v>
      </c>
      <c r="N250" s="81">
        <v>21.605155005220201</v>
      </c>
      <c r="O250" s="81">
        <v>11.86504836064776</v>
      </c>
      <c r="P250" s="81">
        <v>10.515261303666664</v>
      </c>
      <c r="Q250" s="81">
        <v>0.80574287263571009</v>
      </c>
      <c r="R250" s="81">
        <v>2.3734205988869703E-2</v>
      </c>
      <c r="S250" s="81">
        <v>0</v>
      </c>
      <c r="T250" s="82"/>
      <c r="U250" s="81">
        <v>1287246</v>
      </c>
      <c r="V250" s="81">
        <v>223</v>
      </c>
      <c r="W250" s="81">
        <v>228</v>
      </c>
      <c r="X250" s="81">
        <v>2187</v>
      </c>
      <c r="Y250" s="81">
        <v>4422</v>
      </c>
      <c r="Z250" s="81">
        <v>7094</v>
      </c>
      <c r="AA250" s="81">
        <v>2178</v>
      </c>
      <c r="AB250" s="81">
        <v>11797</v>
      </c>
      <c r="AC250" s="81">
        <v>4133.9999999999991</v>
      </c>
      <c r="AD250" s="81">
        <v>0</v>
      </c>
      <c r="AE250" s="82"/>
      <c r="AF250" s="81">
        <v>12241509.944521369</v>
      </c>
      <c r="AG250" s="81">
        <v>344816.07311618113</v>
      </c>
      <c r="AH250" s="81">
        <v>1772367.3320912919</v>
      </c>
      <c r="AI250" s="81">
        <v>13227631.286226969</v>
      </c>
      <c r="AJ250" s="81">
        <v>26001595.45977303</v>
      </c>
      <c r="AK250" s="81">
        <v>0</v>
      </c>
      <c r="AL250" s="81">
        <v>0</v>
      </c>
      <c r="AM250" s="81">
        <v>1620517.109023537</v>
      </c>
      <c r="AN250" s="81">
        <v>0</v>
      </c>
      <c r="AO250" s="81">
        <v>0</v>
      </c>
      <c r="AP250" s="82"/>
      <c r="AQ250" s="81">
        <v>119</v>
      </c>
      <c r="AR250" s="81">
        <v>35</v>
      </c>
      <c r="AS250" s="81">
        <v>0</v>
      </c>
      <c r="AT250" s="81">
        <v>0</v>
      </c>
      <c r="AU250" s="81">
        <v>0</v>
      </c>
      <c r="AV250" s="81">
        <v>0</v>
      </c>
      <c r="AW250" s="81" t="s">
        <v>564</v>
      </c>
      <c r="AX250" s="82"/>
      <c r="AY250" s="81">
        <v>566.80000000000007</v>
      </c>
      <c r="AZ250" s="81">
        <v>4192.8</v>
      </c>
      <c r="BA250" s="81">
        <v>0</v>
      </c>
      <c r="BB250" s="81">
        <v>0</v>
      </c>
      <c r="BC250" s="81">
        <v>0</v>
      </c>
      <c r="BD250" s="81">
        <v>0</v>
      </c>
      <c r="BE250" s="81" t="s">
        <v>564</v>
      </c>
      <c r="BF250" s="82"/>
      <c r="BG250" s="81">
        <v>0</v>
      </c>
      <c r="BH250" s="81">
        <v>0</v>
      </c>
      <c r="BI250" s="81">
        <v>16.876999999999999</v>
      </c>
      <c r="BJ250" s="81">
        <v>0</v>
      </c>
      <c r="BK250" s="81">
        <v>0</v>
      </c>
      <c r="BL250" s="81">
        <v>0</v>
      </c>
      <c r="BM250" s="82"/>
      <c r="BN250" s="81">
        <v>0</v>
      </c>
      <c r="BO250" s="81">
        <v>0</v>
      </c>
      <c r="BP250" s="81">
        <v>1</v>
      </c>
      <c r="BQ250" s="81">
        <v>0</v>
      </c>
      <c r="BR250" s="81">
        <v>0</v>
      </c>
      <c r="BS250" s="81">
        <v>0</v>
      </c>
      <c r="BT250"/>
      <c r="BU250" s="80">
        <v>16.876999999999999</v>
      </c>
      <c r="BV250" s="80">
        <v>0</v>
      </c>
      <c r="BW250" s="80">
        <v>0</v>
      </c>
      <c r="BX250" s="80">
        <v>0</v>
      </c>
      <c r="BY250" s="80">
        <v>0</v>
      </c>
      <c r="BZ250" s="80">
        <v>0</v>
      </c>
      <c r="CA250" s="80">
        <v>0</v>
      </c>
      <c r="CB250" s="80">
        <v>0</v>
      </c>
      <c r="CC250" s="80">
        <v>0</v>
      </c>
    </row>
    <row r="251" spans="1:81">
      <c r="A251" s="80" t="s">
        <v>1967</v>
      </c>
      <c r="B251" s="80">
        <v>219</v>
      </c>
      <c r="C251" s="80">
        <v>15</v>
      </c>
      <c r="D251" s="80">
        <v>13</v>
      </c>
      <c r="E251" s="80">
        <v>2018</v>
      </c>
      <c r="F251" s="80" t="s">
        <v>93</v>
      </c>
      <c r="G251" s="80" t="s">
        <v>1952</v>
      </c>
      <c r="H251" s="80" t="s">
        <v>1953</v>
      </c>
      <c r="I251" s="177"/>
      <c r="J251" s="81">
        <v>11.44625596558063</v>
      </c>
      <c r="K251" s="81">
        <v>0.48770621323114693</v>
      </c>
      <c r="L251" s="81">
        <v>12.897484410672556</v>
      </c>
      <c r="M251" s="81">
        <v>10.015601343345955</v>
      </c>
      <c r="N251" s="81">
        <v>18.210060290680872</v>
      </c>
      <c r="O251" s="81">
        <v>11.735674035346509</v>
      </c>
      <c r="P251" s="81">
        <v>10.401030126443363</v>
      </c>
      <c r="Q251" s="81">
        <v>0.73761137251498143</v>
      </c>
      <c r="R251" s="81">
        <v>2.441549821549548E-2</v>
      </c>
      <c r="S251" s="81">
        <v>0</v>
      </c>
      <c r="T251" s="82"/>
      <c r="U251" s="81">
        <v>1292921</v>
      </c>
      <c r="V251" s="81">
        <v>223</v>
      </c>
      <c r="W251" s="81">
        <v>228</v>
      </c>
      <c r="X251" s="81">
        <v>2187</v>
      </c>
      <c r="Y251" s="81">
        <v>4424</v>
      </c>
      <c r="Z251" s="81">
        <v>7151</v>
      </c>
      <c r="AA251" s="81">
        <v>2176</v>
      </c>
      <c r="AB251" s="81">
        <v>11638</v>
      </c>
      <c r="AC251" s="81">
        <v>4236</v>
      </c>
      <c r="AD251" s="81">
        <v>0</v>
      </c>
      <c r="AE251" s="82"/>
      <c r="AF251" s="81">
        <v>13224101.273319449</v>
      </c>
      <c r="AG251" s="81">
        <v>303734.66631221108</v>
      </c>
      <c r="AH251" s="81">
        <v>1652942.465526277</v>
      </c>
      <c r="AI251" s="81">
        <v>12647308.390918549</v>
      </c>
      <c r="AJ251" s="81">
        <v>23323504.369545911</v>
      </c>
      <c r="AK251" s="81">
        <v>0</v>
      </c>
      <c r="AL251" s="81">
        <v>0</v>
      </c>
      <c r="AM251" s="81">
        <v>1601983.626462169</v>
      </c>
      <c r="AN251" s="81">
        <v>0</v>
      </c>
      <c r="AO251" s="81">
        <v>0</v>
      </c>
      <c r="AP251" s="82"/>
      <c r="AQ251" s="81">
        <v>126</v>
      </c>
      <c r="AR251" s="81">
        <v>37</v>
      </c>
      <c r="AS251" s="81">
        <v>0</v>
      </c>
      <c r="AT251" s="81">
        <v>0</v>
      </c>
      <c r="AU251" s="81">
        <v>0</v>
      </c>
      <c r="AV251" s="81">
        <v>0</v>
      </c>
      <c r="AW251" s="81" t="s">
        <v>564</v>
      </c>
      <c r="AX251" s="82"/>
      <c r="AY251" s="81">
        <v>606.6</v>
      </c>
      <c r="AZ251" s="81">
        <v>4215</v>
      </c>
      <c r="BA251" s="81">
        <v>0</v>
      </c>
      <c r="BB251" s="81">
        <v>0</v>
      </c>
      <c r="BC251" s="81">
        <v>0</v>
      </c>
      <c r="BD251" s="81">
        <v>0</v>
      </c>
      <c r="BE251" s="81" t="s">
        <v>564</v>
      </c>
      <c r="BF251" s="82"/>
      <c r="BG251" s="81">
        <v>0</v>
      </c>
      <c r="BH251" s="81">
        <v>0</v>
      </c>
      <c r="BI251" s="81">
        <v>13.917</v>
      </c>
      <c r="BJ251" s="81">
        <v>0</v>
      </c>
      <c r="BK251" s="81">
        <v>0</v>
      </c>
      <c r="BL251" s="81">
        <v>0</v>
      </c>
      <c r="BM251" s="82"/>
      <c r="BN251" s="81">
        <v>0</v>
      </c>
      <c r="BO251" s="81">
        <v>0</v>
      </c>
      <c r="BP251" s="81">
        <v>1</v>
      </c>
      <c r="BQ251" s="81">
        <v>0</v>
      </c>
      <c r="BR251" s="81">
        <v>0</v>
      </c>
      <c r="BS251" s="81">
        <v>0</v>
      </c>
      <c r="BT251"/>
      <c r="BU251" s="80">
        <v>13.917</v>
      </c>
      <c r="BV251" s="80">
        <v>0</v>
      </c>
      <c r="BW251" s="80">
        <v>0</v>
      </c>
      <c r="BX251" s="80">
        <v>0</v>
      </c>
      <c r="BY251" s="80">
        <v>0</v>
      </c>
      <c r="BZ251" s="80">
        <v>0</v>
      </c>
      <c r="CA251" s="80">
        <v>0</v>
      </c>
      <c r="CB251" s="80">
        <v>0</v>
      </c>
      <c r="CC251" s="80">
        <v>0</v>
      </c>
    </row>
    <row r="252" spans="1:81">
      <c r="A252" s="80" t="s">
        <v>1968</v>
      </c>
      <c r="B252" s="80">
        <v>220</v>
      </c>
      <c r="C252" s="80">
        <v>16</v>
      </c>
      <c r="D252" s="80">
        <v>13</v>
      </c>
      <c r="E252" s="80">
        <v>2019</v>
      </c>
      <c r="F252" s="80" t="s">
        <v>73</v>
      </c>
      <c r="G252" s="80" t="s">
        <v>1952</v>
      </c>
      <c r="H252" s="80" t="s">
        <v>1953</v>
      </c>
      <c r="I252" s="177"/>
      <c r="J252" s="81">
        <v>10.126645592333539</v>
      </c>
      <c r="K252" s="81">
        <v>0.44027836489771449</v>
      </c>
      <c r="L252" s="81">
        <v>12.941245447961565</v>
      </c>
      <c r="M252" s="81">
        <v>10.203220351515473</v>
      </c>
      <c r="N252" s="81">
        <v>15.979714824172213</v>
      </c>
      <c r="O252" s="81">
        <v>11.31984718763422</v>
      </c>
      <c r="P252" s="81">
        <v>10.359064883740126</v>
      </c>
      <c r="Q252" s="81">
        <v>0.70718273249227226</v>
      </c>
      <c r="R252" s="81">
        <v>2.5110863709622004E-2</v>
      </c>
      <c r="S252" s="81">
        <v>0</v>
      </c>
      <c r="T252" s="82"/>
      <c r="U252" s="81">
        <v>1242355</v>
      </c>
      <c r="V252" s="81">
        <v>223</v>
      </c>
      <c r="W252" s="81">
        <v>228</v>
      </c>
      <c r="X252" s="81">
        <v>2187</v>
      </c>
      <c r="Y252" s="81">
        <v>4433</v>
      </c>
      <c r="Z252" s="81">
        <v>7087</v>
      </c>
      <c r="AA252" s="81">
        <v>2151</v>
      </c>
      <c r="AB252" s="81">
        <v>11460</v>
      </c>
      <c r="AC252" s="81">
        <v>4428</v>
      </c>
      <c r="AD252" s="81">
        <v>0</v>
      </c>
      <c r="AE252" s="82"/>
      <c r="AF252" s="81">
        <v>12710871.43579749</v>
      </c>
      <c r="AG252" s="81">
        <v>295174.17551781068</v>
      </c>
      <c r="AH252" s="81">
        <v>1798662.5093095889</v>
      </c>
      <c r="AI252" s="81">
        <v>14216248.526500041</v>
      </c>
      <c r="AJ252" s="81">
        <v>23325812.809410553</v>
      </c>
      <c r="AK252" s="81">
        <v>0</v>
      </c>
      <c r="AL252" s="81">
        <v>0</v>
      </c>
      <c r="AM252" s="81">
        <v>1560765.7291661892</v>
      </c>
      <c r="AN252" s="81">
        <v>0</v>
      </c>
      <c r="AO252" s="81">
        <v>0</v>
      </c>
      <c r="AP252" s="82"/>
      <c r="AQ252" s="81">
        <v>136</v>
      </c>
      <c r="AR252" s="81">
        <v>44</v>
      </c>
      <c r="AS252" s="81">
        <v>0</v>
      </c>
      <c r="AT252" s="81">
        <v>0</v>
      </c>
      <c r="AU252" s="81">
        <v>0</v>
      </c>
      <c r="AV252" s="81">
        <v>0</v>
      </c>
      <c r="AW252" s="81" t="s">
        <v>564</v>
      </c>
      <c r="AX252" s="82"/>
      <c r="AY252" s="81">
        <v>658.29999999999973</v>
      </c>
      <c r="AZ252" s="81">
        <v>6666.1</v>
      </c>
      <c r="BA252" s="81">
        <v>0</v>
      </c>
      <c r="BB252" s="81">
        <v>0</v>
      </c>
      <c r="BC252" s="81">
        <v>0</v>
      </c>
      <c r="BD252" s="81">
        <v>0</v>
      </c>
      <c r="BE252" s="81" t="s">
        <v>564</v>
      </c>
      <c r="BF252" s="82"/>
      <c r="BG252" s="81">
        <v>0</v>
      </c>
      <c r="BH252" s="81">
        <v>0</v>
      </c>
      <c r="BI252" s="81">
        <v>13.188000000000001</v>
      </c>
      <c r="BJ252" s="81">
        <v>0</v>
      </c>
      <c r="BK252" s="81">
        <v>0</v>
      </c>
      <c r="BL252" s="81">
        <v>0</v>
      </c>
      <c r="BM252" s="82"/>
      <c r="BN252" s="81">
        <v>0</v>
      </c>
      <c r="BO252" s="81">
        <v>0</v>
      </c>
      <c r="BP252" s="81">
        <v>1</v>
      </c>
      <c r="BQ252" s="81">
        <v>0</v>
      </c>
      <c r="BR252" s="81">
        <v>0</v>
      </c>
      <c r="BS252" s="81">
        <v>0</v>
      </c>
      <c r="BT252"/>
      <c r="BU252" s="80">
        <v>13.188000000000001</v>
      </c>
      <c r="BV252" s="80">
        <v>0</v>
      </c>
      <c r="BW252" s="80">
        <v>0</v>
      </c>
      <c r="BX252" s="80">
        <v>0</v>
      </c>
      <c r="BY252" s="80">
        <v>0</v>
      </c>
      <c r="BZ252" s="80">
        <v>0</v>
      </c>
      <c r="CA252" s="80">
        <v>0</v>
      </c>
      <c r="CB252" s="80">
        <v>0</v>
      </c>
      <c r="CC252" s="80">
        <v>0</v>
      </c>
    </row>
    <row r="253" spans="1:81">
      <c r="A253" s="80" t="s">
        <v>1969</v>
      </c>
      <c r="B253" s="80">
        <v>221</v>
      </c>
      <c r="C253" s="80">
        <v>17</v>
      </c>
      <c r="D253" s="80">
        <v>13</v>
      </c>
      <c r="E253" s="80">
        <v>2020</v>
      </c>
      <c r="F253" s="80" t="s">
        <v>218</v>
      </c>
      <c r="G253" s="80" t="s">
        <v>1952</v>
      </c>
      <c r="H253" s="80" t="s">
        <v>1953</v>
      </c>
      <c r="I253" s="177"/>
      <c r="J253" s="81">
        <v>12.61698942760146</v>
      </c>
      <c r="K253" s="81">
        <v>0.53286124794569079</v>
      </c>
      <c r="L253" s="81">
        <v>15.199590134196104</v>
      </c>
      <c r="M253" s="81">
        <v>7.5326834397529003</v>
      </c>
      <c r="N253" s="81">
        <v>14.107616581528738</v>
      </c>
      <c r="O253" s="81">
        <v>9.8506150856272772</v>
      </c>
      <c r="P253" s="81">
        <v>9.7117959857213219</v>
      </c>
      <c r="Q253" s="81">
        <v>0.66498664312668965</v>
      </c>
      <c r="R253" s="81">
        <v>2.3852242915605223E-2</v>
      </c>
      <c r="S253" s="81">
        <v>0</v>
      </c>
      <c r="T253" s="82"/>
      <c r="U253" s="81">
        <v>1432753</v>
      </c>
      <c r="V253" s="81">
        <v>245</v>
      </c>
      <c r="W253" s="81">
        <v>239</v>
      </c>
      <c r="X253" s="81">
        <v>2028</v>
      </c>
      <c r="Y253" s="81">
        <v>4423</v>
      </c>
      <c r="Z253" s="81">
        <v>7039</v>
      </c>
      <c r="AA253" s="81">
        <v>2191</v>
      </c>
      <c r="AB253" s="81">
        <v>11278</v>
      </c>
      <c r="AC253" s="81">
        <v>4228</v>
      </c>
      <c r="AD253" s="81">
        <v>0</v>
      </c>
      <c r="AE253" s="82"/>
      <c r="AF253" s="81">
        <v>14440548.252183041</v>
      </c>
      <c r="AG253" s="81">
        <v>341354.08815801726</v>
      </c>
      <c r="AH253" s="81">
        <v>2162949.6995580867</v>
      </c>
      <c r="AI253" s="81">
        <v>10983923.329967961</v>
      </c>
      <c r="AJ253" s="81">
        <v>20678941.487202801</v>
      </c>
      <c r="AK253" s="81"/>
      <c r="AL253" s="81"/>
      <c r="AM253" s="81">
        <v>1471904.3011934129</v>
      </c>
      <c r="AN253" s="81"/>
      <c r="AO253" s="81"/>
      <c r="AP253" s="82"/>
      <c r="AQ253" s="81">
        <v>152</v>
      </c>
      <c r="AR253" s="81">
        <v>45</v>
      </c>
      <c r="AS253" s="81">
        <v>0</v>
      </c>
      <c r="AT253" s="81">
        <v>0</v>
      </c>
      <c r="AU253" s="81">
        <v>0</v>
      </c>
      <c r="AV253" s="81">
        <v>0</v>
      </c>
      <c r="AW253" s="81">
        <v>0</v>
      </c>
      <c r="AX253" s="82"/>
      <c r="AY253" s="81">
        <v>748.29999999999961</v>
      </c>
      <c r="AZ253" s="81">
        <v>6715.6</v>
      </c>
      <c r="BA253" s="81">
        <v>0</v>
      </c>
      <c r="BB253" s="81">
        <v>0</v>
      </c>
      <c r="BC253" s="81">
        <v>0</v>
      </c>
      <c r="BD253" s="81">
        <v>0</v>
      </c>
      <c r="BE253" s="81">
        <v>0</v>
      </c>
      <c r="BF253" s="82"/>
      <c r="BG253" s="81">
        <v>0</v>
      </c>
      <c r="BH253" s="81">
        <v>0</v>
      </c>
      <c r="BI253" s="81">
        <v>11.776999999999999</v>
      </c>
      <c r="BJ253" s="81">
        <v>0</v>
      </c>
      <c r="BK253" s="81">
        <v>0</v>
      </c>
      <c r="BL253" s="81">
        <v>0</v>
      </c>
      <c r="BM253" s="82"/>
      <c r="BN253" s="81">
        <v>0</v>
      </c>
      <c r="BO253" s="81">
        <v>0</v>
      </c>
      <c r="BP253" s="81">
        <v>1</v>
      </c>
      <c r="BQ253" s="81">
        <v>0</v>
      </c>
      <c r="BR253" s="81">
        <v>0</v>
      </c>
      <c r="BS253" s="81">
        <v>0</v>
      </c>
      <c r="BT253"/>
      <c r="BU253" s="80">
        <v>11.776999999999999</v>
      </c>
      <c r="BV253" s="80">
        <v>0</v>
      </c>
      <c r="BW253" s="80">
        <v>0</v>
      </c>
      <c r="BX253" s="80">
        <v>0</v>
      </c>
      <c r="BY253" s="80">
        <v>0</v>
      </c>
      <c r="BZ253" s="80">
        <v>0</v>
      </c>
      <c r="CA253" s="80">
        <v>0</v>
      </c>
      <c r="CB253" s="80">
        <v>0</v>
      </c>
      <c r="CC253" s="80">
        <v>0</v>
      </c>
    </row>
    <row r="254" spans="1:81">
      <c r="A254" s="80" t="s">
        <v>1970</v>
      </c>
      <c r="B254" s="80">
        <v>221</v>
      </c>
      <c r="C254" s="80">
        <v>18</v>
      </c>
      <c r="D254" s="80">
        <v>13</v>
      </c>
      <c r="E254" s="80">
        <v>2021</v>
      </c>
      <c r="F254" s="80" t="s">
        <v>75</v>
      </c>
      <c r="G254" s="174" t="s">
        <v>1952</v>
      </c>
      <c r="H254" s="80" t="s">
        <v>1953</v>
      </c>
      <c r="I254" s="177"/>
      <c r="J254" s="81">
        <v>12.700758156596612</v>
      </c>
      <c r="K254" s="81">
        <v>0.5639886782444582</v>
      </c>
      <c r="L254" s="81">
        <v>12.087218507518486</v>
      </c>
      <c r="M254" s="81">
        <v>9.1471570924654042</v>
      </c>
      <c r="N254" s="81">
        <v>15.285334340975712</v>
      </c>
      <c r="O254" s="81">
        <v>9.529931523075561</v>
      </c>
      <c r="P254" s="81">
        <v>10.076912168417625</v>
      </c>
      <c r="Q254" s="81">
        <v>0.6650308087502782</v>
      </c>
      <c r="R254" s="81">
        <v>2.3124418728102489E-2</v>
      </c>
      <c r="S254" s="81">
        <v>0</v>
      </c>
      <c r="T254" s="82"/>
      <c r="U254" s="81">
        <v>1633178</v>
      </c>
      <c r="V254" s="81">
        <v>245</v>
      </c>
      <c r="W254" s="81">
        <v>239</v>
      </c>
      <c r="X254" s="81">
        <v>2028</v>
      </c>
      <c r="Y254" s="81">
        <v>4421</v>
      </c>
      <c r="Z254" s="81">
        <v>7012</v>
      </c>
      <c r="AA254" s="81">
        <v>2217</v>
      </c>
      <c r="AB254" s="81">
        <v>11145</v>
      </c>
      <c r="AC254" s="81">
        <v>3972.9999999999991</v>
      </c>
      <c r="AD254" s="81">
        <v>0</v>
      </c>
      <c r="AE254" s="82"/>
      <c r="AF254" s="81">
        <v>14253950.076787014</v>
      </c>
      <c r="AG254" s="81">
        <v>360957.97646252095</v>
      </c>
      <c r="AH254" s="81">
        <v>1916296.206642414</v>
      </c>
      <c r="AI254" s="81">
        <v>13485726.365274159</v>
      </c>
      <c r="AJ254" s="81">
        <v>21535005.370212536</v>
      </c>
      <c r="AK254" s="81">
        <v>0</v>
      </c>
      <c r="AL254" s="81">
        <v>0</v>
      </c>
      <c r="AM254" s="81">
        <v>1462936.0296179636</v>
      </c>
      <c r="AN254" s="81">
        <v>0</v>
      </c>
      <c r="AO254" s="81">
        <v>0</v>
      </c>
      <c r="AP254" s="82"/>
      <c r="AQ254" s="81">
        <v>165</v>
      </c>
      <c r="AR254" s="81">
        <v>48</v>
      </c>
      <c r="AS254" s="81">
        <v>0</v>
      </c>
      <c r="AT254" s="81">
        <v>0</v>
      </c>
      <c r="AU254" s="81">
        <v>0</v>
      </c>
      <c r="AV254" s="81">
        <v>0</v>
      </c>
      <c r="AW254" s="81"/>
      <c r="AX254" s="82"/>
      <c r="AY254" s="81">
        <v>812.49999999999943</v>
      </c>
      <c r="AZ254" s="81">
        <v>6864.1</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1971</v>
      </c>
      <c r="B255" s="80">
        <v>221</v>
      </c>
      <c r="C255" s="80">
        <v>19</v>
      </c>
      <c r="D255" s="80">
        <v>13</v>
      </c>
      <c r="E255" s="80">
        <v>2022</v>
      </c>
      <c r="F255" s="80" t="s">
        <v>568</v>
      </c>
      <c r="G255" s="174" t="s">
        <v>1952</v>
      </c>
      <c r="H255" s="80" t="s">
        <v>1953</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194</v>
      </c>
      <c r="AR255" s="81">
        <v>56</v>
      </c>
      <c r="AS255" s="81">
        <v>0</v>
      </c>
      <c r="AT255" s="81">
        <v>0</v>
      </c>
      <c r="AU255" s="81">
        <v>0</v>
      </c>
      <c r="AV255" s="81">
        <v>0</v>
      </c>
      <c r="AW255" s="81"/>
      <c r="AX255" s="82"/>
      <c r="AY255" s="81">
        <v>972.69999999999925</v>
      </c>
      <c r="AZ255" s="81">
        <v>7260.1</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1972</v>
      </c>
      <c r="B256" s="80">
        <v>188</v>
      </c>
      <c r="C256" s="80">
        <v>1</v>
      </c>
      <c r="D256" s="80">
        <v>12</v>
      </c>
      <c r="E256" s="80">
        <v>1990</v>
      </c>
      <c r="F256" s="80" t="s">
        <v>562</v>
      </c>
      <c r="G256" s="80" t="s">
        <v>1973</v>
      </c>
      <c r="H256" s="80" t="s">
        <v>1974</v>
      </c>
      <c r="I256" s="177"/>
      <c r="J256" s="81">
        <v>8.5540120431497844</v>
      </c>
      <c r="K256" s="81">
        <v>1.3579904279214114</v>
      </c>
      <c r="L256" s="81">
        <v>1.053793951938937</v>
      </c>
      <c r="M256" s="81">
        <v>4.6667017603222645</v>
      </c>
      <c r="N256" s="81">
        <v>11.627967584238986</v>
      </c>
      <c r="O256" s="81">
        <v>8.4023869308428463</v>
      </c>
      <c r="P256" s="81">
        <v>13.743194155805853</v>
      </c>
      <c r="Q256" s="81">
        <v>0.71246429182208326</v>
      </c>
      <c r="R256" s="81">
        <v>0</v>
      </c>
      <c r="S256" s="81">
        <v>0.64227728398465522</v>
      </c>
      <c r="T256" s="82"/>
      <c r="U256" s="81">
        <v>1273497</v>
      </c>
      <c r="V256" s="81">
        <v>396</v>
      </c>
      <c r="W256" s="81">
        <v>15</v>
      </c>
      <c r="X256" s="81">
        <v>1606</v>
      </c>
      <c r="Y256" s="81">
        <v>2890</v>
      </c>
      <c r="Z256" s="81">
        <v>3456</v>
      </c>
      <c r="AA256" s="81">
        <v>3337</v>
      </c>
      <c r="AB256" s="81">
        <v>11568</v>
      </c>
      <c r="AC256" s="81">
        <v>0</v>
      </c>
      <c r="AD256" s="81">
        <v>0.64227728398465522</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1975</v>
      </c>
      <c r="B257" s="80">
        <v>189</v>
      </c>
      <c r="C257" s="80">
        <v>2</v>
      </c>
      <c r="D257" s="80">
        <v>12</v>
      </c>
      <c r="E257" s="80">
        <v>2005</v>
      </c>
      <c r="F257" s="80" t="s">
        <v>565</v>
      </c>
      <c r="G257" s="80" t="s">
        <v>1973</v>
      </c>
      <c r="H257" s="80" t="s">
        <v>1974</v>
      </c>
      <c r="I257" s="177"/>
      <c r="J257" s="81">
        <v>5.2783680595250351</v>
      </c>
      <c r="K257" s="81">
        <v>0.77315372516981551</v>
      </c>
      <c r="L257" s="81">
        <v>2.6174372687035845</v>
      </c>
      <c r="M257" s="81">
        <v>9.7806293668012909</v>
      </c>
      <c r="N257" s="81">
        <v>18.725275756985013</v>
      </c>
      <c r="O257" s="81">
        <v>13.318176663002681</v>
      </c>
      <c r="P257" s="81">
        <v>13.195213045081795</v>
      </c>
      <c r="Q257" s="81">
        <v>0.69189544518203305</v>
      </c>
      <c r="R257" s="81">
        <v>0</v>
      </c>
      <c r="S257" s="81">
        <v>0.96049068029429563</v>
      </c>
      <c r="T257" s="82"/>
      <c r="U257" s="81">
        <v>951092</v>
      </c>
      <c r="V257" s="81">
        <v>297</v>
      </c>
      <c r="W257" s="81">
        <v>35</v>
      </c>
      <c r="X257" s="81">
        <v>1795</v>
      </c>
      <c r="Y257" s="81">
        <v>3499</v>
      </c>
      <c r="Z257" s="81">
        <v>6339</v>
      </c>
      <c r="AA257" s="81">
        <v>2624</v>
      </c>
      <c r="AB257" s="81">
        <v>11744</v>
      </c>
      <c r="AC257" s="81">
        <v>0</v>
      </c>
      <c r="AD257" s="81">
        <v>0.96049068029429563</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1976</v>
      </c>
      <c r="B258" s="80">
        <v>190</v>
      </c>
      <c r="C258" s="80">
        <v>3</v>
      </c>
      <c r="D258" s="80">
        <v>12</v>
      </c>
      <c r="E258" s="80">
        <v>2006</v>
      </c>
      <c r="F258" s="80" t="s">
        <v>566</v>
      </c>
      <c r="G258" s="80" t="s">
        <v>1973</v>
      </c>
      <c r="H258" s="80" t="s">
        <v>1974</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1977</v>
      </c>
      <c r="B259" s="80">
        <v>191</v>
      </c>
      <c r="C259" s="80">
        <v>4</v>
      </c>
      <c r="D259" s="80">
        <v>12</v>
      </c>
      <c r="E259" s="80">
        <v>2007</v>
      </c>
      <c r="F259" s="80" t="s">
        <v>567</v>
      </c>
      <c r="G259" s="80" t="s">
        <v>1973</v>
      </c>
      <c r="H259" s="80" t="s">
        <v>1974</v>
      </c>
      <c r="I259" s="177"/>
      <c r="J259" s="81">
        <v>5.3527063608696972</v>
      </c>
      <c r="K259" s="81">
        <v>0.83487559615192686</v>
      </c>
      <c r="L259" s="81">
        <v>2.6404858787884353</v>
      </c>
      <c r="M259" s="81">
        <v>10.40913328384524</v>
      </c>
      <c r="N259" s="81">
        <v>16.71030901508145</v>
      </c>
      <c r="O259" s="81">
        <v>12.859967946433121</v>
      </c>
      <c r="P259" s="81">
        <v>13.271797165597853</v>
      </c>
      <c r="Q259" s="81">
        <v>0.72337620781213618</v>
      </c>
      <c r="R259" s="81">
        <v>0</v>
      </c>
      <c r="S259" s="81">
        <v>1.0538303312890909</v>
      </c>
      <c r="T259" s="82"/>
      <c r="U259" s="81">
        <v>986696</v>
      </c>
      <c r="V259" s="81">
        <v>312</v>
      </c>
      <c r="W259" s="81">
        <v>43</v>
      </c>
      <c r="X259" s="81">
        <v>2229</v>
      </c>
      <c r="Y259" s="81">
        <v>3557</v>
      </c>
      <c r="Z259" s="81">
        <v>6363</v>
      </c>
      <c r="AA259" s="81">
        <v>2599</v>
      </c>
      <c r="AB259" s="81">
        <v>11629</v>
      </c>
      <c r="AC259" s="81">
        <v>0</v>
      </c>
      <c r="AD259" s="81">
        <v>1.0538303312890909</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1978</v>
      </c>
      <c r="B260" s="80">
        <v>192</v>
      </c>
      <c r="C260" s="80">
        <v>5</v>
      </c>
      <c r="D260" s="80">
        <v>12</v>
      </c>
      <c r="E260" s="80">
        <v>2008</v>
      </c>
      <c r="F260" s="80" t="s">
        <v>84</v>
      </c>
      <c r="G260" s="80" t="s">
        <v>1973</v>
      </c>
      <c r="H260" s="80" t="s">
        <v>1974</v>
      </c>
      <c r="I260" s="177"/>
      <c r="J260" s="81">
        <v>4.3262785740850882</v>
      </c>
      <c r="K260" s="81">
        <v>0.61888129819467985</v>
      </c>
      <c r="L260" s="81">
        <v>2.3989426716412994</v>
      </c>
      <c r="M260" s="81">
        <v>11.260641157866068</v>
      </c>
      <c r="N260" s="81">
        <v>15.306658986347083</v>
      </c>
      <c r="O260" s="81">
        <v>12.410242793631044</v>
      </c>
      <c r="P260" s="81">
        <v>13.103651534339138</v>
      </c>
      <c r="Q260" s="81">
        <v>0.70293029687306441</v>
      </c>
      <c r="R260" s="81">
        <v>0</v>
      </c>
      <c r="S260" s="81">
        <v>1.4119562036389233</v>
      </c>
      <c r="T260" s="82"/>
      <c r="U260" s="81">
        <v>925419</v>
      </c>
      <c r="V260" s="81">
        <v>312</v>
      </c>
      <c r="W260" s="81">
        <v>43</v>
      </c>
      <c r="X260" s="81">
        <v>2229</v>
      </c>
      <c r="Y260" s="81">
        <v>3585</v>
      </c>
      <c r="Z260" s="81">
        <v>6356</v>
      </c>
      <c r="AA260" s="81">
        <v>2569</v>
      </c>
      <c r="AB260" s="81">
        <v>11486</v>
      </c>
      <c r="AC260" s="81">
        <v>0</v>
      </c>
      <c r="AD260" s="81">
        <v>1.4119562036389233</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1979</v>
      </c>
      <c r="B261" s="80">
        <v>193</v>
      </c>
      <c r="C261" s="80">
        <v>6</v>
      </c>
      <c r="D261" s="80">
        <v>12</v>
      </c>
      <c r="E261" s="80">
        <v>2009</v>
      </c>
      <c r="F261" s="80" t="s">
        <v>85</v>
      </c>
      <c r="G261" s="80" t="s">
        <v>1973</v>
      </c>
      <c r="H261" s="80" t="s">
        <v>1974</v>
      </c>
      <c r="I261" s="177"/>
      <c r="J261" s="81">
        <v>5.2920919245511104</v>
      </c>
      <c r="K261" s="81">
        <v>0.69557845710343713</v>
      </c>
      <c r="L261" s="81">
        <v>2.6432000290842002</v>
      </c>
      <c r="M261" s="81">
        <v>13.065345010802904</v>
      </c>
      <c r="N261" s="81">
        <v>15.51143558786406</v>
      </c>
      <c r="O261" s="81">
        <v>12.751114867753545</v>
      </c>
      <c r="P261" s="81">
        <v>12.595038186690696</v>
      </c>
      <c r="Q261" s="81">
        <v>0.66838906544603871</v>
      </c>
      <c r="R261" s="81">
        <v>0</v>
      </c>
      <c r="S261" s="81">
        <v>0.57168752972392511</v>
      </c>
      <c r="T261" s="82"/>
      <c r="U261" s="81">
        <v>840925</v>
      </c>
      <c r="V261" s="81">
        <v>336</v>
      </c>
      <c r="W261" s="81">
        <v>66</v>
      </c>
      <c r="X261" s="81">
        <v>2637</v>
      </c>
      <c r="Y261" s="81">
        <v>3605</v>
      </c>
      <c r="Z261" s="81">
        <v>6446</v>
      </c>
      <c r="AA261" s="81">
        <v>2535</v>
      </c>
      <c r="AB261" s="81">
        <v>11465</v>
      </c>
      <c r="AC261" s="81">
        <v>0</v>
      </c>
      <c r="AD261" s="81">
        <v>0.57168752972392511</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0</v>
      </c>
      <c r="BL261" s="81">
        <v>0</v>
      </c>
      <c r="BM261" s="82"/>
      <c r="BN261" s="81">
        <v>0</v>
      </c>
      <c r="BO261" s="81">
        <v>0</v>
      </c>
      <c r="BP261" s="81">
        <v>0</v>
      </c>
      <c r="BQ261" s="81">
        <v>0</v>
      </c>
      <c r="BR261" s="81">
        <v>0</v>
      </c>
      <c r="BS261" s="81">
        <v>0</v>
      </c>
      <c r="BT261"/>
      <c r="BU261" s="80"/>
      <c r="BV261" s="80"/>
      <c r="BW261" s="80"/>
      <c r="BX261" s="80"/>
      <c r="BY261" s="80"/>
      <c r="BZ261" s="80"/>
      <c r="CA261" s="80"/>
      <c r="CB261" s="80"/>
      <c r="CC261" s="80"/>
    </row>
    <row r="262" spans="1:81">
      <c r="A262" s="80" t="s">
        <v>1980</v>
      </c>
      <c r="B262" s="80">
        <v>194</v>
      </c>
      <c r="C262" s="80">
        <v>7</v>
      </c>
      <c r="D262" s="80">
        <v>12</v>
      </c>
      <c r="E262" s="80">
        <v>2010</v>
      </c>
      <c r="F262" s="80" t="s">
        <v>86</v>
      </c>
      <c r="G262" s="80" t="s">
        <v>1973</v>
      </c>
      <c r="H262" s="80" t="s">
        <v>1974</v>
      </c>
      <c r="I262" s="177"/>
      <c r="J262" s="81">
        <v>4.837125642849343</v>
      </c>
      <c r="K262" s="81">
        <v>0.74516535432947406</v>
      </c>
      <c r="L262" s="81">
        <v>2.691687485707019</v>
      </c>
      <c r="M262" s="81">
        <v>13.499079310700131</v>
      </c>
      <c r="N262" s="81">
        <v>16.645663523967968</v>
      </c>
      <c r="O262" s="81">
        <v>12.73939291366259</v>
      </c>
      <c r="P262" s="81">
        <v>12.800437838607643</v>
      </c>
      <c r="Q262" s="81">
        <v>0.69711931268540306</v>
      </c>
      <c r="R262" s="81">
        <v>0</v>
      </c>
      <c r="S262" s="81">
        <v>0.8215366374271732</v>
      </c>
      <c r="T262" s="82"/>
      <c r="U262" s="81">
        <v>897567</v>
      </c>
      <c r="V262" s="81">
        <v>336</v>
      </c>
      <c r="W262" s="81">
        <v>66</v>
      </c>
      <c r="X262" s="81">
        <v>2637</v>
      </c>
      <c r="Y262" s="81">
        <v>3635</v>
      </c>
      <c r="Z262" s="81">
        <v>6470</v>
      </c>
      <c r="AA262" s="81">
        <v>2512</v>
      </c>
      <c r="AB262" s="81">
        <v>11458</v>
      </c>
      <c r="AC262" s="81">
        <v>0</v>
      </c>
      <c r="AD262" s="81">
        <v>0.8215366374271732</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0</v>
      </c>
      <c r="BL262" s="81">
        <v>0</v>
      </c>
      <c r="BM262" s="82"/>
      <c r="BN262" s="81">
        <v>0</v>
      </c>
      <c r="BO262" s="81">
        <v>0</v>
      </c>
      <c r="BP262" s="81">
        <v>0</v>
      </c>
      <c r="BQ262" s="81">
        <v>0</v>
      </c>
      <c r="BR262" s="81">
        <v>0</v>
      </c>
      <c r="BS262" s="81">
        <v>0</v>
      </c>
      <c r="BT262"/>
      <c r="BU262" s="80">
        <v>0</v>
      </c>
      <c r="BV262" s="80">
        <v>0</v>
      </c>
      <c r="BW262" s="80">
        <v>0</v>
      </c>
      <c r="BX262" s="80">
        <v>0</v>
      </c>
      <c r="BY262" s="80">
        <v>0</v>
      </c>
      <c r="BZ262" s="80">
        <v>0</v>
      </c>
      <c r="CA262" s="80">
        <v>0</v>
      </c>
      <c r="CB262" s="80">
        <v>0</v>
      </c>
      <c r="CC262" s="80">
        <v>0</v>
      </c>
    </row>
    <row r="263" spans="1:81">
      <c r="A263" s="80" t="s">
        <v>1981</v>
      </c>
      <c r="B263" s="80">
        <v>195</v>
      </c>
      <c r="C263" s="80">
        <v>8</v>
      </c>
      <c r="D263" s="80">
        <v>12</v>
      </c>
      <c r="E263" s="80">
        <v>2011</v>
      </c>
      <c r="F263" s="80" t="s">
        <v>87</v>
      </c>
      <c r="G263" s="80" t="s">
        <v>1973</v>
      </c>
      <c r="H263" s="80" t="s">
        <v>1974</v>
      </c>
      <c r="I263" s="177"/>
      <c r="J263" s="81">
        <v>4.3608580241836856</v>
      </c>
      <c r="K263" s="81">
        <v>0.9352794310776702</v>
      </c>
      <c r="L263" s="81">
        <v>2.4016888391404687</v>
      </c>
      <c r="M263" s="81">
        <v>14.855899346544058</v>
      </c>
      <c r="N263" s="81">
        <v>15.764667453975092</v>
      </c>
      <c r="O263" s="81">
        <v>12.613048946876335</v>
      </c>
      <c r="P263" s="81">
        <v>12.346401421275043</v>
      </c>
      <c r="Q263" s="81">
        <v>0.80129600947433999</v>
      </c>
      <c r="R263" s="81">
        <v>0</v>
      </c>
      <c r="S263" s="81">
        <v>0.71770058910349621</v>
      </c>
      <c r="T263" s="82"/>
      <c r="U263" s="81">
        <v>767318</v>
      </c>
      <c r="V263" s="81">
        <v>336</v>
      </c>
      <c r="W263" s="81">
        <v>66</v>
      </c>
      <c r="X263" s="81">
        <v>2637</v>
      </c>
      <c r="Y263" s="81">
        <v>3666</v>
      </c>
      <c r="Z263" s="81">
        <v>6545</v>
      </c>
      <c r="AA263" s="81">
        <v>2495</v>
      </c>
      <c r="AB263" s="81">
        <v>11418</v>
      </c>
      <c r="AC263" s="81">
        <v>0</v>
      </c>
      <c r="AD263" s="81">
        <v>0.71770058910349621</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0</v>
      </c>
      <c r="BL263" s="81">
        <v>0</v>
      </c>
      <c r="BM263" s="82"/>
      <c r="BN263" s="81">
        <v>0</v>
      </c>
      <c r="BO263" s="81">
        <v>0</v>
      </c>
      <c r="BP263" s="81">
        <v>0</v>
      </c>
      <c r="BQ263" s="81">
        <v>0</v>
      </c>
      <c r="BR263" s="81">
        <v>0</v>
      </c>
      <c r="BS263" s="81">
        <v>0</v>
      </c>
      <c r="BT263"/>
      <c r="BU263" s="80">
        <v>0</v>
      </c>
      <c r="BV263" s="80">
        <v>0</v>
      </c>
      <c r="BW263" s="80">
        <v>0</v>
      </c>
      <c r="BX263" s="80">
        <v>0</v>
      </c>
      <c r="BY263" s="80">
        <v>0</v>
      </c>
      <c r="BZ263" s="80">
        <v>0</v>
      </c>
      <c r="CA263" s="80">
        <v>0</v>
      </c>
      <c r="CB263" s="80">
        <v>0</v>
      </c>
      <c r="CC263" s="80">
        <v>0</v>
      </c>
    </row>
    <row r="264" spans="1:81">
      <c r="A264" s="80" t="s">
        <v>1982</v>
      </c>
      <c r="B264" s="80">
        <v>196</v>
      </c>
      <c r="C264" s="80">
        <v>9</v>
      </c>
      <c r="D264" s="80">
        <v>12</v>
      </c>
      <c r="E264" s="80">
        <v>2012</v>
      </c>
      <c r="F264" s="80" t="s">
        <v>88</v>
      </c>
      <c r="G264" s="80" t="s">
        <v>1973</v>
      </c>
      <c r="H264" s="80" t="s">
        <v>1974</v>
      </c>
      <c r="I264" s="177"/>
      <c r="J264" s="81">
        <v>4.9577166541847637</v>
      </c>
      <c r="K264" s="81">
        <v>0.84420801596984008</v>
      </c>
      <c r="L264" s="81">
        <v>2.4419477711369102</v>
      </c>
      <c r="M264" s="81">
        <v>13.374897744497813</v>
      </c>
      <c r="N264" s="81">
        <v>15.432083637020568</v>
      </c>
      <c r="O264" s="81">
        <v>12.605568640607764</v>
      </c>
      <c r="P264" s="81">
        <v>12.28227928001958</v>
      </c>
      <c r="Q264" s="81">
        <v>0.86723409103625759</v>
      </c>
      <c r="R264" s="81">
        <v>0</v>
      </c>
      <c r="S264" s="81">
        <v>0.72312911273376046</v>
      </c>
      <c r="T264" s="82"/>
      <c r="U264" s="81">
        <v>895091</v>
      </c>
      <c r="V264" s="81">
        <v>336</v>
      </c>
      <c r="W264" s="81">
        <v>66</v>
      </c>
      <c r="X264" s="81">
        <v>2637</v>
      </c>
      <c r="Y264" s="81">
        <v>3705</v>
      </c>
      <c r="Z264" s="81">
        <v>6593</v>
      </c>
      <c r="AA264" s="81">
        <v>2468</v>
      </c>
      <c r="AB264" s="81">
        <v>11374</v>
      </c>
      <c r="AC264" s="81">
        <v>0</v>
      </c>
      <c r="AD264" s="81">
        <v>0.72312911273376046</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1983</v>
      </c>
      <c r="B265" s="80">
        <v>197</v>
      </c>
      <c r="C265" s="80">
        <v>10</v>
      </c>
      <c r="D265" s="80">
        <v>12</v>
      </c>
      <c r="E265" s="80">
        <v>2013</v>
      </c>
      <c r="F265" s="80" t="s">
        <v>89</v>
      </c>
      <c r="G265" s="80" t="s">
        <v>1973</v>
      </c>
      <c r="H265" s="80" t="s">
        <v>1974</v>
      </c>
      <c r="I265" s="177"/>
      <c r="J265" s="81">
        <v>4.4899075855242589</v>
      </c>
      <c r="K265" s="81">
        <v>0.69443297091873091</v>
      </c>
      <c r="L265" s="81">
        <v>2.4823286008435645</v>
      </c>
      <c r="M265" s="81">
        <v>12.89365123350397</v>
      </c>
      <c r="N265" s="81">
        <v>16.503019936063506</v>
      </c>
      <c r="O265" s="81">
        <v>12.193094793319682</v>
      </c>
      <c r="P265" s="81">
        <v>12.328557587296602</v>
      </c>
      <c r="Q265" s="81">
        <v>0.87977224036945401</v>
      </c>
      <c r="R265" s="81">
        <v>0</v>
      </c>
      <c r="S265" s="81">
        <v>0.59895537419190525</v>
      </c>
      <c r="T265" s="82"/>
      <c r="U265" s="81">
        <v>804988</v>
      </c>
      <c r="V265" s="81">
        <v>336</v>
      </c>
      <c r="W265" s="81">
        <v>66</v>
      </c>
      <c r="X265" s="81">
        <v>2637</v>
      </c>
      <c r="Y265" s="81">
        <v>3702</v>
      </c>
      <c r="Z265" s="81">
        <v>6662</v>
      </c>
      <c r="AA265" s="81">
        <v>2468</v>
      </c>
      <c r="AB265" s="81">
        <v>11373</v>
      </c>
      <c r="AC265" s="81">
        <v>0</v>
      </c>
      <c r="AD265" s="81">
        <v>0.59895537419190525</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0</v>
      </c>
      <c r="BL265" s="81">
        <v>0</v>
      </c>
      <c r="BM265" s="82"/>
      <c r="BN265" s="81">
        <v>0</v>
      </c>
      <c r="BO265" s="81">
        <v>0</v>
      </c>
      <c r="BP265" s="81">
        <v>0</v>
      </c>
      <c r="BQ265" s="81">
        <v>0</v>
      </c>
      <c r="BR265" s="81">
        <v>0</v>
      </c>
      <c r="BS265" s="81">
        <v>0</v>
      </c>
      <c r="BT265"/>
      <c r="BU265" s="80">
        <v>0</v>
      </c>
      <c r="BV265" s="80">
        <v>0</v>
      </c>
      <c r="BW265" s="80">
        <v>0</v>
      </c>
      <c r="BX265" s="80">
        <v>0</v>
      </c>
      <c r="BY265" s="80">
        <v>0</v>
      </c>
      <c r="BZ265" s="80">
        <v>0</v>
      </c>
      <c r="CA265" s="80">
        <v>0</v>
      </c>
      <c r="CB265" s="80">
        <v>0</v>
      </c>
      <c r="CC265" s="80">
        <v>0</v>
      </c>
    </row>
    <row r="266" spans="1:81">
      <c r="A266" s="80" t="s">
        <v>1984</v>
      </c>
      <c r="B266" s="80">
        <v>198</v>
      </c>
      <c r="C266" s="80">
        <v>11</v>
      </c>
      <c r="D266" s="80">
        <v>12</v>
      </c>
      <c r="E266" s="80">
        <v>2014</v>
      </c>
      <c r="F266" s="80" t="s">
        <v>90</v>
      </c>
      <c r="G266" s="80" t="s">
        <v>1973</v>
      </c>
      <c r="H266" s="80" t="s">
        <v>1974</v>
      </c>
      <c r="I266" s="177"/>
      <c r="J266" s="81">
        <v>4.3724208814496359</v>
      </c>
      <c r="K266" s="81">
        <v>0.6237439206232186</v>
      </c>
      <c r="L266" s="81">
        <v>7.2319342433599907</v>
      </c>
      <c r="M266" s="81">
        <v>12.850588570424646</v>
      </c>
      <c r="N266" s="81">
        <v>16.382986538925401</v>
      </c>
      <c r="O266" s="81">
        <v>11.577065028352591</v>
      </c>
      <c r="P266" s="81">
        <v>12.201868351594145</v>
      </c>
      <c r="Q266" s="81">
        <v>0.83927745111577223</v>
      </c>
      <c r="R266" s="81">
        <v>0</v>
      </c>
      <c r="S266" s="81">
        <v>0.67710368078712524</v>
      </c>
      <c r="T266" s="82"/>
      <c r="U266" s="81">
        <v>858131</v>
      </c>
      <c r="V266" s="81">
        <v>257</v>
      </c>
      <c r="W266" s="81">
        <v>267</v>
      </c>
      <c r="X266" s="81">
        <v>2640</v>
      </c>
      <c r="Y266" s="81">
        <v>3707</v>
      </c>
      <c r="Z266" s="81">
        <v>6662</v>
      </c>
      <c r="AA266" s="81">
        <v>2430</v>
      </c>
      <c r="AB266" s="81">
        <v>11308</v>
      </c>
      <c r="AC266" s="81">
        <v>0</v>
      </c>
      <c r="AD266" s="81">
        <v>0.67710368078712524</v>
      </c>
      <c r="AE266" s="82"/>
      <c r="AF266" s="81">
        <v>6096096.8242755467</v>
      </c>
      <c r="AG266" s="81">
        <v>514091.66232240124</v>
      </c>
      <c r="AH266" s="81">
        <v>1849063.4056437374</v>
      </c>
      <c r="AI266" s="81">
        <v>15976657.26964559</v>
      </c>
      <c r="AJ266" s="81">
        <v>20349326.912802305</v>
      </c>
      <c r="AK266" s="81">
        <v>0</v>
      </c>
      <c r="AL266" s="81">
        <v>0</v>
      </c>
      <c r="AM266" s="81">
        <v>1552419.422125147</v>
      </c>
      <c r="AN266" s="81">
        <v>0</v>
      </c>
      <c r="AO266" s="81">
        <v>0</v>
      </c>
      <c r="AP266" s="82"/>
      <c r="AQ266" s="81">
        <v>282</v>
      </c>
      <c r="AR266" s="81">
        <v>62</v>
      </c>
      <c r="AS266" s="81">
        <v>0</v>
      </c>
      <c r="AT266" s="81">
        <v>0</v>
      </c>
      <c r="AU266" s="81">
        <v>0</v>
      </c>
      <c r="AV266" s="81">
        <v>0</v>
      </c>
      <c r="AW266" s="81" t="s">
        <v>564</v>
      </c>
      <c r="AX266" s="82"/>
      <c r="AY266" s="81">
        <v>1172.2</v>
      </c>
      <c r="AZ266" s="81">
        <v>1360.8</v>
      </c>
      <c r="BA266" s="81">
        <v>0</v>
      </c>
      <c r="BB266" s="81">
        <v>0</v>
      </c>
      <c r="BC266" s="81">
        <v>0</v>
      </c>
      <c r="BD266" s="81">
        <v>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1985</v>
      </c>
      <c r="B267" s="80">
        <v>199</v>
      </c>
      <c r="C267" s="80">
        <v>12</v>
      </c>
      <c r="D267" s="80">
        <v>12</v>
      </c>
      <c r="E267" s="80">
        <v>2015</v>
      </c>
      <c r="F267" s="80" t="s">
        <v>91</v>
      </c>
      <c r="G267" s="80" t="s">
        <v>1973</v>
      </c>
      <c r="H267" s="80" t="s">
        <v>1974</v>
      </c>
      <c r="I267" s="177"/>
      <c r="J267" s="81">
        <v>3.485624385981406</v>
      </c>
      <c r="K267" s="81">
        <v>0.58045521949877621</v>
      </c>
      <c r="L267" s="81">
        <v>7.8021618567283628</v>
      </c>
      <c r="M267" s="81">
        <v>13.699357589802885</v>
      </c>
      <c r="N267" s="81">
        <v>14.170505235124537</v>
      </c>
      <c r="O267" s="81">
        <v>11.514780605977997</v>
      </c>
      <c r="P267" s="81">
        <v>12.121013660558919</v>
      </c>
      <c r="Q267" s="81">
        <v>0.81507178540752245</v>
      </c>
      <c r="R267" s="81">
        <v>0</v>
      </c>
      <c r="S267" s="81">
        <v>0.55110781751768956</v>
      </c>
      <c r="T267" s="82"/>
      <c r="U267" s="81">
        <v>738433</v>
      </c>
      <c r="V267" s="81">
        <v>257</v>
      </c>
      <c r="W267" s="81">
        <v>267</v>
      </c>
      <c r="X267" s="81">
        <v>2640</v>
      </c>
      <c r="Y267" s="81">
        <v>3741</v>
      </c>
      <c r="Z267" s="81">
        <v>6690</v>
      </c>
      <c r="AA267" s="81">
        <v>2412</v>
      </c>
      <c r="AB267" s="81">
        <v>11218</v>
      </c>
      <c r="AC267" s="81">
        <v>0</v>
      </c>
      <c r="AD267" s="81">
        <v>0.55110781751768956</v>
      </c>
      <c r="AE267" s="82"/>
      <c r="AF267" s="81">
        <v>5015353.8373361593</v>
      </c>
      <c r="AG267" s="81">
        <v>446265.2118198243</v>
      </c>
      <c r="AH267" s="81">
        <v>1640745.4581068226</v>
      </c>
      <c r="AI267" s="81">
        <v>17144231.58871993</v>
      </c>
      <c r="AJ267" s="81">
        <v>17763184.169468667</v>
      </c>
      <c r="AK267" s="81">
        <v>0</v>
      </c>
      <c r="AL267" s="81">
        <v>0</v>
      </c>
      <c r="AM267" s="81">
        <v>1537379.8422598753</v>
      </c>
      <c r="AN267" s="81">
        <v>0</v>
      </c>
      <c r="AO267" s="81">
        <v>0</v>
      </c>
      <c r="AP267" s="82"/>
      <c r="AQ267" s="81">
        <v>311</v>
      </c>
      <c r="AR267" s="81">
        <v>97</v>
      </c>
      <c r="AS267" s="81">
        <v>0</v>
      </c>
      <c r="AT267" s="81">
        <v>0</v>
      </c>
      <c r="AU267" s="81">
        <v>0</v>
      </c>
      <c r="AV267" s="81">
        <v>0</v>
      </c>
      <c r="AW267" s="81" t="s">
        <v>564</v>
      </c>
      <c r="AX267" s="82"/>
      <c r="AY267" s="81">
        <v>1314.9</v>
      </c>
      <c r="AZ267" s="81">
        <v>2305.3000000000002</v>
      </c>
      <c r="BA267" s="81">
        <v>0</v>
      </c>
      <c r="BB267" s="81">
        <v>0</v>
      </c>
      <c r="BC267" s="81">
        <v>0</v>
      </c>
      <c r="BD267" s="81">
        <v>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1986</v>
      </c>
      <c r="B268" s="80">
        <v>200</v>
      </c>
      <c r="C268" s="80">
        <v>13</v>
      </c>
      <c r="D268" s="80">
        <v>12</v>
      </c>
      <c r="E268" s="80">
        <v>2016</v>
      </c>
      <c r="F268" s="80" t="s">
        <v>92</v>
      </c>
      <c r="G268" s="80" t="s">
        <v>1973</v>
      </c>
      <c r="H268" s="80" t="s">
        <v>1974</v>
      </c>
      <c r="I268" s="177"/>
      <c r="J268" s="81">
        <v>4.1812505390172294</v>
      </c>
      <c r="K268" s="81">
        <v>0.58394327895334253</v>
      </c>
      <c r="L268" s="81">
        <v>7.4980927369837467</v>
      </c>
      <c r="M268" s="81">
        <v>11.074373832185263</v>
      </c>
      <c r="N268" s="81">
        <v>15.187372916419328</v>
      </c>
      <c r="O268" s="81">
        <v>11.383452938985592</v>
      </c>
      <c r="P268" s="81">
        <v>11.83098790943785</v>
      </c>
      <c r="Q268" s="81">
        <v>0.7847924614558619</v>
      </c>
      <c r="R268" s="81">
        <v>0</v>
      </c>
      <c r="S268" s="81">
        <v>0.55475399006908832</v>
      </c>
      <c r="T268" s="82"/>
      <c r="U268" s="81">
        <v>879062.99999999988</v>
      </c>
      <c r="V268" s="81">
        <v>257</v>
      </c>
      <c r="W268" s="81">
        <v>267</v>
      </c>
      <c r="X268" s="81">
        <v>2640</v>
      </c>
      <c r="Y268" s="81">
        <v>3766</v>
      </c>
      <c r="Z268" s="81">
        <v>6695</v>
      </c>
      <c r="AA268" s="81">
        <v>2435</v>
      </c>
      <c r="AB268" s="81">
        <v>11111</v>
      </c>
      <c r="AC268" s="81">
        <v>0</v>
      </c>
      <c r="AD268" s="81">
        <v>0.55475399006908832</v>
      </c>
      <c r="AE268" s="82"/>
      <c r="AF268" s="81">
        <v>6141894.9875787087</v>
      </c>
      <c r="AG268" s="81">
        <v>431517.51923042448</v>
      </c>
      <c r="AH268" s="81">
        <v>1224535.187529023</v>
      </c>
      <c r="AI268" s="81">
        <v>16678511.817649961</v>
      </c>
      <c r="AJ268" s="81">
        <v>18720719.006126791</v>
      </c>
      <c r="AK268" s="81">
        <v>0</v>
      </c>
      <c r="AL268" s="81">
        <v>0</v>
      </c>
      <c r="AM268" s="81">
        <v>1523898.9419866861</v>
      </c>
      <c r="AN268" s="81">
        <v>0</v>
      </c>
      <c r="AO268" s="81">
        <v>0</v>
      </c>
      <c r="AP268" s="82"/>
      <c r="AQ268" s="81">
        <v>339</v>
      </c>
      <c r="AR268" s="81">
        <v>119</v>
      </c>
      <c r="AS268" s="81">
        <v>0</v>
      </c>
      <c r="AT268" s="81">
        <v>0</v>
      </c>
      <c r="AU268" s="81">
        <v>0</v>
      </c>
      <c r="AV268" s="81">
        <v>0</v>
      </c>
      <c r="AW268" s="81" t="s">
        <v>564</v>
      </c>
      <c r="AX268" s="82"/>
      <c r="AY268" s="81">
        <v>1467.4</v>
      </c>
      <c r="AZ268" s="81">
        <v>2738</v>
      </c>
      <c r="BA268" s="81">
        <v>0</v>
      </c>
      <c r="BB268" s="81">
        <v>0</v>
      </c>
      <c r="BC268" s="81">
        <v>0</v>
      </c>
      <c r="BD268" s="81">
        <v>0</v>
      </c>
      <c r="BE268" s="81" t="s">
        <v>564</v>
      </c>
      <c r="BF268" s="82"/>
      <c r="BG268" s="81">
        <v>0</v>
      </c>
      <c r="BH268" s="81">
        <v>0</v>
      </c>
      <c r="BI268" s="81">
        <v>0</v>
      </c>
      <c r="BJ268" s="81">
        <v>0</v>
      </c>
      <c r="BK268" s="81">
        <v>0</v>
      </c>
      <c r="BL268" s="81">
        <v>0</v>
      </c>
      <c r="BM268" s="82"/>
      <c r="BN268" s="81">
        <v>0</v>
      </c>
      <c r="BO268" s="81">
        <v>0</v>
      </c>
      <c r="BP268" s="81">
        <v>0</v>
      </c>
      <c r="BQ268" s="81">
        <v>0</v>
      </c>
      <c r="BR268" s="81">
        <v>0</v>
      </c>
      <c r="BS268" s="81">
        <v>0</v>
      </c>
      <c r="BT268"/>
      <c r="BU268" s="80">
        <v>0</v>
      </c>
      <c r="BV268" s="80">
        <v>0</v>
      </c>
      <c r="BW268" s="80">
        <v>0</v>
      </c>
      <c r="BX268" s="80">
        <v>0</v>
      </c>
      <c r="BY268" s="80">
        <v>0</v>
      </c>
      <c r="BZ268" s="80">
        <v>0</v>
      </c>
      <c r="CA268" s="80">
        <v>0</v>
      </c>
      <c r="CB268" s="80">
        <v>0</v>
      </c>
      <c r="CC268" s="80">
        <v>0</v>
      </c>
    </row>
    <row r="269" spans="1:81">
      <c r="A269" s="80" t="s">
        <v>1987</v>
      </c>
      <c r="B269" s="80">
        <v>201</v>
      </c>
      <c r="C269" s="80">
        <v>14</v>
      </c>
      <c r="D269" s="80">
        <v>12</v>
      </c>
      <c r="E269" s="80">
        <v>2017</v>
      </c>
      <c r="F269" s="80" t="s">
        <v>71</v>
      </c>
      <c r="G269" s="80" t="s">
        <v>1973</v>
      </c>
      <c r="H269" s="80" t="s">
        <v>1974</v>
      </c>
      <c r="I269" s="177"/>
      <c r="J269" s="81">
        <v>4.1844860099188548</v>
      </c>
      <c r="K269" s="81">
        <v>0.57587201399995491</v>
      </c>
      <c r="L269" s="81">
        <v>7.3735106810811253</v>
      </c>
      <c r="M269" s="81">
        <v>10.520629376971934</v>
      </c>
      <c r="N269" s="81">
        <v>15.738520078322066</v>
      </c>
      <c r="O269" s="81">
        <v>11.214427580792673</v>
      </c>
      <c r="P269" s="81">
        <v>11.785010487718241</v>
      </c>
      <c r="Q269" s="81">
        <v>0.75561018902846999</v>
      </c>
      <c r="R269" s="81">
        <v>0</v>
      </c>
      <c r="S269" s="81">
        <v>0.71560033765844633</v>
      </c>
      <c r="T269" s="82"/>
      <c r="U269" s="81">
        <v>933957</v>
      </c>
      <c r="V269" s="81">
        <v>257</v>
      </c>
      <c r="W269" s="81">
        <v>267</v>
      </c>
      <c r="X269" s="81">
        <v>2640</v>
      </c>
      <c r="Y269" s="81">
        <v>3788</v>
      </c>
      <c r="Z269" s="81">
        <v>6705</v>
      </c>
      <c r="AA269" s="81">
        <v>2441</v>
      </c>
      <c r="AB269" s="81">
        <v>11063</v>
      </c>
      <c r="AC269" s="81">
        <v>0</v>
      </c>
      <c r="AD269" s="81">
        <v>0.71560033765844633</v>
      </c>
      <c r="AE269" s="82"/>
      <c r="AF269" s="81">
        <v>6230426.0980988322</v>
      </c>
      <c r="AG269" s="81">
        <v>430360.62469025888</v>
      </c>
      <c r="AH269" s="81">
        <v>1579274.138206359</v>
      </c>
      <c r="AI269" s="81">
        <v>16519827.58673016</v>
      </c>
      <c r="AJ269" s="81">
        <v>18588393.968549389</v>
      </c>
      <c r="AK269" s="81">
        <v>0</v>
      </c>
      <c r="AL269" s="81">
        <v>0</v>
      </c>
      <c r="AM269" s="81">
        <v>1519689.817506772</v>
      </c>
      <c r="AN269" s="81">
        <v>0</v>
      </c>
      <c r="AO269" s="81">
        <v>0</v>
      </c>
      <c r="AP269" s="82"/>
      <c r="AQ269" s="81">
        <v>364</v>
      </c>
      <c r="AR269" s="81">
        <v>131</v>
      </c>
      <c r="AS269" s="81">
        <v>0</v>
      </c>
      <c r="AT269" s="81">
        <v>0</v>
      </c>
      <c r="AU269" s="81">
        <v>0</v>
      </c>
      <c r="AV269" s="81">
        <v>0</v>
      </c>
      <c r="AW269" s="81" t="s">
        <v>564</v>
      </c>
      <c r="AX269" s="82"/>
      <c r="AY269" s="81">
        <v>1606.6</v>
      </c>
      <c r="AZ269" s="81">
        <v>3270.3999999999992</v>
      </c>
      <c r="BA269" s="81">
        <v>0</v>
      </c>
      <c r="BB269" s="81">
        <v>0</v>
      </c>
      <c r="BC269" s="81">
        <v>0</v>
      </c>
      <c r="BD269" s="81">
        <v>0</v>
      </c>
      <c r="BE269" s="81" t="s">
        <v>564</v>
      </c>
      <c r="BF269" s="82"/>
      <c r="BG269" s="81">
        <v>0</v>
      </c>
      <c r="BH269" s="81">
        <v>0</v>
      </c>
      <c r="BI269" s="81">
        <v>0</v>
      </c>
      <c r="BJ269" s="81">
        <v>0</v>
      </c>
      <c r="BK269" s="81">
        <v>0</v>
      </c>
      <c r="BL269" s="81">
        <v>0</v>
      </c>
      <c r="BM269" s="82"/>
      <c r="BN269" s="81">
        <v>0</v>
      </c>
      <c r="BO269" s="81">
        <v>0</v>
      </c>
      <c r="BP269" s="81">
        <v>0</v>
      </c>
      <c r="BQ269" s="81">
        <v>0</v>
      </c>
      <c r="BR269" s="81">
        <v>0</v>
      </c>
      <c r="BS269" s="81">
        <v>0</v>
      </c>
      <c r="BT269"/>
      <c r="BU269" s="80">
        <v>0</v>
      </c>
      <c r="BV269" s="80">
        <v>0</v>
      </c>
      <c r="BW269" s="80">
        <v>0</v>
      </c>
      <c r="BX269" s="80">
        <v>0</v>
      </c>
      <c r="BY269" s="80">
        <v>0</v>
      </c>
      <c r="BZ269" s="80">
        <v>0</v>
      </c>
      <c r="CA269" s="80">
        <v>0</v>
      </c>
      <c r="CB269" s="80">
        <v>0</v>
      </c>
      <c r="CC269" s="80">
        <v>0</v>
      </c>
    </row>
    <row r="270" spans="1:81">
      <c r="A270" s="80" t="s">
        <v>1988</v>
      </c>
      <c r="B270" s="80">
        <v>202</v>
      </c>
      <c r="C270" s="80">
        <v>15</v>
      </c>
      <c r="D270" s="80">
        <v>12</v>
      </c>
      <c r="E270" s="80">
        <v>2018</v>
      </c>
      <c r="F270" s="80" t="s">
        <v>93</v>
      </c>
      <c r="G270" s="80" t="s">
        <v>1973</v>
      </c>
      <c r="H270" s="80" t="s">
        <v>1974</v>
      </c>
      <c r="I270" s="177"/>
      <c r="J270" s="81">
        <v>3.9244627602412869</v>
      </c>
      <c r="K270" s="81">
        <v>0.54037329167713388</v>
      </c>
      <c r="L270" s="81">
        <v>6.6103481238945019</v>
      </c>
      <c r="M270" s="81">
        <v>10.238861957690201</v>
      </c>
      <c r="N270" s="81">
        <v>15.399005720239135</v>
      </c>
      <c r="O270" s="81">
        <v>11.043119925024007</v>
      </c>
      <c r="P270" s="81">
        <v>11.691599121911979</v>
      </c>
      <c r="Q270" s="81">
        <v>0.69749210813948881</v>
      </c>
      <c r="R270" s="81">
        <v>0</v>
      </c>
      <c r="S270" s="81">
        <v>0.72552333845362271</v>
      </c>
      <c r="T270" s="82"/>
      <c r="U270" s="81">
        <v>941692</v>
      </c>
      <c r="V270" s="81">
        <v>257</v>
      </c>
      <c r="W270" s="81">
        <v>267</v>
      </c>
      <c r="X270" s="81">
        <v>2640</v>
      </c>
      <c r="Y270" s="81">
        <v>3824</v>
      </c>
      <c r="Z270" s="81">
        <v>6729</v>
      </c>
      <c r="AA270" s="81">
        <v>2446</v>
      </c>
      <c r="AB270" s="81">
        <v>11005</v>
      </c>
      <c r="AC270" s="81">
        <v>0</v>
      </c>
      <c r="AD270" s="81">
        <v>0.72552333845362271</v>
      </c>
      <c r="AE270" s="82"/>
      <c r="AF270" s="81">
        <v>6006706.5991413835</v>
      </c>
      <c r="AG270" s="81">
        <v>382286.75191425672</v>
      </c>
      <c r="AH270" s="81">
        <v>1492298.688146414</v>
      </c>
      <c r="AI270" s="81">
        <v>15779411.40991457</v>
      </c>
      <c r="AJ270" s="81">
        <v>18721833.802418601</v>
      </c>
      <c r="AK270" s="81">
        <v>0</v>
      </c>
      <c r="AL270" s="81">
        <v>0</v>
      </c>
      <c r="AM270" s="81">
        <v>1514850.473381696</v>
      </c>
      <c r="AN270" s="81">
        <v>0</v>
      </c>
      <c r="AO270" s="81">
        <v>0</v>
      </c>
      <c r="AP270" s="82"/>
      <c r="AQ270" s="81">
        <v>384</v>
      </c>
      <c r="AR270" s="81">
        <v>139</v>
      </c>
      <c r="AS270" s="81">
        <v>0</v>
      </c>
      <c r="AT270" s="81">
        <v>1</v>
      </c>
      <c r="AU270" s="81">
        <v>0</v>
      </c>
      <c r="AV270" s="81">
        <v>0</v>
      </c>
      <c r="AW270" s="81" t="s">
        <v>564</v>
      </c>
      <c r="AX270" s="82"/>
      <c r="AY270" s="81">
        <v>1710</v>
      </c>
      <c r="AZ270" s="81">
        <v>3383</v>
      </c>
      <c r="BA270" s="81">
        <v>0</v>
      </c>
      <c r="BB270" s="81">
        <v>190</v>
      </c>
      <c r="BC270" s="81">
        <v>0</v>
      </c>
      <c r="BD270" s="81">
        <v>0</v>
      </c>
      <c r="BE270" s="81" t="s">
        <v>564</v>
      </c>
      <c r="BF270" s="82"/>
      <c r="BG270" s="81">
        <v>0</v>
      </c>
      <c r="BH270" s="81">
        <v>0</v>
      </c>
      <c r="BI270" s="81">
        <v>0</v>
      </c>
      <c r="BJ270" s="81">
        <v>0</v>
      </c>
      <c r="BK270" s="81">
        <v>0</v>
      </c>
      <c r="BL270" s="81">
        <v>0</v>
      </c>
      <c r="BM270" s="82"/>
      <c r="BN270" s="81">
        <v>0</v>
      </c>
      <c r="BO270" s="81">
        <v>0</v>
      </c>
      <c r="BP270" s="81">
        <v>0</v>
      </c>
      <c r="BQ270" s="81">
        <v>0</v>
      </c>
      <c r="BR270" s="81">
        <v>0</v>
      </c>
      <c r="BS270" s="81">
        <v>0</v>
      </c>
      <c r="BT270"/>
      <c r="BU270" s="80">
        <v>0</v>
      </c>
      <c r="BV270" s="80">
        <v>0</v>
      </c>
      <c r="BW270" s="80">
        <v>0</v>
      </c>
      <c r="BX270" s="80">
        <v>0</v>
      </c>
      <c r="BY270" s="80">
        <v>0</v>
      </c>
      <c r="BZ270" s="80">
        <v>0</v>
      </c>
      <c r="CA270" s="80">
        <v>0</v>
      </c>
      <c r="CB270" s="80">
        <v>0</v>
      </c>
      <c r="CC270" s="80">
        <v>0</v>
      </c>
    </row>
    <row r="271" spans="1:81">
      <c r="A271" s="80" t="s">
        <v>1989</v>
      </c>
      <c r="B271" s="80">
        <v>203</v>
      </c>
      <c r="C271" s="80">
        <v>16</v>
      </c>
      <c r="D271" s="80">
        <v>12</v>
      </c>
      <c r="E271" s="80">
        <v>2019</v>
      </c>
      <c r="F271" s="80" t="s">
        <v>73</v>
      </c>
      <c r="G271" s="80" t="s">
        <v>1973</v>
      </c>
      <c r="H271" s="80" t="s">
        <v>1974</v>
      </c>
      <c r="I271" s="177"/>
      <c r="J271" s="81">
        <v>3.7476003033336704</v>
      </c>
      <c r="K271" s="81">
        <v>0.49050696441338643</v>
      </c>
      <c r="L271" s="81">
        <v>6.6463297950498044</v>
      </c>
      <c r="M271" s="81">
        <v>9.804798865975453</v>
      </c>
      <c r="N271" s="81">
        <v>13.882319186107972</v>
      </c>
      <c r="O271" s="81">
        <v>10.759205680246099</v>
      </c>
      <c r="P271" s="81">
        <v>11.741236720854685</v>
      </c>
      <c r="Q271" s="81">
        <v>0.68064795282633184</v>
      </c>
      <c r="R271" s="81">
        <v>0</v>
      </c>
      <c r="S271" s="81">
        <v>1.4264831479022091</v>
      </c>
      <c r="T271" s="82"/>
      <c r="U271" s="81">
        <v>911540</v>
      </c>
      <c r="V271" s="81">
        <v>257</v>
      </c>
      <c r="W271" s="81">
        <v>267</v>
      </c>
      <c r="X271" s="81">
        <v>2640</v>
      </c>
      <c r="Y271" s="81">
        <v>3884</v>
      </c>
      <c r="Z271" s="81">
        <v>6736</v>
      </c>
      <c r="AA271" s="81">
        <v>2438</v>
      </c>
      <c r="AB271" s="81">
        <v>11030</v>
      </c>
      <c r="AC271" s="81">
        <v>0</v>
      </c>
      <c r="AD271" s="81">
        <v>1.4264831479022091</v>
      </c>
      <c r="AE271" s="82"/>
      <c r="AF271" s="81">
        <v>6087332.2153722961</v>
      </c>
      <c r="AG271" s="81">
        <v>370154.84110267641</v>
      </c>
      <c r="AH271" s="81">
        <v>1576243.9541359551</v>
      </c>
      <c r="AI271" s="81">
        <v>16169945.870055741</v>
      </c>
      <c r="AJ271" s="81">
        <v>17537879.444550667</v>
      </c>
      <c r="AK271" s="81">
        <v>0</v>
      </c>
      <c r="AL271" s="81">
        <v>0</v>
      </c>
      <c r="AM271" s="81">
        <v>1502202.9662044561</v>
      </c>
      <c r="AN271" s="81">
        <v>0</v>
      </c>
      <c r="AO271" s="81">
        <v>0</v>
      </c>
      <c r="AP271" s="82"/>
      <c r="AQ271" s="81">
        <v>414</v>
      </c>
      <c r="AR271" s="81">
        <v>151</v>
      </c>
      <c r="AS271" s="81">
        <v>0</v>
      </c>
      <c r="AT271" s="81">
        <v>1</v>
      </c>
      <c r="AU271" s="81">
        <v>0</v>
      </c>
      <c r="AV271" s="81">
        <v>0</v>
      </c>
      <c r="AW271" s="81" t="s">
        <v>564</v>
      </c>
      <c r="AX271" s="82"/>
      <c r="AY271" s="81">
        <v>1848.7</v>
      </c>
      <c r="AZ271" s="81">
        <v>3605.7</v>
      </c>
      <c r="BA271" s="81">
        <v>0</v>
      </c>
      <c r="BB271" s="81">
        <v>190.2</v>
      </c>
      <c r="BC271" s="81">
        <v>0</v>
      </c>
      <c r="BD271" s="81">
        <v>0</v>
      </c>
      <c r="BE271" s="81" t="s">
        <v>564</v>
      </c>
      <c r="BF271" s="82"/>
      <c r="BG271" s="81">
        <v>0</v>
      </c>
      <c r="BH271" s="81">
        <v>0</v>
      </c>
      <c r="BI271" s="81">
        <v>0</v>
      </c>
      <c r="BJ271" s="81">
        <v>0</v>
      </c>
      <c r="BK271" s="81">
        <v>0</v>
      </c>
      <c r="BL271" s="81">
        <v>0</v>
      </c>
      <c r="BM271" s="82"/>
      <c r="BN271" s="81">
        <v>0</v>
      </c>
      <c r="BO271" s="81">
        <v>0</v>
      </c>
      <c r="BP271" s="81">
        <v>0</v>
      </c>
      <c r="BQ271" s="81">
        <v>0</v>
      </c>
      <c r="BR271" s="81">
        <v>0</v>
      </c>
      <c r="BS271" s="81">
        <v>0</v>
      </c>
      <c r="BT271"/>
      <c r="BU271" s="80">
        <v>0</v>
      </c>
      <c r="BV271" s="80">
        <v>0</v>
      </c>
      <c r="BW271" s="80">
        <v>0</v>
      </c>
      <c r="BX271" s="80">
        <v>0</v>
      </c>
      <c r="BY271" s="80">
        <v>0</v>
      </c>
      <c r="BZ271" s="80">
        <v>0</v>
      </c>
      <c r="CA271" s="80">
        <v>0</v>
      </c>
      <c r="CB271" s="80">
        <v>0</v>
      </c>
      <c r="CC271" s="80">
        <v>0</v>
      </c>
    </row>
    <row r="272" spans="1:81">
      <c r="A272" s="80" t="s">
        <v>1990</v>
      </c>
      <c r="B272" s="80">
        <v>204</v>
      </c>
      <c r="C272" s="80">
        <v>17</v>
      </c>
      <c r="D272" s="80">
        <v>12</v>
      </c>
      <c r="E272" s="80">
        <v>2020</v>
      </c>
      <c r="F272" s="80" t="s">
        <v>218</v>
      </c>
      <c r="G272" s="80" t="s">
        <v>1973</v>
      </c>
      <c r="H272" s="80" t="s">
        <v>1974</v>
      </c>
      <c r="I272" s="177"/>
      <c r="J272" s="81">
        <v>3.4607545508848512</v>
      </c>
      <c r="K272" s="81">
        <v>0.4471939438420412</v>
      </c>
      <c r="L272" s="81">
        <v>1.7569744560336662</v>
      </c>
      <c r="M272" s="81">
        <v>8.3363568635666709</v>
      </c>
      <c r="N272" s="81">
        <v>13.739221198116159</v>
      </c>
      <c r="O272" s="81">
        <v>9.4685696362202254</v>
      </c>
      <c r="P272" s="81">
        <v>10.899729041026349</v>
      </c>
      <c r="Q272" s="81">
        <v>0.65030481353469227</v>
      </c>
      <c r="R272" s="81">
        <v>0</v>
      </c>
      <c r="S272" s="81">
        <v>1.079819044118054</v>
      </c>
      <c r="T272" s="82"/>
      <c r="U272" s="81">
        <v>856423</v>
      </c>
      <c r="V272" s="81">
        <v>205</v>
      </c>
      <c r="W272" s="81">
        <v>79</v>
      </c>
      <c r="X272" s="81">
        <v>2494</v>
      </c>
      <c r="Y272" s="81">
        <v>3921</v>
      </c>
      <c r="Z272" s="81">
        <v>6766</v>
      </c>
      <c r="AA272" s="81">
        <v>2459</v>
      </c>
      <c r="AB272" s="81">
        <v>11029</v>
      </c>
      <c r="AC272" s="81">
        <v>0</v>
      </c>
      <c r="AD272" s="81">
        <v>1.079819044118054</v>
      </c>
      <c r="AE272" s="82"/>
      <c r="AF272" s="81">
        <v>5773649.145841701</v>
      </c>
      <c r="AG272" s="81">
        <v>322462.35869419819</v>
      </c>
      <c r="AH272" s="81">
        <v>452090.78871192998</v>
      </c>
      <c r="AI272" s="81">
        <v>14411003.693144254</v>
      </c>
      <c r="AJ272" s="81">
        <v>17890574.583815057</v>
      </c>
      <c r="AK272" s="81"/>
      <c r="AL272" s="81"/>
      <c r="AM272" s="81">
        <v>1439407.0347457128</v>
      </c>
      <c r="AN272" s="81"/>
      <c r="AO272" s="81"/>
      <c r="AP272" s="82"/>
      <c r="AQ272" s="81">
        <v>434</v>
      </c>
      <c r="AR272" s="81">
        <v>158</v>
      </c>
      <c r="AS272" s="81">
        <v>0</v>
      </c>
      <c r="AT272" s="81">
        <v>1</v>
      </c>
      <c r="AU272" s="81">
        <v>0</v>
      </c>
      <c r="AV272" s="81">
        <v>0</v>
      </c>
      <c r="AW272" s="81">
        <v>0</v>
      </c>
      <c r="AX272" s="82"/>
      <c r="AY272" s="81">
        <v>1951.6</v>
      </c>
      <c r="AZ272" s="81">
        <v>3809</v>
      </c>
      <c r="BA272" s="81">
        <v>0</v>
      </c>
      <c r="BB272" s="81">
        <v>190.2</v>
      </c>
      <c r="BC272" s="81">
        <v>0</v>
      </c>
      <c r="BD272" s="81">
        <v>0</v>
      </c>
      <c r="BE272" s="81">
        <v>0</v>
      </c>
      <c r="BF272" s="82"/>
      <c r="BG272" s="81">
        <v>0</v>
      </c>
      <c r="BH272" s="81">
        <v>0</v>
      </c>
      <c r="BI272" s="81">
        <v>0</v>
      </c>
      <c r="BJ272" s="81">
        <v>0</v>
      </c>
      <c r="BK272" s="81">
        <v>0</v>
      </c>
      <c r="BL272" s="81">
        <v>0</v>
      </c>
      <c r="BM272" s="82"/>
      <c r="BN272" s="81">
        <v>0</v>
      </c>
      <c r="BO272" s="81">
        <v>0</v>
      </c>
      <c r="BP272" s="81">
        <v>0</v>
      </c>
      <c r="BQ272" s="81">
        <v>0</v>
      </c>
      <c r="BR272" s="81">
        <v>0</v>
      </c>
      <c r="BS272" s="81">
        <v>0</v>
      </c>
      <c r="BT272"/>
      <c r="BU272" s="80">
        <v>0</v>
      </c>
      <c r="BV272" s="80">
        <v>0</v>
      </c>
      <c r="BW272" s="80">
        <v>0</v>
      </c>
      <c r="BX272" s="80">
        <v>0</v>
      </c>
      <c r="BY272" s="80">
        <v>0</v>
      </c>
      <c r="BZ272" s="80">
        <v>0</v>
      </c>
      <c r="CA272" s="80">
        <v>0</v>
      </c>
      <c r="CB272" s="80">
        <v>0</v>
      </c>
      <c r="CC272" s="80">
        <v>0</v>
      </c>
    </row>
    <row r="273" spans="1:81">
      <c r="A273" s="80" t="s">
        <v>1991</v>
      </c>
      <c r="B273" s="80">
        <v>204</v>
      </c>
      <c r="C273" s="80">
        <v>18</v>
      </c>
      <c r="D273" s="80">
        <v>12</v>
      </c>
      <c r="E273" s="80">
        <v>2021</v>
      </c>
      <c r="F273" s="80" t="s">
        <v>75</v>
      </c>
      <c r="G273" s="174" t="s">
        <v>1973</v>
      </c>
      <c r="H273" s="80" t="s">
        <v>1974</v>
      </c>
      <c r="I273" s="177"/>
      <c r="J273" s="81">
        <v>3.4901314027917016</v>
      </c>
      <c r="K273" s="81">
        <v>0.47953222456100725</v>
      </c>
      <c r="L273" s="81">
        <v>2.3050117063703994</v>
      </c>
      <c r="M273" s="81">
        <v>10.355201888223693</v>
      </c>
      <c r="N273" s="81">
        <v>14.815273266421872</v>
      </c>
      <c r="O273" s="81">
        <v>9.1820047589701215</v>
      </c>
      <c r="P273" s="81">
        <v>11.372320363275101</v>
      </c>
      <c r="Q273" s="81">
        <v>0.65757196163553755</v>
      </c>
      <c r="R273" s="81">
        <v>0</v>
      </c>
      <c r="S273" s="81">
        <v>0.98311485551878774</v>
      </c>
      <c r="T273" s="82"/>
      <c r="U273" s="81">
        <v>913530</v>
      </c>
      <c r="V273" s="81">
        <v>205</v>
      </c>
      <c r="W273" s="81">
        <v>79</v>
      </c>
      <c r="X273" s="81">
        <v>2494</v>
      </c>
      <c r="Y273" s="81">
        <v>3975</v>
      </c>
      <c r="Z273" s="81">
        <v>6756</v>
      </c>
      <c r="AA273" s="81">
        <v>2502</v>
      </c>
      <c r="AB273" s="81">
        <v>11020</v>
      </c>
      <c r="AC273" s="81">
        <v>0</v>
      </c>
      <c r="AD273" s="81">
        <v>0.98311485551878774</v>
      </c>
      <c r="AE273" s="82"/>
      <c r="AF273" s="81">
        <v>5512470.3789626425</v>
      </c>
      <c r="AG273" s="81">
        <v>332069.51131702127</v>
      </c>
      <c r="AH273" s="81">
        <v>541542.32887507102</v>
      </c>
      <c r="AI273" s="81">
        <v>16801002.458767045</v>
      </c>
      <c r="AJ273" s="81">
        <v>18387907.752342738</v>
      </c>
      <c r="AK273" s="81">
        <v>0</v>
      </c>
      <c r="AL273" s="81">
        <v>0</v>
      </c>
      <c r="AM273" s="81">
        <v>1446528.0436419882</v>
      </c>
      <c r="AN273" s="81">
        <v>0</v>
      </c>
      <c r="AO273" s="81">
        <v>0</v>
      </c>
      <c r="AP273" s="82"/>
      <c r="AQ273" s="81">
        <v>462</v>
      </c>
      <c r="AR273" s="81">
        <v>159</v>
      </c>
      <c r="AS273" s="81">
        <v>0</v>
      </c>
      <c r="AT273" s="81">
        <v>1</v>
      </c>
      <c r="AU273" s="81">
        <v>0</v>
      </c>
      <c r="AV273" s="81">
        <v>0</v>
      </c>
      <c r="AW273" s="81"/>
      <c r="AX273" s="82"/>
      <c r="AY273" s="81">
        <v>2111.6</v>
      </c>
      <c r="AZ273" s="81">
        <v>3831.7</v>
      </c>
      <c r="BA273" s="81">
        <v>0</v>
      </c>
      <c r="BB273" s="81">
        <v>190.2</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1992</v>
      </c>
      <c r="B274" s="80">
        <v>204</v>
      </c>
      <c r="C274" s="80">
        <v>19</v>
      </c>
      <c r="D274" s="80">
        <v>12</v>
      </c>
      <c r="E274" s="80">
        <v>2022</v>
      </c>
      <c r="F274" s="80" t="s">
        <v>568</v>
      </c>
      <c r="G274" s="174" t="s">
        <v>1973</v>
      </c>
      <c r="H274" s="80" t="s">
        <v>1974</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495</v>
      </c>
      <c r="AR274" s="81">
        <v>160</v>
      </c>
      <c r="AS274" s="81">
        <v>0</v>
      </c>
      <c r="AT274" s="81">
        <v>1</v>
      </c>
      <c r="AU274" s="81">
        <v>0</v>
      </c>
      <c r="AV274" s="81">
        <v>0</v>
      </c>
      <c r="AW274" s="81"/>
      <c r="AX274" s="82"/>
      <c r="AY274" s="81">
        <v>2298.5000000000005</v>
      </c>
      <c r="AZ274" s="81">
        <v>3931.7</v>
      </c>
      <c r="BA274" s="81">
        <v>0</v>
      </c>
      <c r="BB274" s="81">
        <v>190.2</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1993</v>
      </c>
      <c r="B275" s="80">
        <v>1</v>
      </c>
      <c r="C275" s="80">
        <v>1</v>
      </c>
      <c r="D275" s="80">
        <v>1</v>
      </c>
      <c r="E275" s="80">
        <v>1990</v>
      </c>
      <c r="F275" s="80" t="s">
        <v>562</v>
      </c>
      <c r="G275" s="80" t="s">
        <v>1994</v>
      </c>
      <c r="H275" s="80" t="s">
        <v>1695</v>
      </c>
      <c r="I275" s="177" t="s">
        <v>563</v>
      </c>
      <c r="J275" s="81">
        <v>26.465353618328606</v>
      </c>
      <c r="K275" s="81">
        <v>3.6490941473954011</v>
      </c>
      <c r="L275" s="81">
        <v>8.2026892657769466</v>
      </c>
      <c r="M275" s="81">
        <v>9.7244922636326638</v>
      </c>
      <c r="N275" s="81">
        <v>21.408413122458679</v>
      </c>
      <c r="O275" s="81">
        <v>13.366991708846635</v>
      </c>
      <c r="P275" s="81">
        <v>19.406032622762115</v>
      </c>
      <c r="Q275" s="81">
        <v>1.0820613021284735</v>
      </c>
      <c r="R275" s="81">
        <v>0</v>
      </c>
      <c r="S275" s="81">
        <v>1.1267102443488035</v>
      </c>
      <c r="T275" s="82"/>
      <c r="U275" s="81">
        <v>1801571</v>
      </c>
      <c r="V275" s="81">
        <v>1149</v>
      </c>
      <c r="W275" s="81">
        <v>76</v>
      </c>
      <c r="X275" s="81">
        <v>3877</v>
      </c>
      <c r="Y275" s="81">
        <v>5005</v>
      </c>
      <c r="Z275" s="81">
        <v>5498</v>
      </c>
      <c r="AA275" s="81">
        <v>4712</v>
      </c>
      <c r="AB275" s="81">
        <v>17569</v>
      </c>
      <c r="AC275" s="81">
        <v>0</v>
      </c>
      <c r="AD275" s="81">
        <v>1.1267102443488035</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1995</v>
      </c>
      <c r="B276" s="80">
        <v>2</v>
      </c>
      <c r="C276" s="80">
        <v>2</v>
      </c>
      <c r="D276" s="80">
        <v>1</v>
      </c>
      <c r="E276" s="80">
        <v>2005</v>
      </c>
      <c r="F276" s="80" t="s">
        <v>565</v>
      </c>
      <c r="G276" s="80" t="s">
        <v>1994</v>
      </c>
      <c r="H276" s="80" t="s">
        <v>1695</v>
      </c>
      <c r="I276" s="177"/>
      <c r="J276" s="81">
        <v>17.961356603860882</v>
      </c>
      <c r="K276" s="81">
        <v>2.232921388488041</v>
      </c>
      <c r="L276" s="81">
        <v>11.453544522609752</v>
      </c>
      <c r="M276" s="81">
        <v>13.700644276155044</v>
      </c>
      <c r="N276" s="81">
        <v>26.654531745854118</v>
      </c>
      <c r="O276" s="81">
        <v>18.354250091180223</v>
      </c>
      <c r="P276" s="81">
        <v>15.790003415227453</v>
      </c>
      <c r="Q276" s="81">
        <v>0.89385538950117549</v>
      </c>
      <c r="R276" s="81">
        <v>0</v>
      </c>
      <c r="S276" s="81">
        <v>0.75575585360380937</v>
      </c>
      <c r="T276" s="82"/>
      <c r="U276" s="81">
        <v>1225976</v>
      </c>
      <c r="V276" s="81">
        <v>858</v>
      </c>
      <c r="W276" s="81">
        <v>101</v>
      </c>
      <c r="X276" s="81">
        <v>2897</v>
      </c>
      <c r="Y276" s="81">
        <v>5148</v>
      </c>
      <c r="Z276" s="81">
        <v>8736</v>
      </c>
      <c r="AA276" s="81">
        <v>3140</v>
      </c>
      <c r="AB276" s="81">
        <v>15172</v>
      </c>
      <c r="AC276" s="81">
        <v>0</v>
      </c>
      <c r="AD276" s="81">
        <v>0.75575585360380937</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1996</v>
      </c>
      <c r="B277" s="80">
        <v>3</v>
      </c>
      <c r="C277" s="80">
        <v>3</v>
      </c>
      <c r="D277" s="80">
        <v>1</v>
      </c>
      <c r="E277" s="80">
        <v>2006</v>
      </c>
      <c r="F277" s="80" t="s">
        <v>566</v>
      </c>
      <c r="G277" s="80" t="s">
        <v>1994</v>
      </c>
      <c r="H277" s="80" t="s">
        <v>1695</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1997</v>
      </c>
      <c r="B278" s="80">
        <v>4</v>
      </c>
      <c r="C278" s="80">
        <v>4</v>
      </c>
      <c r="D278" s="80">
        <v>1</v>
      </c>
      <c r="E278" s="80">
        <v>2007</v>
      </c>
      <c r="F278" s="80" t="s">
        <v>567</v>
      </c>
      <c r="G278" s="80" t="s">
        <v>1994</v>
      </c>
      <c r="H278" s="80" t="s">
        <v>1695</v>
      </c>
      <c r="I278" s="177"/>
      <c r="J278" s="81">
        <v>19.637438939719619</v>
      </c>
      <c r="K278" s="81">
        <v>2.3602494381548538</v>
      </c>
      <c r="L278" s="81">
        <v>13.629368406856225</v>
      </c>
      <c r="M278" s="81">
        <v>21.861065122187796</v>
      </c>
      <c r="N278" s="81">
        <v>34.01433707097052</v>
      </c>
      <c r="O278" s="81">
        <v>17.621571668230455</v>
      </c>
      <c r="P278" s="81">
        <v>15.064179160643963</v>
      </c>
      <c r="Q278" s="81">
        <v>0.91365979364903749</v>
      </c>
      <c r="R278" s="81">
        <v>0</v>
      </c>
      <c r="S278" s="81">
        <v>0.83667389216292642</v>
      </c>
      <c r="T278" s="82"/>
      <c r="U278" s="81">
        <v>1418348</v>
      </c>
      <c r="V278" s="81">
        <v>724</v>
      </c>
      <c r="W278" s="81">
        <v>114</v>
      </c>
      <c r="X278" s="81">
        <v>3835</v>
      </c>
      <c r="Y278" s="81">
        <v>5118</v>
      </c>
      <c r="Z278" s="81">
        <v>8719</v>
      </c>
      <c r="AA278" s="81">
        <v>2950</v>
      </c>
      <c r="AB278" s="81">
        <v>14688</v>
      </c>
      <c r="AC278" s="81">
        <v>0</v>
      </c>
      <c r="AD278" s="81">
        <v>0.83667389216292642</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1998</v>
      </c>
      <c r="B279" s="80">
        <v>5</v>
      </c>
      <c r="C279" s="80">
        <v>5</v>
      </c>
      <c r="D279" s="80">
        <v>1</v>
      </c>
      <c r="E279" s="80">
        <v>2008</v>
      </c>
      <c r="F279" s="80" t="s">
        <v>84</v>
      </c>
      <c r="G279" s="80" t="s">
        <v>1994</v>
      </c>
      <c r="H279" s="80" t="s">
        <v>1695</v>
      </c>
      <c r="I279" s="177"/>
      <c r="J279" s="81">
        <v>15.99787377889422</v>
      </c>
      <c r="K279" s="81">
        <v>1.6506299684775028</v>
      </c>
      <c r="L279" s="81">
        <v>11.502351411389014</v>
      </c>
      <c r="M279" s="81">
        <v>21.134147888628828</v>
      </c>
      <c r="N279" s="81">
        <v>28.576170489199622</v>
      </c>
      <c r="O279" s="81">
        <v>17.029914670555371</v>
      </c>
      <c r="P279" s="81">
        <v>14.735869709110849</v>
      </c>
      <c r="Q279" s="81">
        <v>0.88358938065935078</v>
      </c>
      <c r="R279" s="81">
        <v>0</v>
      </c>
      <c r="S279" s="81">
        <v>0.55848445291213045</v>
      </c>
      <c r="T279" s="82"/>
      <c r="U279" s="81">
        <v>1354698</v>
      </c>
      <c r="V279" s="81">
        <v>724</v>
      </c>
      <c r="W279" s="81">
        <v>114</v>
      </c>
      <c r="X279" s="81">
        <v>3835</v>
      </c>
      <c r="Y279" s="81">
        <v>5085</v>
      </c>
      <c r="Z279" s="81">
        <v>8722</v>
      </c>
      <c r="AA279" s="81">
        <v>2889</v>
      </c>
      <c r="AB279" s="81">
        <v>14438</v>
      </c>
      <c r="AC279" s="81">
        <v>0</v>
      </c>
      <c r="AD279" s="81">
        <v>0.55848445291213045</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1999</v>
      </c>
      <c r="B280" s="80">
        <v>6</v>
      </c>
      <c r="C280" s="80">
        <v>6</v>
      </c>
      <c r="D280" s="80">
        <v>1</v>
      </c>
      <c r="E280" s="80">
        <v>2009</v>
      </c>
      <c r="F280" s="80" t="s">
        <v>85</v>
      </c>
      <c r="G280" s="80" t="s">
        <v>1994</v>
      </c>
      <c r="H280" s="80" t="s">
        <v>1695</v>
      </c>
      <c r="I280" s="177"/>
      <c r="J280" s="81">
        <v>14.151684477643878</v>
      </c>
      <c r="K280" s="81">
        <v>1.4438585096597332</v>
      </c>
      <c r="L280" s="81">
        <v>7.1764232063433866</v>
      </c>
      <c r="M280" s="81">
        <v>16.409684668979896</v>
      </c>
      <c r="N280" s="81">
        <v>22.538076222527629</v>
      </c>
      <c r="O280" s="81">
        <v>17.22567611982592</v>
      </c>
      <c r="P280" s="81">
        <v>13.837152406285439</v>
      </c>
      <c r="Q280" s="81">
        <v>0.82981683014033258</v>
      </c>
      <c r="R280" s="81">
        <v>0</v>
      </c>
      <c r="S280" s="81">
        <v>0.52242311524833851</v>
      </c>
      <c r="T280" s="82"/>
      <c r="U280" s="81">
        <v>1197873</v>
      </c>
      <c r="V280" s="81">
        <v>741</v>
      </c>
      <c r="W280" s="81">
        <v>109</v>
      </c>
      <c r="X280" s="81">
        <v>3520</v>
      </c>
      <c r="Y280" s="81">
        <v>5067</v>
      </c>
      <c r="Z280" s="81">
        <v>8708</v>
      </c>
      <c r="AA280" s="81">
        <v>2785</v>
      </c>
      <c r="AB280" s="81">
        <v>14234</v>
      </c>
      <c r="AC280" s="81">
        <v>0</v>
      </c>
      <c r="AD280" s="81">
        <v>0.52242311524833851</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16.27</v>
      </c>
      <c r="BJ280" s="81">
        <v>0</v>
      </c>
      <c r="BK280" s="81">
        <v>19.47</v>
      </c>
      <c r="BL280" s="81">
        <v>0</v>
      </c>
      <c r="BM280" s="82"/>
      <c r="BN280" s="81">
        <v>0</v>
      </c>
      <c r="BO280" s="81">
        <v>0</v>
      </c>
      <c r="BP280" s="81">
        <v>2</v>
      </c>
      <c r="BQ280" s="81">
        <v>0</v>
      </c>
      <c r="BR280" s="81">
        <v>1</v>
      </c>
      <c r="BS280" s="81">
        <v>0</v>
      </c>
      <c r="BT280"/>
      <c r="BU280" s="80"/>
      <c r="BV280" s="80"/>
      <c r="BW280" s="80"/>
      <c r="BX280" s="80"/>
      <c r="BY280" s="80"/>
      <c r="BZ280" s="80"/>
      <c r="CA280" s="80"/>
      <c r="CB280" s="80"/>
      <c r="CC280" s="80"/>
    </row>
    <row r="281" spans="1:81">
      <c r="A281" s="80" t="s">
        <v>2000</v>
      </c>
      <c r="B281" s="80">
        <v>7</v>
      </c>
      <c r="C281" s="80">
        <v>7</v>
      </c>
      <c r="D281" s="80">
        <v>1</v>
      </c>
      <c r="E281" s="80">
        <v>2010</v>
      </c>
      <c r="F281" s="80" t="s">
        <v>86</v>
      </c>
      <c r="G281" s="80" t="s">
        <v>1994</v>
      </c>
      <c r="H281" s="80" t="s">
        <v>1695</v>
      </c>
      <c r="I281" s="177"/>
      <c r="J281" s="81">
        <v>12.54807455850138</v>
      </c>
      <c r="K281" s="81">
        <v>1.6212711537694882</v>
      </c>
      <c r="L281" s="81">
        <v>6.7133331007767651</v>
      </c>
      <c r="M281" s="81">
        <v>19.025373409230099</v>
      </c>
      <c r="N281" s="81">
        <v>26.72621969281489</v>
      </c>
      <c r="O281" s="81">
        <v>17.096777228644861</v>
      </c>
      <c r="P281" s="81">
        <v>13.743145243122935</v>
      </c>
      <c r="Q281" s="81">
        <v>0.84879660772159704</v>
      </c>
      <c r="R281" s="81">
        <v>0</v>
      </c>
      <c r="S281" s="81">
        <v>0.79346296565728547</v>
      </c>
      <c r="T281" s="82"/>
      <c r="U281" s="81">
        <v>1084551</v>
      </c>
      <c r="V281" s="81">
        <v>741</v>
      </c>
      <c r="W281" s="81">
        <v>109</v>
      </c>
      <c r="X281" s="81">
        <v>3520</v>
      </c>
      <c r="Y281" s="81">
        <v>5028</v>
      </c>
      <c r="Z281" s="81">
        <v>8683</v>
      </c>
      <c r="AA281" s="81">
        <v>2697</v>
      </c>
      <c r="AB281" s="81">
        <v>13951</v>
      </c>
      <c r="AC281" s="81">
        <v>0</v>
      </c>
      <c r="AD281" s="81">
        <v>0.79346296565728547</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12.71</v>
      </c>
      <c r="BJ281" s="81">
        <v>0</v>
      </c>
      <c r="BK281" s="81">
        <v>18.358000000000001</v>
      </c>
      <c r="BL281" s="81">
        <v>0</v>
      </c>
      <c r="BM281" s="82"/>
      <c r="BN281" s="81">
        <v>0</v>
      </c>
      <c r="BO281" s="81">
        <v>0</v>
      </c>
      <c r="BP281" s="81">
        <v>2</v>
      </c>
      <c r="BQ281" s="81">
        <v>0</v>
      </c>
      <c r="BR281" s="81">
        <v>1</v>
      </c>
      <c r="BS281" s="81">
        <v>0</v>
      </c>
      <c r="BT281"/>
      <c r="BU281" s="80">
        <v>15.22</v>
      </c>
      <c r="BV281" s="80">
        <v>15.848000000000001</v>
      </c>
      <c r="BW281" s="80">
        <v>0</v>
      </c>
      <c r="BX281" s="80">
        <v>0</v>
      </c>
      <c r="BY281" s="80">
        <v>0</v>
      </c>
      <c r="BZ281" s="80">
        <v>0</v>
      </c>
      <c r="CA281" s="80">
        <v>0</v>
      </c>
      <c r="CB281" s="80">
        <v>0</v>
      </c>
      <c r="CC281" s="80">
        <v>0</v>
      </c>
    </row>
    <row r="282" spans="1:81">
      <c r="A282" s="80" t="s">
        <v>2001</v>
      </c>
      <c r="B282" s="80">
        <v>8</v>
      </c>
      <c r="C282" s="80">
        <v>8</v>
      </c>
      <c r="D282" s="80">
        <v>1</v>
      </c>
      <c r="E282" s="80">
        <v>2011</v>
      </c>
      <c r="F282" s="80" t="s">
        <v>87</v>
      </c>
      <c r="G282" s="80" t="s">
        <v>1994</v>
      </c>
      <c r="H282" s="80" t="s">
        <v>1695</v>
      </c>
      <c r="I282" s="177"/>
      <c r="J282" s="81">
        <v>18.266927699118231</v>
      </c>
      <c r="K282" s="81">
        <v>2.2379446775250829</v>
      </c>
      <c r="L282" s="81">
        <v>5.9868298792454233</v>
      </c>
      <c r="M282" s="81">
        <v>24.053036721574394</v>
      </c>
      <c r="N282" s="81">
        <v>33.487049598088603</v>
      </c>
      <c r="O282" s="81">
        <v>16.810332461971321</v>
      </c>
      <c r="P282" s="81">
        <v>12.945164776775757</v>
      </c>
      <c r="Q282" s="81">
        <v>0.96130256943243197</v>
      </c>
      <c r="R282" s="81">
        <v>0</v>
      </c>
      <c r="S282" s="81">
        <v>1.0217940430589267</v>
      </c>
      <c r="T282" s="82"/>
      <c r="U282" s="81">
        <v>1269952</v>
      </c>
      <c r="V282" s="81">
        <v>741</v>
      </c>
      <c r="W282" s="81">
        <v>109</v>
      </c>
      <c r="X282" s="81">
        <v>3520</v>
      </c>
      <c r="Y282" s="81">
        <v>5004</v>
      </c>
      <c r="Z282" s="81">
        <v>8723</v>
      </c>
      <c r="AA282" s="81">
        <v>2616</v>
      </c>
      <c r="AB282" s="81">
        <v>13698</v>
      </c>
      <c r="AC282" s="81">
        <v>0</v>
      </c>
      <c r="AD282" s="81">
        <v>1.0217940430589267</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12.516</v>
      </c>
      <c r="BJ282" s="81">
        <v>0</v>
      </c>
      <c r="BK282" s="81">
        <v>18.815000000000001</v>
      </c>
      <c r="BL282" s="81">
        <v>0</v>
      </c>
      <c r="BM282" s="82"/>
      <c r="BN282" s="81">
        <v>0</v>
      </c>
      <c r="BO282" s="81">
        <v>0</v>
      </c>
      <c r="BP282" s="81">
        <v>2</v>
      </c>
      <c r="BQ282" s="81">
        <v>0</v>
      </c>
      <c r="BR282" s="81">
        <v>1</v>
      </c>
      <c r="BS282" s="81">
        <v>0</v>
      </c>
      <c r="BT282"/>
      <c r="BU282" s="80">
        <v>15.35</v>
      </c>
      <c r="BV282" s="80">
        <v>15.981</v>
      </c>
      <c r="BW282" s="80">
        <v>0</v>
      </c>
      <c r="BX282" s="80">
        <v>0</v>
      </c>
      <c r="BY282" s="80">
        <v>0</v>
      </c>
      <c r="BZ282" s="80">
        <v>0</v>
      </c>
      <c r="CA282" s="80">
        <v>0</v>
      </c>
      <c r="CB282" s="80">
        <v>0</v>
      </c>
      <c r="CC282" s="80">
        <v>0</v>
      </c>
    </row>
    <row r="283" spans="1:81">
      <c r="A283" s="80" t="s">
        <v>2002</v>
      </c>
      <c r="B283" s="80">
        <v>9</v>
      </c>
      <c r="C283" s="80">
        <v>9</v>
      </c>
      <c r="D283" s="80">
        <v>1</v>
      </c>
      <c r="E283" s="80">
        <v>2012</v>
      </c>
      <c r="F283" s="80" t="s">
        <v>88</v>
      </c>
      <c r="G283" s="80" t="s">
        <v>1994</v>
      </c>
      <c r="H283" s="80" t="s">
        <v>1695</v>
      </c>
      <c r="I283" s="177"/>
      <c r="J283" s="81">
        <v>16.029374168698361</v>
      </c>
      <c r="K283" s="81">
        <v>2.0235622632174812</v>
      </c>
      <c r="L283" s="81">
        <v>5.8254962602583644</v>
      </c>
      <c r="M283" s="81">
        <v>23.266916734348829</v>
      </c>
      <c r="N283" s="81">
        <v>35.286296964082425</v>
      </c>
      <c r="O283" s="81">
        <v>16.634073589153274</v>
      </c>
      <c r="P283" s="81">
        <v>12.839659863229544</v>
      </c>
      <c r="Q283" s="81">
        <v>1.0341389112647057</v>
      </c>
      <c r="R283" s="81">
        <v>0</v>
      </c>
      <c r="S283" s="81">
        <v>0.87370323049992582</v>
      </c>
      <c r="T283" s="82"/>
      <c r="U283" s="81">
        <v>1097906</v>
      </c>
      <c r="V283" s="81">
        <v>741</v>
      </c>
      <c r="W283" s="81">
        <v>109</v>
      </c>
      <c r="X283" s="81">
        <v>3520</v>
      </c>
      <c r="Y283" s="81">
        <v>5044</v>
      </c>
      <c r="Z283" s="81">
        <v>8700</v>
      </c>
      <c r="AA283" s="81">
        <v>2580</v>
      </c>
      <c r="AB283" s="81">
        <v>13563</v>
      </c>
      <c r="AC283" s="81">
        <v>0</v>
      </c>
      <c r="AD283" s="81">
        <v>0.87370323049992582</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15.457000000000001</v>
      </c>
      <c r="BJ283" s="81">
        <v>0</v>
      </c>
      <c r="BK283" s="81">
        <v>20.687999999999999</v>
      </c>
      <c r="BL283" s="81">
        <v>0</v>
      </c>
      <c r="BM283" s="82"/>
      <c r="BN283" s="81">
        <v>0</v>
      </c>
      <c r="BO283" s="81">
        <v>0</v>
      </c>
      <c r="BP283" s="81">
        <v>2</v>
      </c>
      <c r="BQ283" s="81">
        <v>0</v>
      </c>
      <c r="BR283" s="81">
        <v>1</v>
      </c>
      <c r="BS283" s="81">
        <v>0</v>
      </c>
      <c r="BT283"/>
      <c r="BU283" s="80">
        <v>19.574000000000002</v>
      </c>
      <c r="BV283" s="80">
        <v>16.571000000000002</v>
      </c>
      <c r="BW283" s="80">
        <v>0</v>
      </c>
      <c r="BX283" s="80">
        <v>0</v>
      </c>
      <c r="BY283" s="80">
        <v>0</v>
      </c>
      <c r="BZ283" s="80">
        <v>0</v>
      </c>
      <c r="CA283" s="80">
        <v>0</v>
      </c>
      <c r="CB283" s="80">
        <v>0</v>
      </c>
      <c r="CC283" s="80">
        <v>0</v>
      </c>
    </row>
    <row r="284" spans="1:81">
      <c r="A284" s="80" t="s">
        <v>2003</v>
      </c>
      <c r="B284" s="80">
        <v>10</v>
      </c>
      <c r="C284" s="80">
        <v>10</v>
      </c>
      <c r="D284" s="80">
        <v>1</v>
      </c>
      <c r="E284" s="80">
        <v>2013</v>
      </c>
      <c r="F284" s="80" t="s">
        <v>89</v>
      </c>
      <c r="G284" s="80" t="s">
        <v>1994</v>
      </c>
      <c r="H284" s="80" t="s">
        <v>1695</v>
      </c>
      <c r="I284" s="177"/>
      <c r="J284" s="81">
        <v>16.002283683793738</v>
      </c>
      <c r="K284" s="81">
        <v>1.6177767547221837</v>
      </c>
      <c r="L284" s="81">
        <v>5.3333779830705517</v>
      </c>
      <c r="M284" s="81">
        <v>22.327579817583008</v>
      </c>
      <c r="N284" s="81">
        <v>30.07885827650437</v>
      </c>
      <c r="O284" s="81">
        <v>16.020137905422871</v>
      </c>
      <c r="P284" s="81">
        <v>12.588316499184538</v>
      </c>
      <c r="Q284" s="81">
        <v>1.0330922597497634</v>
      </c>
      <c r="R284" s="81">
        <v>0</v>
      </c>
      <c r="S284" s="81">
        <v>0.70001740523090494</v>
      </c>
      <c r="T284" s="82"/>
      <c r="U284" s="81">
        <v>1153207</v>
      </c>
      <c r="V284" s="81">
        <v>741</v>
      </c>
      <c r="W284" s="81">
        <v>109</v>
      </c>
      <c r="X284" s="81">
        <v>3520</v>
      </c>
      <c r="Y284" s="81">
        <v>4998</v>
      </c>
      <c r="Z284" s="81">
        <v>8753</v>
      </c>
      <c r="AA284" s="81">
        <v>2520</v>
      </c>
      <c r="AB284" s="81">
        <v>13355</v>
      </c>
      <c r="AC284" s="81">
        <v>0</v>
      </c>
      <c r="AD284" s="81">
        <v>0.70001740523090494</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16.035</v>
      </c>
      <c r="BJ284" s="81">
        <v>0</v>
      </c>
      <c r="BK284" s="81">
        <v>20.966000000000001</v>
      </c>
      <c r="BL284" s="81">
        <v>0</v>
      </c>
      <c r="BM284" s="82"/>
      <c r="BN284" s="81">
        <v>0</v>
      </c>
      <c r="BO284" s="81">
        <v>0</v>
      </c>
      <c r="BP284" s="81">
        <v>2</v>
      </c>
      <c r="BQ284" s="81">
        <v>0</v>
      </c>
      <c r="BR284" s="81">
        <v>1</v>
      </c>
      <c r="BS284" s="81">
        <v>0</v>
      </c>
      <c r="BT284"/>
      <c r="BU284" s="80">
        <v>20.367000000000001</v>
      </c>
      <c r="BV284" s="80">
        <v>16.634</v>
      </c>
      <c r="BW284" s="80">
        <v>0</v>
      </c>
      <c r="BX284" s="80">
        <v>0</v>
      </c>
      <c r="BY284" s="80">
        <v>0</v>
      </c>
      <c r="BZ284" s="80">
        <v>0</v>
      </c>
      <c r="CA284" s="80">
        <v>0</v>
      </c>
      <c r="CB284" s="80">
        <v>0</v>
      </c>
      <c r="CC284" s="80">
        <v>0</v>
      </c>
    </row>
    <row r="285" spans="1:81">
      <c r="A285" s="80" t="s">
        <v>2004</v>
      </c>
      <c r="B285" s="80">
        <v>11</v>
      </c>
      <c r="C285" s="80">
        <v>11</v>
      </c>
      <c r="D285" s="80">
        <v>1</v>
      </c>
      <c r="E285" s="80">
        <v>2014</v>
      </c>
      <c r="F285" s="80" t="s">
        <v>90</v>
      </c>
      <c r="G285" s="80" t="s">
        <v>1994</v>
      </c>
      <c r="H285" s="80" t="s">
        <v>1695</v>
      </c>
      <c r="I285" s="177"/>
      <c r="J285" s="81">
        <v>16.272797482445668</v>
      </c>
      <c r="K285" s="81">
        <v>1.4590586735002264</v>
      </c>
      <c r="L285" s="81">
        <v>4.6999358240714448</v>
      </c>
      <c r="M285" s="81">
        <v>20.20609981392143</v>
      </c>
      <c r="N285" s="81">
        <v>29.132870543355683</v>
      </c>
      <c r="O285" s="81">
        <v>15.116915142845871</v>
      </c>
      <c r="P285" s="81">
        <v>12.257103146601363</v>
      </c>
      <c r="Q285" s="81">
        <v>0.97294730338491853</v>
      </c>
      <c r="R285" s="81">
        <v>0</v>
      </c>
      <c r="S285" s="81">
        <v>0.75521066914487345</v>
      </c>
      <c r="T285" s="82"/>
      <c r="U285" s="81">
        <v>1212964</v>
      </c>
      <c r="V285" s="81">
        <v>556</v>
      </c>
      <c r="W285" s="81">
        <v>110</v>
      </c>
      <c r="X285" s="81">
        <v>3151</v>
      </c>
      <c r="Y285" s="81">
        <v>4967</v>
      </c>
      <c r="Z285" s="81">
        <v>8699</v>
      </c>
      <c r="AA285" s="81">
        <v>2441</v>
      </c>
      <c r="AB285" s="81">
        <v>13109</v>
      </c>
      <c r="AC285" s="81">
        <v>0</v>
      </c>
      <c r="AD285" s="81">
        <v>0.75521066914487345</v>
      </c>
      <c r="AE285" s="82"/>
      <c r="AF285" s="81">
        <v>16843792.659541983</v>
      </c>
      <c r="AG285" s="81">
        <v>1106331.0840731037</v>
      </c>
      <c r="AH285" s="81">
        <v>756401.50882535637</v>
      </c>
      <c r="AI285" s="81">
        <v>18310884.55833941</v>
      </c>
      <c r="AJ285" s="81">
        <v>35556994.478013828</v>
      </c>
      <c r="AK285" s="81">
        <v>0</v>
      </c>
      <c r="AL285" s="81">
        <v>0</v>
      </c>
      <c r="AM285" s="81">
        <v>1799669.8093949908</v>
      </c>
      <c r="AN285" s="81">
        <v>0</v>
      </c>
      <c r="AO285" s="81">
        <v>0</v>
      </c>
      <c r="AP285" s="82"/>
      <c r="AQ285" s="81">
        <v>25</v>
      </c>
      <c r="AR285" s="81">
        <v>6</v>
      </c>
      <c r="AS285" s="81">
        <v>0</v>
      </c>
      <c r="AT285" s="81">
        <v>1</v>
      </c>
      <c r="AU285" s="81">
        <v>0</v>
      </c>
      <c r="AV285" s="81">
        <v>0</v>
      </c>
      <c r="AW285" s="81" t="s">
        <v>564</v>
      </c>
      <c r="AX285" s="82"/>
      <c r="AY285" s="81">
        <v>112.5</v>
      </c>
      <c r="AZ285" s="81">
        <v>139.69999999999999</v>
      </c>
      <c r="BA285" s="81">
        <v>0</v>
      </c>
      <c r="BB285" s="81">
        <v>5</v>
      </c>
      <c r="BC285" s="81">
        <v>0</v>
      </c>
      <c r="BD285" s="81">
        <v>0</v>
      </c>
      <c r="BE285" s="81" t="s">
        <v>564</v>
      </c>
      <c r="BF285" s="82"/>
      <c r="BG285" s="81">
        <v>0</v>
      </c>
      <c r="BH285" s="81">
        <v>0</v>
      </c>
      <c r="BI285" s="81">
        <v>17.844000000000001</v>
      </c>
      <c r="BJ285" s="81">
        <v>0</v>
      </c>
      <c r="BK285" s="81">
        <v>20.51</v>
      </c>
      <c r="BL285" s="81">
        <v>0</v>
      </c>
      <c r="BM285" s="82"/>
      <c r="BN285" s="81">
        <v>0</v>
      </c>
      <c r="BO285" s="81">
        <v>0</v>
      </c>
      <c r="BP285" s="81">
        <v>2</v>
      </c>
      <c r="BQ285" s="81">
        <v>0</v>
      </c>
      <c r="BR285" s="81">
        <v>1</v>
      </c>
      <c r="BS285" s="81">
        <v>0</v>
      </c>
      <c r="BT285"/>
      <c r="BU285" s="80">
        <v>21.922000000000001</v>
      </c>
      <c r="BV285" s="80">
        <v>16.431999999999999</v>
      </c>
      <c r="BW285" s="80">
        <v>0</v>
      </c>
      <c r="BX285" s="80">
        <v>0</v>
      </c>
      <c r="BY285" s="80">
        <v>0</v>
      </c>
      <c r="BZ285" s="80">
        <v>0</v>
      </c>
      <c r="CA285" s="80">
        <v>0</v>
      </c>
      <c r="CB285" s="80">
        <v>0</v>
      </c>
      <c r="CC285" s="80">
        <v>0</v>
      </c>
    </row>
    <row r="286" spans="1:81">
      <c r="A286" s="80" t="s">
        <v>2005</v>
      </c>
      <c r="B286" s="80">
        <v>12</v>
      </c>
      <c r="C286" s="80">
        <v>12</v>
      </c>
      <c r="D286" s="80">
        <v>1</v>
      </c>
      <c r="E286" s="80">
        <v>2015</v>
      </c>
      <c r="F286" s="80" t="s">
        <v>91</v>
      </c>
      <c r="G286" s="80" t="s">
        <v>1994</v>
      </c>
      <c r="H286" s="80" t="s">
        <v>1695</v>
      </c>
      <c r="I286" s="177"/>
      <c r="J286" s="81">
        <v>11.334834377898478</v>
      </c>
      <c r="K286" s="81">
        <v>1.3760786624763501</v>
      </c>
      <c r="L286" s="81">
        <v>4.415842704712583</v>
      </c>
      <c r="M286" s="81">
        <v>18.222282304201432</v>
      </c>
      <c r="N286" s="81">
        <v>27.361522459215792</v>
      </c>
      <c r="O286" s="81">
        <v>14.802259074949292</v>
      </c>
      <c r="P286" s="81">
        <v>11.99035596770049</v>
      </c>
      <c r="Q286" s="81">
        <v>0.92957999844034978</v>
      </c>
      <c r="R286" s="81">
        <v>0</v>
      </c>
      <c r="S286" s="81">
        <v>0.99309728668361641</v>
      </c>
      <c r="T286" s="82"/>
      <c r="U286" s="81">
        <v>993787</v>
      </c>
      <c r="V286" s="81">
        <v>556</v>
      </c>
      <c r="W286" s="81">
        <v>110</v>
      </c>
      <c r="X286" s="81">
        <v>3151</v>
      </c>
      <c r="Y286" s="81">
        <v>4919</v>
      </c>
      <c r="Z286" s="81">
        <v>8600</v>
      </c>
      <c r="AA286" s="81">
        <v>2386</v>
      </c>
      <c r="AB286" s="81">
        <v>12794</v>
      </c>
      <c r="AC286" s="81">
        <v>0</v>
      </c>
      <c r="AD286" s="81">
        <v>0.99309728668361641</v>
      </c>
      <c r="AE286" s="82"/>
      <c r="AF286" s="81">
        <v>11939928.773742991</v>
      </c>
      <c r="AG286" s="81">
        <v>985406.6343620246</v>
      </c>
      <c r="AH286" s="81">
        <v>572972.69358042162</v>
      </c>
      <c r="AI286" s="81">
        <v>19224156.779940214</v>
      </c>
      <c r="AJ286" s="81">
        <v>35133942.487213008</v>
      </c>
      <c r="AK286" s="81">
        <v>0</v>
      </c>
      <c r="AL286" s="81">
        <v>0</v>
      </c>
      <c r="AM286" s="81">
        <v>1753364.0311885227</v>
      </c>
      <c r="AN286" s="81">
        <v>0</v>
      </c>
      <c r="AO286" s="81">
        <v>0</v>
      </c>
      <c r="AP286" s="82"/>
      <c r="AQ286" s="81">
        <v>27</v>
      </c>
      <c r="AR286" s="81">
        <v>11</v>
      </c>
      <c r="AS286" s="81">
        <v>0</v>
      </c>
      <c r="AT286" s="81">
        <v>1</v>
      </c>
      <c r="AU286" s="81">
        <v>0</v>
      </c>
      <c r="AV286" s="81">
        <v>0</v>
      </c>
      <c r="AW286" s="81" t="s">
        <v>564</v>
      </c>
      <c r="AX286" s="82"/>
      <c r="AY286" s="81">
        <v>126.5</v>
      </c>
      <c r="AZ286" s="81">
        <v>772.2</v>
      </c>
      <c r="BA286" s="81">
        <v>0</v>
      </c>
      <c r="BB286" s="81">
        <v>5</v>
      </c>
      <c r="BC286" s="81">
        <v>0</v>
      </c>
      <c r="BD286" s="81">
        <v>0</v>
      </c>
      <c r="BE286" s="81" t="s">
        <v>564</v>
      </c>
      <c r="BF286" s="82"/>
      <c r="BG286" s="81">
        <v>0</v>
      </c>
      <c r="BH286" s="81">
        <v>0</v>
      </c>
      <c r="BI286" s="81">
        <v>18.050999999999998</v>
      </c>
      <c r="BJ286" s="81">
        <v>0</v>
      </c>
      <c r="BK286" s="81">
        <v>20.483000000000001</v>
      </c>
      <c r="BL286" s="81">
        <v>0</v>
      </c>
      <c r="BM286" s="82"/>
      <c r="BN286" s="81">
        <v>0</v>
      </c>
      <c r="BO286" s="81">
        <v>0</v>
      </c>
      <c r="BP286" s="81">
        <v>2</v>
      </c>
      <c r="BQ286" s="81">
        <v>0</v>
      </c>
      <c r="BR286" s="81">
        <v>1</v>
      </c>
      <c r="BS286" s="81">
        <v>0</v>
      </c>
      <c r="BT286"/>
      <c r="BU286" s="80">
        <v>22.637</v>
      </c>
      <c r="BV286" s="80">
        <v>15.897</v>
      </c>
      <c r="BW286" s="80">
        <v>0</v>
      </c>
      <c r="BX286" s="80">
        <v>0</v>
      </c>
      <c r="BY286" s="80">
        <v>0</v>
      </c>
      <c r="BZ286" s="80">
        <v>0</v>
      </c>
      <c r="CA286" s="80">
        <v>0</v>
      </c>
      <c r="CB286" s="80">
        <v>0</v>
      </c>
      <c r="CC286" s="80">
        <v>0</v>
      </c>
    </row>
    <row r="287" spans="1:81">
      <c r="A287" s="80" t="s">
        <v>2006</v>
      </c>
      <c r="B287" s="80">
        <v>13</v>
      </c>
      <c r="C287" s="80">
        <v>13</v>
      </c>
      <c r="D287" s="80">
        <v>1</v>
      </c>
      <c r="E287" s="80">
        <v>2016</v>
      </c>
      <c r="F287" s="80" t="s">
        <v>92</v>
      </c>
      <c r="G287" s="80" t="s">
        <v>1994</v>
      </c>
      <c r="H287" s="80" t="s">
        <v>1695</v>
      </c>
      <c r="I287" s="177"/>
      <c r="J287" s="81">
        <v>16.513042963789967</v>
      </c>
      <c r="K287" s="81">
        <v>1.3869928489877146</v>
      </c>
      <c r="L287" s="81">
        <v>5.1471012122153725</v>
      </c>
      <c r="M287" s="81">
        <v>15.217292697171825</v>
      </c>
      <c r="N287" s="81">
        <v>26.275590624862012</v>
      </c>
      <c r="O287" s="81">
        <v>14.493286460330571</v>
      </c>
      <c r="P287" s="81">
        <v>11.728954748822574</v>
      </c>
      <c r="Q287" s="81">
        <v>0.88268845205777202</v>
      </c>
      <c r="R287" s="81">
        <v>0</v>
      </c>
      <c r="S287" s="81">
        <v>0.83470252447757609</v>
      </c>
      <c r="T287" s="82"/>
      <c r="U287" s="81">
        <v>1398739</v>
      </c>
      <c r="V287" s="81">
        <v>556</v>
      </c>
      <c r="W287" s="81">
        <v>110</v>
      </c>
      <c r="X287" s="81">
        <v>3151</v>
      </c>
      <c r="Y287" s="81">
        <v>4866</v>
      </c>
      <c r="Z287" s="81">
        <v>8524</v>
      </c>
      <c r="AA287" s="81">
        <v>2414</v>
      </c>
      <c r="AB287" s="81">
        <v>12497</v>
      </c>
      <c r="AC287" s="81">
        <v>0</v>
      </c>
      <c r="AD287" s="81">
        <v>0.83470252447757609</v>
      </c>
      <c r="AE287" s="82"/>
      <c r="AF287" s="81">
        <v>17631855.9828116</v>
      </c>
      <c r="AG287" s="81">
        <v>933882.49995146284</v>
      </c>
      <c r="AH287" s="81">
        <v>525717.17446330364</v>
      </c>
      <c r="AI287" s="81">
        <v>18466731.002660509</v>
      </c>
      <c r="AJ287" s="81">
        <v>33357728.698630519</v>
      </c>
      <c r="AK287" s="81">
        <v>0</v>
      </c>
      <c r="AL287" s="81">
        <v>0</v>
      </c>
      <c r="AM287" s="81">
        <v>1713991.9969406549</v>
      </c>
      <c r="AN287" s="81">
        <v>0</v>
      </c>
      <c r="AO287" s="81">
        <v>0</v>
      </c>
      <c r="AP287" s="82"/>
      <c r="AQ287" s="81">
        <v>35</v>
      </c>
      <c r="AR287" s="81">
        <v>18</v>
      </c>
      <c r="AS287" s="81">
        <v>0</v>
      </c>
      <c r="AT287" s="81">
        <v>2</v>
      </c>
      <c r="AU287" s="81">
        <v>0</v>
      </c>
      <c r="AV287" s="81">
        <v>0</v>
      </c>
      <c r="AW287" s="81" t="s">
        <v>564</v>
      </c>
      <c r="AX287" s="82"/>
      <c r="AY287" s="81">
        <v>177.6</v>
      </c>
      <c r="AZ287" s="81">
        <v>1058.2</v>
      </c>
      <c r="BA287" s="81">
        <v>0</v>
      </c>
      <c r="BB287" s="81">
        <v>195</v>
      </c>
      <c r="BC287" s="81">
        <v>0</v>
      </c>
      <c r="BD287" s="81">
        <v>0</v>
      </c>
      <c r="BE287" s="81" t="s">
        <v>564</v>
      </c>
      <c r="BF287" s="82"/>
      <c r="BG287" s="81">
        <v>0</v>
      </c>
      <c r="BH287" s="81">
        <v>0</v>
      </c>
      <c r="BI287" s="81">
        <v>17.632999999999999</v>
      </c>
      <c r="BJ287" s="81">
        <v>0</v>
      </c>
      <c r="BK287" s="81">
        <v>19.664999999999999</v>
      </c>
      <c r="BL287" s="81">
        <v>0</v>
      </c>
      <c r="BM287" s="82"/>
      <c r="BN287" s="81">
        <v>0</v>
      </c>
      <c r="BO287" s="81">
        <v>0</v>
      </c>
      <c r="BP287" s="81">
        <v>2</v>
      </c>
      <c r="BQ287" s="81">
        <v>0</v>
      </c>
      <c r="BR287" s="81">
        <v>1</v>
      </c>
      <c r="BS287" s="81">
        <v>0</v>
      </c>
      <c r="BT287"/>
      <c r="BU287" s="80">
        <v>22.03</v>
      </c>
      <c r="BV287" s="80">
        <v>15.268000000000001</v>
      </c>
      <c r="BW287" s="80">
        <v>0</v>
      </c>
      <c r="BX287" s="80">
        <v>0</v>
      </c>
      <c r="BY287" s="80">
        <v>0</v>
      </c>
      <c r="BZ287" s="80">
        <v>0</v>
      </c>
      <c r="CA287" s="80">
        <v>0</v>
      </c>
      <c r="CB287" s="80">
        <v>0</v>
      </c>
      <c r="CC287" s="80">
        <v>0</v>
      </c>
    </row>
    <row r="288" spans="1:81">
      <c r="A288" s="80" t="s">
        <v>2007</v>
      </c>
      <c r="B288" s="80">
        <v>14</v>
      </c>
      <c r="C288" s="80">
        <v>14</v>
      </c>
      <c r="D288" s="80">
        <v>1</v>
      </c>
      <c r="E288" s="80">
        <v>2017</v>
      </c>
      <c r="F288" s="80" t="s">
        <v>71</v>
      </c>
      <c r="G288" s="80" t="s">
        <v>1994</v>
      </c>
      <c r="H288" s="80" t="s">
        <v>1695</v>
      </c>
      <c r="I288" s="177"/>
      <c r="J288" s="81">
        <v>15.688155197313565</v>
      </c>
      <c r="K288" s="81">
        <v>1.2881265218656073</v>
      </c>
      <c r="L288" s="81">
        <v>4.6755425251150982</v>
      </c>
      <c r="M288" s="81">
        <v>14.675314521119876</v>
      </c>
      <c r="N288" s="81">
        <v>26.585154135983355</v>
      </c>
      <c r="O288" s="81">
        <v>14.189888679410148</v>
      </c>
      <c r="P288" s="81">
        <v>11.379463219808231</v>
      </c>
      <c r="Q288" s="81">
        <v>0.83866379020885684</v>
      </c>
      <c r="R288" s="81">
        <v>0</v>
      </c>
      <c r="S288" s="81">
        <v>0.93790908449428434</v>
      </c>
      <c r="T288" s="82"/>
      <c r="U288" s="81">
        <v>1488873</v>
      </c>
      <c r="V288" s="81">
        <v>556</v>
      </c>
      <c r="W288" s="81">
        <v>110</v>
      </c>
      <c r="X288" s="81">
        <v>3151</v>
      </c>
      <c r="Y288" s="81">
        <v>4844</v>
      </c>
      <c r="Z288" s="81">
        <v>8484</v>
      </c>
      <c r="AA288" s="81">
        <v>2357</v>
      </c>
      <c r="AB288" s="81">
        <v>12279</v>
      </c>
      <c r="AC288" s="81">
        <v>0</v>
      </c>
      <c r="AD288" s="81">
        <v>0.93790908449428434</v>
      </c>
      <c r="AE288" s="82"/>
      <c r="AF288" s="81">
        <v>18143825.569357689</v>
      </c>
      <c r="AG288" s="81">
        <v>906313.89527308743</v>
      </c>
      <c r="AH288" s="81">
        <v>684274.73332609655</v>
      </c>
      <c r="AI288" s="81">
        <v>19428966.164549161</v>
      </c>
      <c r="AJ288" s="81">
        <v>35303075.717492826</v>
      </c>
      <c r="AK288" s="81">
        <v>0</v>
      </c>
      <c r="AL288" s="81">
        <v>0</v>
      </c>
      <c r="AM288" s="81">
        <v>1686727.946232094</v>
      </c>
      <c r="AN288" s="81">
        <v>0</v>
      </c>
      <c r="AO288" s="81">
        <v>0</v>
      </c>
      <c r="AP288" s="82"/>
      <c r="AQ288" s="81">
        <v>42</v>
      </c>
      <c r="AR288" s="81">
        <v>22</v>
      </c>
      <c r="AS288" s="81">
        <v>0</v>
      </c>
      <c r="AT288" s="81">
        <v>2</v>
      </c>
      <c r="AU288" s="81">
        <v>0</v>
      </c>
      <c r="AV288" s="81">
        <v>0</v>
      </c>
      <c r="AW288" s="81" t="s">
        <v>564</v>
      </c>
      <c r="AX288" s="82"/>
      <c r="AY288" s="81">
        <v>220.6</v>
      </c>
      <c r="AZ288" s="81">
        <v>1554.4</v>
      </c>
      <c r="BA288" s="81">
        <v>0</v>
      </c>
      <c r="BB288" s="81">
        <v>195</v>
      </c>
      <c r="BC288" s="81">
        <v>0</v>
      </c>
      <c r="BD288" s="81">
        <v>0</v>
      </c>
      <c r="BE288" s="81" t="s">
        <v>564</v>
      </c>
      <c r="BF288" s="82"/>
      <c r="BG288" s="81">
        <v>0</v>
      </c>
      <c r="BH288" s="81">
        <v>0</v>
      </c>
      <c r="BI288" s="81">
        <v>18.364999999999998</v>
      </c>
      <c r="BJ288" s="81">
        <v>0</v>
      </c>
      <c r="BK288" s="81">
        <v>19.709</v>
      </c>
      <c r="BL288" s="81">
        <v>0</v>
      </c>
      <c r="BM288" s="82"/>
      <c r="BN288" s="81">
        <v>0</v>
      </c>
      <c r="BO288" s="81">
        <v>0</v>
      </c>
      <c r="BP288" s="81">
        <v>2</v>
      </c>
      <c r="BQ288" s="81">
        <v>0</v>
      </c>
      <c r="BR288" s="81">
        <v>1</v>
      </c>
      <c r="BS288" s="81">
        <v>0</v>
      </c>
      <c r="BT288"/>
      <c r="BU288" s="80">
        <v>22.983000000000001</v>
      </c>
      <c r="BV288" s="80">
        <v>15.090999999999999</v>
      </c>
      <c r="BW288" s="80">
        <v>0</v>
      </c>
      <c r="BX288" s="80">
        <v>0</v>
      </c>
      <c r="BY288" s="80">
        <v>0</v>
      </c>
      <c r="BZ288" s="80">
        <v>0</v>
      </c>
      <c r="CA288" s="80">
        <v>0</v>
      </c>
      <c r="CB288" s="80">
        <v>0</v>
      </c>
      <c r="CC288" s="80">
        <v>0</v>
      </c>
    </row>
    <row r="289" spans="1:81">
      <c r="A289" s="80" t="s">
        <v>2008</v>
      </c>
      <c r="B289" s="80">
        <v>15</v>
      </c>
      <c r="C289" s="80">
        <v>15</v>
      </c>
      <c r="D289" s="80">
        <v>1</v>
      </c>
      <c r="E289" s="80">
        <v>2018</v>
      </c>
      <c r="F289" s="80" t="s">
        <v>93</v>
      </c>
      <c r="G289" s="80" t="s">
        <v>1994</v>
      </c>
      <c r="H289" s="80" t="s">
        <v>1695</v>
      </c>
      <c r="I289" s="177"/>
      <c r="J289" s="81">
        <v>14.521513426670801</v>
      </c>
      <c r="K289" s="81">
        <v>1.1783337458216512</v>
      </c>
      <c r="L289" s="81">
        <v>4.3234928304973943</v>
      </c>
      <c r="M289" s="81">
        <v>14.261260964414879</v>
      </c>
      <c r="N289" s="81">
        <v>24.647956946179068</v>
      </c>
      <c r="O289" s="81">
        <v>13.7378446860419</v>
      </c>
      <c r="P289" s="81">
        <v>11.031974968672465</v>
      </c>
      <c r="Q289" s="81">
        <v>0.76473782615275532</v>
      </c>
      <c r="R289" s="81">
        <v>0</v>
      </c>
      <c r="S289" s="81">
        <v>0.9887149810032605</v>
      </c>
      <c r="T289" s="82"/>
      <c r="U289" s="81">
        <v>1575194</v>
      </c>
      <c r="V289" s="81">
        <v>556</v>
      </c>
      <c r="W289" s="81">
        <v>110</v>
      </c>
      <c r="X289" s="81">
        <v>3151</v>
      </c>
      <c r="Y289" s="81">
        <v>4827</v>
      </c>
      <c r="Z289" s="81">
        <v>8371</v>
      </c>
      <c r="AA289" s="81">
        <v>2308</v>
      </c>
      <c r="AB289" s="81">
        <v>12066</v>
      </c>
      <c r="AC289" s="81">
        <v>0</v>
      </c>
      <c r="AD289" s="81">
        <v>0.9887149810032605</v>
      </c>
      <c r="AE289" s="82"/>
      <c r="AF289" s="81">
        <v>17589811.797913279</v>
      </c>
      <c r="AG289" s="81">
        <v>807701.0143698894</v>
      </c>
      <c r="AH289" s="81">
        <v>650229.59572928969</v>
      </c>
      <c r="AI289" s="81">
        <v>18961854.765663311</v>
      </c>
      <c r="AJ289" s="81">
        <v>35007438.06390956</v>
      </c>
      <c r="AK289" s="81">
        <v>0</v>
      </c>
      <c r="AL289" s="81">
        <v>0</v>
      </c>
      <c r="AM289" s="81">
        <v>1660898.301846755</v>
      </c>
      <c r="AN289" s="81">
        <v>0</v>
      </c>
      <c r="AO289" s="81">
        <v>0</v>
      </c>
      <c r="AP289" s="82"/>
      <c r="AQ289" s="81">
        <v>47</v>
      </c>
      <c r="AR289" s="81">
        <v>27</v>
      </c>
      <c r="AS289" s="81">
        <v>0</v>
      </c>
      <c r="AT289" s="81">
        <v>2</v>
      </c>
      <c r="AU289" s="81">
        <v>0</v>
      </c>
      <c r="AV289" s="81">
        <v>0</v>
      </c>
      <c r="AW289" s="81" t="s">
        <v>564</v>
      </c>
      <c r="AX289" s="82"/>
      <c r="AY289" s="81">
        <v>250</v>
      </c>
      <c r="AZ289" s="81">
        <v>1750</v>
      </c>
      <c r="BA289" s="81">
        <v>0</v>
      </c>
      <c r="BB289" s="81">
        <v>195</v>
      </c>
      <c r="BC289" s="81">
        <v>0</v>
      </c>
      <c r="BD289" s="81">
        <v>0</v>
      </c>
      <c r="BE289" s="81" t="s">
        <v>564</v>
      </c>
      <c r="BF289" s="82"/>
      <c r="BG289" s="81">
        <v>0</v>
      </c>
      <c r="BH289" s="81">
        <v>0</v>
      </c>
      <c r="BI289" s="81">
        <v>17.308</v>
      </c>
      <c r="BJ289" s="81">
        <v>0</v>
      </c>
      <c r="BK289" s="81">
        <v>18.983000000000001</v>
      </c>
      <c r="BL289" s="81">
        <v>0</v>
      </c>
      <c r="BM289" s="82"/>
      <c r="BN289" s="81">
        <v>0</v>
      </c>
      <c r="BO289" s="81">
        <v>0</v>
      </c>
      <c r="BP289" s="81">
        <v>2</v>
      </c>
      <c r="BQ289" s="81">
        <v>0</v>
      </c>
      <c r="BR289" s="81">
        <v>1</v>
      </c>
      <c r="BS289" s="81">
        <v>0</v>
      </c>
      <c r="BT289"/>
      <c r="BU289" s="80">
        <v>21.434999999999999</v>
      </c>
      <c r="BV289" s="80">
        <v>14.856</v>
      </c>
      <c r="BW289" s="80">
        <v>0</v>
      </c>
      <c r="BX289" s="80">
        <v>0</v>
      </c>
      <c r="BY289" s="80">
        <v>0</v>
      </c>
      <c r="BZ289" s="80">
        <v>0</v>
      </c>
      <c r="CA289" s="80">
        <v>0</v>
      </c>
      <c r="CB289" s="80">
        <v>0</v>
      </c>
      <c r="CC289" s="80">
        <v>0</v>
      </c>
    </row>
    <row r="290" spans="1:81">
      <c r="A290" s="80" t="s">
        <v>2009</v>
      </c>
      <c r="B290" s="80">
        <v>16</v>
      </c>
      <c r="C290" s="80">
        <v>16</v>
      </c>
      <c r="D290" s="80">
        <v>1</v>
      </c>
      <c r="E290" s="80">
        <v>2019</v>
      </c>
      <c r="F290" s="80" t="s">
        <v>73</v>
      </c>
      <c r="G290" s="80" t="s">
        <v>1994</v>
      </c>
      <c r="H290" s="80" t="s">
        <v>1695</v>
      </c>
      <c r="I290" s="177"/>
      <c r="J290" s="81">
        <v>13.649365457462533</v>
      </c>
      <c r="K290" s="81">
        <v>1.0605007874602395</v>
      </c>
      <c r="L290" s="81">
        <v>4.3494394980451485</v>
      </c>
      <c r="M290" s="81">
        <v>12.65164271361618</v>
      </c>
      <c r="N290" s="81">
        <v>22.3101316620474</v>
      </c>
      <c r="O290" s="81">
        <v>13.20462490477947</v>
      </c>
      <c r="P290" s="81">
        <v>10.503542776121439</v>
      </c>
      <c r="Q290" s="81">
        <v>0.72995327597304438</v>
      </c>
      <c r="R290" s="81">
        <v>0</v>
      </c>
      <c r="S290" s="81">
        <v>0.90400648866010258</v>
      </c>
      <c r="T290" s="82"/>
      <c r="U290" s="81">
        <v>1530951</v>
      </c>
      <c r="V290" s="81">
        <v>556</v>
      </c>
      <c r="W290" s="81">
        <v>110</v>
      </c>
      <c r="X290" s="81">
        <v>3151</v>
      </c>
      <c r="Y290" s="81">
        <v>4772</v>
      </c>
      <c r="Z290" s="81">
        <v>8267</v>
      </c>
      <c r="AA290" s="81">
        <v>2181</v>
      </c>
      <c r="AB290" s="81">
        <v>11829</v>
      </c>
      <c r="AC290" s="81">
        <v>0</v>
      </c>
      <c r="AD290" s="81">
        <v>0.90400648866010258</v>
      </c>
      <c r="AE290" s="82"/>
      <c r="AF290" s="81">
        <v>17412568.215522099</v>
      </c>
      <c r="AG290" s="81">
        <v>779285.93916953274</v>
      </c>
      <c r="AH290" s="81">
        <v>696136.3664502243</v>
      </c>
      <c r="AI290" s="81">
        <v>18578477.908771969</v>
      </c>
      <c r="AJ290" s="81">
        <v>31788373.430168863</v>
      </c>
      <c r="AK290" s="81">
        <v>0</v>
      </c>
      <c r="AL290" s="81">
        <v>0</v>
      </c>
      <c r="AM290" s="81">
        <v>1611020.7513356765</v>
      </c>
      <c r="AN290" s="81">
        <v>0</v>
      </c>
      <c r="AO290" s="81">
        <v>0</v>
      </c>
      <c r="AP290" s="82"/>
      <c r="AQ290" s="81">
        <v>52</v>
      </c>
      <c r="AR290" s="81">
        <v>29</v>
      </c>
      <c r="AS290" s="81">
        <v>0</v>
      </c>
      <c r="AT290" s="81">
        <v>2</v>
      </c>
      <c r="AU290" s="81">
        <v>0</v>
      </c>
      <c r="AV290" s="81">
        <v>0</v>
      </c>
      <c r="AW290" s="81" t="s">
        <v>564</v>
      </c>
      <c r="AX290" s="82"/>
      <c r="AY290" s="81">
        <v>279.60000000000002</v>
      </c>
      <c r="AZ290" s="81">
        <v>2503.3000000000002</v>
      </c>
      <c r="BA290" s="81">
        <v>0</v>
      </c>
      <c r="BB290" s="81">
        <v>195</v>
      </c>
      <c r="BC290" s="81">
        <v>0</v>
      </c>
      <c r="BD290" s="81">
        <v>0</v>
      </c>
      <c r="BE290" s="81" t="s">
        <v>564</v>
      </c>
      <c r="BF290" s="82"/>
      <c r="BG290" s="81">
        <v>0</v>
      </c>
      <c r="BH290" s="81">
        <v>0</v>
      </c>
      <c r="BI290" s="81">
        <v>16.04</v>
      </c>
      <c r="BJ290" s="81">
        <v>0</v>
      </c>
      <c r="BK290" s="81">
        <v>18.954000000000001</v>
      </c>
      <c r="BL290" s="81">
        <v>0</v>
      </c>
      <c r="BM290" s="82"/>
      <c r="BN290" s="81">
        <v>0</v>
      </c>
      <c r="BO290" s="81">
        <v>0</v>
      </c>
      <c r="BP290" s="81">
        <v>2</v>
      </c>
      <c r="BQ290" s="81">
        <v>0</v>
      </c>
      <c r="BR290" s="81">
        <v>1</v>
      </c>
      <c r="BS290" s="81">
        <v>0</v>
      </c>
      <c r="BT290"/>
      <c r="BU290" s="80">
        <v>19.989000000000001</v>
      </c>
      <c r="BV290" s="80">
        <v>15.005000000000001</v>
      </c>
      <c r="BW290" s="80">
        <v>0</v>
      </c>
      <c r="BX290" s="80">
        <v>0</v>
      </c>
      <c r="BY290" s="80">
        <v>0</v>
      </c>
      <c r="BZ290" s="80">
        <v>0</v>
      </c>
      <c r="CA290" s="80">
        <v>0</v>
      </c>
      <c r="CB290" s="80">
        <v>0</v>
      </c>
      <c r="CC290" s="80">
        <v>0</v>
      </c>
    </row>
    <row r="291" spans="1:81">
      <c r="A291" s="80" t="s">
        <v>2010</v>
      </c>
      <c r="B291" s="80">
        <v>17</v>
      </c>
      <c r="C291" s="80">
        <v>17</v>
      </c>
      <c r="D291" s="80">
        <v>1</v>
      </c>
      <c r="E291" s="80">
        <v>2020</v>
      </c>
      <c r="F291" s="80" t="s">
        <v>218</v>
      </c>
      <c r="G291" s="80" t="s">
        <v>1994</v>
      </c>
      <c r="H291" s="80" t="s">
        <v>1695</v>
      </c>
      <c r="I291" s="177"/>
      <c r="J291" s="81">
        <v>11.591879176429661</v>
      </c>
      <c r="K291" s="81">
        <v>0.90512242643788443</v>
      </c>
      <c r="L291" s="81">
        <v>6.0623709093160567</v>
      </c>
      <c r="M291" s="81">
        <v>10.662076295800393</v>
      </c>
      <c r="N291" s="81">
        <v>21.010049194706866</v>
      </c>
      <c r="O291" s="81">
        <v>11.419380465793235</v>
      </c>
      <c r="P291" s="81">
        <v>9.9733185613295188</v>
      </c>
      <c r="Q291" s="81">
        <v>0.68061188345552204</v>
      </c>
      <c r="R291" s="81">
        <v>0</v>
      </c>
      <c r="S291" s="81">
        <v>0.9662057495070393</v>
      </c>
      <c r="T291" s="82"/>
      <c r="U291" s="81">
        <v>1330928</v>
      </c>
      <c r="V291" s="81">
        <v>413</v>
      </c>
      <c r="W291" s="81">
        <v>223</v>
      </c>
      <c r="X291" s="81">
        <v>2849</v>
      </c>
      <c r="Y291" s="81">
        <v>4743</v>
      </c>
      <c r="Z291" s="81">
        <v>8160</v>
      </c>
      <c r="AA291" s="81">
        <v>2250</v>
      </c>
      <c r="AB291" s="81">
        <v>11543</v>
      </c>
      <c r="AC291" s="81">
        <v>0</v>
      </c>
      <c r="AD291" s="81">
        <v>0.9662057495070393</v>
      </c>
      <c r="AE291" s="82"/>
      <c r="AF291" s="81">
        <v>15545328.56228701</v>
      </c>
      <c r="AG291" s="81">
        <v>644137.43881356984</v>
      </c>
      <c r="AH291" s="81">
        <v>917725.38762079086</v>
      </c>
      <c r="AI291" s="81">
        <v>16374496.027698396</v>
      </c>
      <c r="AJ291" s="81">
        <v>33191708.88472528</v>
      </c>
      <c r="AK291" s="81"/>
      <c r="AL291" s="81"/>
      <c r="AM291" s="81">
        <v>1506489.7454048202</v>
      </c>
      <c r="AN291" s="81"/>
      <c r="AO291" s="81"/>
      <c r="AP291" s="82"/>
      <c r="AQ291" s="81">
        <v>59</v>
      </c>
      <c r="AR291" s="81">
        <v>31</v>
      </c>
      <c r="AS291" s="81">
        <v>0</v>
      </c>
      <c r="AT291" s="81">
        <v>2</v>
      </c>
      <c r="AU291" s="81">
        <v>0</v>
      </c>
      <c r="AV291" s="81">
        <v>0</v>
      </c>
      <c r="AW291" s="81">
        <v>0</v>
      </c>
      <c r="AX291" s="82"/>
      <c r="AY291" s="81">
        <v>314.90000000000009</v>
      </c>
      <c r="AZ291" s="81">
        <v>2886.3</v>
      </c>
      <c r="BA291" s="81">
        <v>0</v>
      </c>
      <c r="BB291" s="81">
        <v>195</v>
      </c>
      <c r="BC291" s="81">
        <v>0</v>
      </c>
      <c r="BD291" s="81">
        <v>0</v>
      </c>
      <c r="BE291" s="81">
        <v>0</v>
      </c>
      <c r="BF291" s="82"/>
      <c r="BG291" s="81">
        <v>0</v>
      </c>
      <c r="BH291" s="81">
        <v>0</v>
      </c>
      <c r="BI291" s="81">
        <v>13.337</v>
      </c>
      <c r="BJ291" s="81">
        <v>0</v>
      </c>
      <c r="BK291" s="81">
        <v>19.741</v>
      </c>
      <c r="BL291" s="81">
        <v>0</v>
      </c>
      <c r="BM291" s="82"/>
      <c r="BN291" s="81">
        <v>0</v>
      </c>
      <c r="BO291" s="81">
        <v>0</v>
      </c>
      <c r="BP291" s="81">
        <v>2</v>
      </c>
      <c r="BQ291" s="81">
        <v>0</v>
      </c>
      <c r="BR291" s="81">
        <v>1</v>
      </c>
      <c r="BS291" s="81">
        <v>0</v>
      </c>
      <c r="BT291"/>
      <c r="BU291" s="80">
        <v>17.224</v>
      </c>
      <c r="BV291" s="80">
        <v>15.853999999999999</v>
      </c>
      <c r="BW291" s="80">
        <v>0</v>
      </c>
      <c r="BX291" s="80">
        <v>0</v>
      </c>
      <c r="BY291" s="80">
        <v>0</v>
      </c>
      <c r="BZ291" s="80">
        <v>0</v>
      </c>
      <c r="CA291" s="80">
        <v>0</v>
      </c>
      <c r="CB291" s="80">
        <v>0</v>
      </c>
      <c r="CC291" s="80">
        <v>0</v>
      </c>
    </row>
    <row r="292" spans="1:81">
      <c r="A292" s="80" t="s">
        <v>2011</v>
      </c>
      <c r="B292" s="80">
        <v>17</v>
      </c>
      <c r="C292" s="80">
        <v>18</v>
      </c>
      <c r="D292" s="80">
        <v>1</v>
      </c>
      <c r="E292" s="80">
        <v>2021</v>
      </c>
      <c r="F292" s="80" t="s">
        <v>75</v>
      </c>
      <c r="G292" s="174" t="s">
        <v>1994</v>
      </c>
      <c r="H292" s="80" t="s">
        <v>1695</v>
      </c>
      <c r="I292" s="177"/>
      <c r="J292" s="81">
        <v>10.248761863518137</v>
      </c>
      <c r="K292" s="81">
        <v>0.94922501570680973</v>
      </c>
      <c r="L292" s="81">
        <v>5.4007859441409911</v>
      </c>
      <c r="M292" s="81">
        <v>11.478832206579439</v>
      </c>
      <c r="N292" s="81">
        <v>21.243821721868837</v>
      </c>
      <c r="O292" s="81">
        <v>10.901252245663017</v>
      </c>
      <c r="P292" s="81">
        <v>10.013278081652695</v>
      </c>
      <c r="Q292" s="81">
        <v>0.67386208373413115</v>
      </c>
      <c r="R292" s="81">
        <v>0</v>
      </c>
      <c r="S292" s="81">
        <v>1.2028644876204999</v>
      </c>
      <c r="T292" s="82"/>
      <c r="U292" s="81">
        <v>1275278</v>
      </c>
      <c r="V292" s="81">
        <v>413</v>
      </c>
      <c r="W292" s="81">
        <v>223</v>
      </c>
      <c r="X292" s="81">
        <v>2849</v>
      </c>
      <c r="Y292" s="81">
        <v>4702</v>
      </c>
      <c r="Z292" s="81">
        <v>8021</v>
      </c>
      <c r="AA292" s="81">
        <v>2203</v>
      </c>
      <c r="AB292" s="81">
        <v>11293</v>
      </c>
      <c r="AC292" s="81">
        <v>0</v>
      </c>
      <c r="AD292" s="81">
        <v>1.2028644876204999</v>
      </c>
      <c r="AE292" s="82"/>
      <c r="AF292" s="81">
        <v>13819053.417386441</v>
      </c>
      <c r="AG292" s="81">
        <v>666347.30814267509</v>
      </c>
      <c r="AH292" s="81">
        <v>793602.57788086473</v>
      </c>
      <c r="AI292" s="81">
        <v>17678186.899810035</v>
      </c>
      <c r="AJ292" s="81">
        <v>32464075.710117526</v>
      </c>
      <c r="AK292" s="81">
        <v>0</v>
      </c>
      <c r="AL292" s="81">
        <v>0</v>
      </c>
      <c r="AM292" s="81">
        <v>1482363.0850135183</v>
      </c>
      <c r="AN292" s="81">
        <v>0</v>
      </c>
      <c r="AO292" s="81">
        <v>0</v>
      </c>
      <c r="AP292" s="82"/>
      <c r="AQ292" s="81">
        <v>62</v>
      </c>
      <c r="AR292" s="81">
        <v>31</v>
      </c>
      <c r="AS292" s="81">
        <v>0</v>
      </c>
      <c r="AT292" s="81">
        <v>3</v>
      </c>
      <c r="AU292" s="81">
        <v>0</v>
      </c>
      <c r="AV292" s="81">
        <v>0</v>
      </c>
      <c r="AW292" s="81"/>
      <c r="AX292" s="82"/>
      <c r="AY292" s="81">
        <v>328.5</v>
      </c>
      <c r="AZ292" s="81">
        <v>2886.3</v>
      </c>
      <c r="BA292" s="81">
        <v>0</v>
      </c>
      <c r="BB292" s="81">
        <v>1156</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2012</v>
      </c>
      <c r="B293" s="80">
        <v>17</v>
      </c>
      <c r="C293" s="80">
        <v>19</v>
      </c>
      <c r="D293" s="80">
        <v>1</v>
      </c>
      <c r="E293" s="80">
        <v>2022</v>
      </c>
      <c r="F293" s="80" t="s">
        <v>568</v>
      </c>
      <c r="G293" s="174" t="s">
        <v>1994</v>
      </c>
      <c r="H293" s="80" t="s">
        <v>1695</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64</v>
      </c>
      <c r="AR293" s="81">
        <v>31</v>
      </c>
      <c r="AS293" s="81">
        <v>0</v>
      </c>
      <c r="AT293" s="81">
        <v>2</v>
      </c>
      <c r="AU293" s="81">
        <v>0</v>
      </c>
      <c r="AV293" s="81">
        <v>0</v>
      </c>
      <c r="AW293" s="81"/>
      <c r="AX293" s="82"/>
      <c r="AY293" s="81">
        <v>339.00000000000006</v>
      </c>
      <c r="AZ293" s="81">
        <v>2886.3</v>
      </c>
      <c r="BA293" s="81">
        <v>0</v>
      </c>
      <c r="BB293" s="81">
        <v>1151</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2013</v>
      </c>
      <c r="B294" s="80">
        <v>52</v>
      </c>
      <c r="C294" s="80">
        <v>1</v>
      </c>
      <c r="D294" s="80">
        <v>4</v>
      </c>
      <c r="E294" s="80">
        <v>1990</v>
      </c>
      <c r="F294" s="80" t="s">
        <v>562</v>
      </c>
      <c r="G294" s="80" t="s">
        <v>2014</v>
      </c>
      <c r="H294" s="80" t="s">
        <v>2015</v>
      </c>
      <c r="I294" s="177"/>
      <c r="J294" s="81">
        <v>22.338551559366522</v>
      </c>
      <c r="K294" s="81">
        <v>1.7544508988841478</v>
      </c>
      <c r="L294" s="81">
        <v>13.066686929052516</v>
      </c>
      <c r="M294" s="81">
        <v>8.1250548000245484</v>
      </c>
      <c r="N294" s="81">
        <v>22.045032410910856</v>
      </c>
      <c r="O294" s="81">
        <v>9.9121908324786698</v>
      </c>
      <c r="P294" s="81">
        <v>12.585915894558791</v>
      </c>
      <c r="Q294" s="81">
        <v>1.1747531035800844</v>
      </c>
      <c r="R294" s="81">
        <v>0</v>
      </c>
      <c r="S294" s="81">
        <v>1.0721605396745637</v>
      </c>
      <c r="T294" s="82"/>
      <c r="U294" s="81">
        <v>1662952</v>
      </c>
      <c r="V294" s="81">
        <v>512</v>
      </c>
      <c r="W294" s="81">
        <v>141</v>
      </c>
      <c r="X294" s="81">
        <v>3056</v>
      </c>
      <c r="Y294" s="81">
        <v>5720</v>
      </c>
      <c r="Z294" s="81">
        <v>4077</v>
      </c>
      <c r="AA294" s="81">
        <v>3056</v>
      </c>
      <c r="AB294" s="81">
        <v>19074</v>
      </c>
      <c r="AC294" s="81">
        <v>0</v>
      </c>
      <c r="AD294" s="81">
        <v>1.0721605396745637</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2016</v>
      </c>
      <c r="B295" s="80">
        <v>53</v>
      </c>
      <c r="C295" s="80">
        <v>2</v>
      </c>
      <c r="D295" s="80">
        <v>4</v>
      </c>
      <c r="E295" s="80">
        <v>2005</v>
      </c>
      <c r="F295" s="80" t="s">
        <v>565</v>
      </c>
      <c r="G295" s="80" t="s">
        <v>2014</v>
      </c>
      <c r="H295" s="80" t="s">
        <v>2015</v>
      </c>
      <c r="I295" s="177"/>
      <c r="J295" s="81">
        <v>16.411361421653588</v>
      </c>
      <c r="K295" s="81">
        <v>1.7202703685417551</v>
      </c>
      <c r="L295" s="81">
        <v>2.2064870544540356</v>
      </c>
      <c r="M295" s="81">
        <v>16.59116477922937</v>
      </c>
      <c r="N295" s="81">
        <v>36.354516432452506</v>
      </c>
      <c r="O295" s="81">
        <v>14.92963612041285</v>
      </c>
      <c r="P295" s="81">
        <v>12.481142826940937</v>
      </c>
      <c r="Q295" s="81">
        <v>1.0113904212738385</v>
      </c>
      <c r="R295" s="81">
        <v>0</v>
      </c>
      <c r="S295" s="81">
        <v>2.0812671600000003</v>
      </c>
      <c r="T295" s="82"/>
      <c r="U295" s="81">
        <v>1325309</v>
      </c>
      <c r="V295" s="81">
        <v>534</v>
      </c>
      <c r="W295" s="81">
        <v>22</v>
      </c>
      <c r="X295" s="81">
        <v>2626</v>
      </c>
      <c r="Y295" s="81">
        <v>6313</v>
      </c>
      <c r="Z295" s="81">
        <v>7106</v>
      </c>
      <c r="AA295" s="81">
        <v>2482</v>
      </c>
      <c r="AB295" s="81">
        <v>17167</v>
      </c>
      <c r="AC295" s="81">
        <v>0</v>
      </c>
      <c r="AD295" s="81">
        <v>2.0812671600000003</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2017</v>
      </c>
      <c r="B296" s="80">
        <v>54</v>
      </c>
      <c r="C296" s="80">
        <v>3</v>
      </c>
      <c r="D296" s="80">
        <v>4</v>
      </c>
      <c r="E296" s="80">
        <v>2006</v>
      </c>
      <c r="F296" s="80" t="s">
        <v>566</v>
      </c>
      <c r="G296" s="80" t="s">
        <v>2014</v>
      </c>
      <c r="H296" s="80" t="s">
        <v>2015</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2018</v>
      </c>
      <c r="B297" s="80">
        <v>55</v>
      </c>
      <c r="C297" s="80">
        <v>4</v>
      </c>
      <c r="D297" s="80">
        <v>4</v>
      </c>
      <c r="E297" s="80">
        <v>2007</v>
      </c>
      <c r="F297" s="80" t="s">
        <v>567</v>
      </c>
      <c r="G297" s="80" t="s">
        <v>2014</v>
      </c>
      <c r="H297" s="80" t="s">
        <v>2015</v>
      </c>
      <c r="I297" s="177"/>
      <c r="J297" s="81">
        <v>16.755684621032785</v>
      </c>
      <c r="K297" s="81">
        <v>1.6765733717516145</v>
      </c>
      <c r="L297" s="81">
        <v>1.8340511295920263</v>
      </c>
      <c r="M297" s="81">
        <v>15.350342497857204</v>
      </c>
      <c r="N297" s="81">
        <v>36.274908497485924</v>
      </c>
      <c r="O297" s="81">
        <v>14.567758754972488</v>
      </c>
      <c r="P297" s="81">
        <v>12.16879286095409</v>
      </c>
      <c r="Q297" s="81">
        <v>1.0299200165745583</v>
      </c>
      <c r="R297" s="81">
        <v>0</v>
      </c>
      <c r="S297" s="81">
        <v>1.7855976959999997</v>
      </c>
      <c r="T297" s="82"/>
      <c r="U297" s="81">
        <v>1519096</v>
      </c>
      <c r="V297" s="81">
        <v>554</v>
      </c>
      <c r="W297" s="81">
        <v>24</v>
      </c>
      <c r="X297" s="81">
        <v>3262</v>
      </c>
      <c r="Y297" s="81">
        <v>6320</v>
      </c>
      <c r="Z297" s="81">
        <v>7208</v>
      </c>
      <c r="AA297" s="81">
        <v>2383</v>
      </c>
      <c r="AB297" s="81">
        <v>16557</v>
      </c>
      <c r="AC297" s="81">
        <v>0</v>
      </c>
      <c r="AD297" s="81">
        <v>1.7855976959999997</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2019</v>
      </c>
      <c r="B298" s="80">
        <v>56</v>
      </c>
      <c r="C298" s="80">
        <v>5</v>
      </c>
      <c r="D298" s="80">
        <v>4</v>
      </c>
      <c r="E298" s="80">
        <v>2008</v>
      </c>
      <c r="F298" s="80" t="s">
        <v>84</v>
      </c>
      <c r="G298" s="80" t="s">
        <v>2014</v>
      </c>
      <c r="H298" s="80" t="s">
        <v>2015</v>
      </c>
      <c r="I298" s="177"/>
      <c r="J298" s="81">
        <v>16.369033450359581</v>
      </c>
      <c r="K298" s="81">
        <v>1.2186053698523012</v>
      </c>
      <c r="L298" s="81">
        <v>1.6153226429309953</v>
      </c>
      <c r="M298" s="81">
        <v>16.099366142671919</v>
      </c>
      <c r="N298" s="81">
        <v>29.951241784315805</v>
      </c>
      <c r="O298" s="81">
        <v>14.110891231839451</v>
      </c>
      <c r="P298" s="81">
        <v>11.966199493795102</v>
      </c>
      <c r="Q298" s="81">
        <v>1.0021928035515673</v>
      </c>
      <c r="R298" s="81">
        <v>0</v>
      </c>
      <c r="S298" s="81">
        <v>1.6978908023000001</v>
      </c>
      <c r="T298" s="82"/>
      <c r="U298" s="81">
        <v>1602145</v>
      </c>
      <c r="V298" s="81">
        <v>554</v>
      </c>
      <c r="W298" s="81">
        <v>24</v>
      </c>
      <c r="X298" s="81">
        <v>3262</v>
      </c>
      <c r="Y298" s="81">
        <v>6338</v>
      </c>
      <c r="Z298" s="81">
        <v>7227</v>
      </c>
      <c r="AA298" s="81">
        <v>2346</v>
      </c>
      <c r="AB298" s="81">
        <v>16376</v>
      </c>
      <c r="AC298" s="81">
        <v>0</v>
      </c>
      <c r="AD298" s="81">
        <v>1.6978908023000001</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2020</v>
      </c>
      <c r="B299" s="80">
        <v>57</v>
      </c>
      <c r="C299" s="80">
        <v>6</v>
      </c>
      <c r="D299" s="80">
        <v>4</v>
      </c>
      <c r="E299" s="80">
        <v>2009</v>
      </c>
      <c r="F299" s="80" t="s">
        <v>85</v>
      </c>
      <c r="G299" s="80" t="s">
        <v>2014</v>
      </c>
      <c r="H299" s="80" t="s">
        <v>2015</v>
      </c>
      <c r="I299" s="177"/>
      <c r="J299" s="81">
        <v>19.160288225805189</v>
      </c>
      <c r="K299" s="81">
        <v>1.3015673774417076</v>
      </c>
      <c r="L299" s="81">
        <v>6.1929255247598212</v>
      </c>
      <c r="M299" s="81">
        <v>16.599138508034056</v>
      </c>
      <c r="N299" s="81">
        <v>28.588250256778956</v>
      </c>
      <c r="O299" s="81">
        <v>14.2465915726902</v>
      </c>
      <c r="P299" s="81">
        <v>11.516883044082459</v>
      </c>
      <c r="Q299" s="81">
        <v>0.94274047774338354</v>
      </c>
      <c r="R299" s="81">
        <v>0</v>
      </c>
      <c r="S299" s="81">
        <v>1.67077434069</v>
      </c>
      <c r="T299" s="82"/>
      <c r="U299" s="81">
        <v>1432411</v>
      </c>
      <c r="V299" s="81">
        <v>479</v>
      </c>
      <c r="W299" s="81">
        <v>126</v>
      </c>
      <c r="X299" s="81">
        <v>3378</v>
      </c>
      <c r="Y299" s="81">
        <v>6351</v>
      </c>
      <c r="Z299" s="81">
        <v>7202</v>
      </c>
      <c r="AA299" s="81">
        <v>2318</v>
      </c>
      <c r="AB299" s="81">
        <v>16171</v>
      </c>
      <c r="AC299" s="81">
        <v>0</v>
      </c>
      <c r="AD299" s="81">
        <v>1.67077434069</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2021</v>
      </c>
      <c r="B300" s="80">
        <v>58</v>
      </c>
      <c r="C300" s="80">
        <v>7</v>
      </c>
      <c r="D300" s="80">
        <v>4</v>
      </c>
      <c r="E300" s="80">
        <v>2010</v>
      </c>
      <c r="F300" s="80" t="s">
        <v>86</v>
      </c>
      <c r="G300" s="80" t="s">
        <v>2014</v>
      </c>
      <c r="H300" s="80" t="s">
        <v>2015</v>
      </c>
      <c r="I300" s="177"/>
      <c r="J300" s="81">
        <v>16.487036551101543</v>
      </c>
      <c r="K300" s="81">
        <v>1.241100367061583</v>
      </c>
      <c r="L300" s="81">
        <v>5.7438491074088249</v>
      </c>
      <c r="M300" s="81">
        <v>15.851895191247854</v>
      </c>
      <c r="N300" s="81">
        <v>29.691002078121731</v>
      </c>
      <c r="O300" s="81">
        <v>14.27323944839878</v>
      </c>
      <c r="P300" s="81">
        <v>11.613136080488383</v>
      </c>
      <c r="Q300" s="81">
        <v>0.9721827105428571</v>
      </c>
      <c r="R300" s="81">
        <v>0</v>
      </c>
      <c r="S300" s="81">
        <v>1.6105998375275057</v>
      </c>
      <c r="T300" s="82"/>
      <c r="U300" s="81">
        <v>1448530</v>
      </c>
      <c r="V300" s="81">
        <v>479</v>
      </c>
      <c r="W300" s="81">
        <v>126</v>
      </c>
      <c r="X300" s="81">
        <v>3378</v>
      </c>
      <c r="Y300" s="81">
        <v>6347</v>
      </c>
      <c r="Z300" s="81">
        <v>7249</v>
      </c>
      <c r="AA300" s="81">
        <v>2279</v>
      </c>
      <c r="AB300" s="81">
        <v>15979</v>
      </c>
      <c r="AC300" s="81">
        <v>0</v>
      </c>
      <c r="AD300" s="81">
        <v>1.6105998375275057</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2022</v>
      </c>
      <c r="B301" s="80">
        <v>59</v>
      </c>
      <c r="C301" s="80">
        <v>8</v>
      </c>
      <c r="D301" s="80">
        <v>4</v>
      </c>
      <c r="E301" s="80">
        <v>2011</v>
      </c>
      <c r="F301" s="80" t="s">
        <v>87</v>
      </c>
      <c r="G301" s="80" t="s">
        <v>2014</v>
      </c>
      <c r="H301" s="80" t="s">
        <v>2015</v>
      </c>
      <c r="I301" s="177"/>
      <c r="J301" s="81">
        <v>3.3475469567683578</v>
      </c>
      <c r="K301" s="81">
        <v>1.5146173073438804</v>
      </c>
      <c r="L301" s="81">
        <v>6.291317823915648</v>
      </c>
      <c r="M301" s="81">
        <v>19.524471763996679</v>
      </c>
      <c r="N301" s="81">
        <v>31.444076288893783</v>
      </c>
      <c r="O301" s="81">
        <v>13.237438230113606</v>
      </c>
      <c r="P301" s="81">
        <v>10.654028961925919</v>
      </c>
      <c r="Q301" s="81">
        <v>0.9297925056512113</v>
      </c>
      <c r="R301" s="81">
        <v>0</v>
      </c>
      <c r="S301" s="81">
        <v>1.5891837691288013</v>
      </c>
      <c r="T301" s="82"/>
      <c r="U301" s="81">
        <v>325716</v>
      </c>
      <c r="V301" s="81">
        <v>479</v>
      </c>
      <c r="W301" s="81">
        <v>126</v>
      </c>
      <c r="X301" s="81">
        <v>3378</v>
      </c>
      <c r="Y301" s="81">
        <v>5529</v>
      </c>
      <c r="Z301" s="81">
        <v>6869</v>
      </c>
      <c r="AA301" s="81">
        <v>2153</v>
      </c>
      <c r="AB301" s="81">
        <v>13249</v>
      </c>
      <c r="AC301" s="81">
        <v>0</v>
      </c>
      <c r="AD301" s="81">
        <v>1.5891837691288013</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2023</v>
      </c>
      <c r="B302" s="80">
        <v>60</v>
      </c>
      <c r="C302" s="80">
        <v>9</v>
      </c>
      <c r="D302" s="80">
        <v>4</v>
      </c>
      <c r="E302" s="80">
        <v>2012</v>
      </c>
      <c r="F302" s="80" t="s">
        <v>88</v>
      </c>
      <c r="G302" s="80" t="s">
        <v>2014</v>
      </c>
      <c r="H302" s="80" t="s">
        <v>2015</v>
      </c>
      <c r="I302" s="177"/>
      <c r="J302" s="81">
        <v>5.3513240153406549</v>
      </c>
      <c r="K302" s="81">
        <v>1.4484471308825744</v>
      </c>
      <c r="L302" s="81">
        <v>6.1522233757235325</v>
      </c>
      <c r="M302" s="81">
        <v>19.466648236962286</v>
      </c>
      <c r="N302" s="81">
        <v>33.003946394053088</v>
      </c>
      <c r="O302" s="81">
        <v>13.383737370583097</v>
      </c>
      <c r="P302" s="81">
        <v>11.366582607603208</v>
      </c>
      <c r="Q302" s="81">
        <v>0.98297713219970395</v>
      </c>
      <c r="R302" s="81">
        <v>0</v>
      </c>
      <c r="S302" s="81">
        <v>2.0082665058486091</v>
      </c>
      <c r="T302" s="82"/>
      <c r="U302" s="81">
        <v>454310</v>
      </c>
      <c r="V302" s="81">
        <v>479</v>
      </c>
      <c r="W302" s="81">
        <v>126</v>
      </c>
      <c r="X302" s="81">
        <v>3378</v>
      </c>
      <c r="Y302" s="81">
        <v>5423</v>
      </c>
      <c r="Z302" s="81">
        <v>7000</v>
      </c>
      <c r="AA302" s="81">
        <v>2284</v>
      </c>
      <c r="AB302" s="81">
        <v>12892</v>
      </c>
      <c r="AC302" s="81">
        <v>0</v>
      </c>
      <c r="AD302" s="81">
        <v>2.0082665058486091</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0</v>
      </c>
      <c r="BL302" s="81">
        <v>0</v>
      </c>
      <c r="BM302" s="82"/>
      <c r="BN302" s="81">
        <v>0</v>
      </c>
      <c r="BO302" s="81">
        <v>0</v>
      </c>
      <c r="BP302" s="81">
        <v>0</v>
      </c>
      <c r="BQ302" s="81">
        <v>0</v>
      </c>
      <c r="BR302" s="81">
        <v>0</v>
      </c>
      <c r="BS302" s="81">
        <v>0</v>
      </c>
      <c r="BT302"/>
      <c r="BU302" s="80">
        <v>0</v>
      </c>
      <c r="BV302" s="80">
        <v>0</v>
      </c>
      <c r="BW302" s="80">
        <v>0</v>
      </c>
      <c r="BX302" s="80">
        <v>0</v>
      </c>
      <c r="BY302" s="80">
        <v>0</v>
      </c>
      <c r="BZ302" s="80">
        <v>0</v>
      </c>
      <c r="CA302" s="80">
        <v>0</v>
      </c>
      <c r="CB302" s="80">
        <v>0</v>
      </c>
      <c r="CC302" s="80">
        <v>0</v>
      </c>
    </row>
    <row r="303" spans="1:81">
      <c r="A303" s="80" t="s">
        <v>2024</v>
      </c>
      <c r="B303" s="80">
        <v>61</v>
      </c>
      <c r="C303" s="80">
        <v>10</v>
      </c>
      <c r="D303" s="80">
        <v>4</v>
      </c>
      <c r="E303" s="80">
        <v>2013</v>
      </c>
      <c r="F303" s="80" t="s">
        <v>89</v>
      </c>
      <c r="G303" s="80" t="s">
        <v>2014</v>
      </c>
      <c r="H303" s="80" t="s">
        <v>2015</v>
      </c>
      <c r="I303" s="177"/>
      <c r="J303" s="81">
        <v>6.9102853678382017</v>
      </c>
      <c r="K303" s="81">
        <v>1.4077580372420493</v>
      </c>
      <c r="L303" s="81">
        <v>5.0010666424863022</v>
      </c>
      <c r="M303" s="81">
        <v>18.676856428565141</v>
      </c>
      <c r="N303" s="81">
        <v>28.267979299548173</v>
      </c>
      <c r="O303" s="81">
        <v>12.917871968065192</v>
      </c>
      <c r="P303" s="81">
        <v>11.679160307576765</v>
      </c>
      <c r="Q303" s="81">
        <v>0.98513140605864735</v>
      </c>
      <c r="R303" s="81">
        <v>0</v>
      </c>
      <c r="S303" s="81">
        <v>1.8391535944153425</v>
      </c>
      <c r="T303" s="82"/>
      <c r="U303" s="81">
        <v>550008</v>
      </c>
      <c r="V303" s="81">
        <v>479</v>
      </c>
      <c r="W303" s="81">
        <v>126</v>
      </c>
      <c r="X303" s="81">
        <v>3378</v>
      </c>
      <c r="Y303" s="81">
        <v>5390</v>
      </c>
      <c r="Z303" s="81">
        <v>7058</v>
      </c>
      <c r="AA303" s="81">
        <v>2338</v>
      </c>
      <c r="AB303" s="81">
        <v>12735</v>
      </c>
      <c r="AC303" s="81">
        <v>0</v>
      </c>
      <c r="AD303" s="81">
        <v>1.8391535944153425</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0</v>
      </c>
      <c r="BL303" s="81">
        <v>0</v>
      </c>
      <c r="BM303" s="82"/>
      <c r="BN303" s="81">
        <v>0</v>
      </c>
      <c r="BO303" s="81">
        <v>0</v>
      </c>
      <c r="BP303" s="81">
        <v>0</v>
      </c>
      <c r="BQ303" s="81">
        <v>0</v>
      </c>
      <c r="BR303" s="81">
        <v>0</v>
      </c>
      <c r="BS303" s="81">
        <v>0</v>
      </c>
      <c r="BT303"/>
      <c r="BU303" s="80">
        <v>0</v>
      </c>
      <c r="BV303" s="80">
        <v>0</v>
      </c>
      <c r="BW303" s="80">
        <v>0</v>
      </c>
      <c r="BX303" s="80">
        <v>0</v>
      </c>
      <c r="BY303" s="80">
        <v>0</v>
      </c>
      <c r="BZ303" s="80">
        <v>0</v>
      </c>
      <c r="CA303" s="80">
        <v>0</v>
      </c>
      <c r="CB303" s="80">
        <v>0</v>
      </c>
      <c r="CC303" s="80">
        <v>0</v>
      </c>
    </row>
    <row r="304" spans="1:81">
      <c r="A304" s="80" t="s">
        <v>2025</v>
      </c>
      <c r="B304" s="80">
        <v>62</v>
      </c>
      <c r="C304" s="80">
        <v>11</v>
      </c>
      <c r="D304" s="80">
        <v>4</v>
      </c>
      <c r="E304" s="80">
        <v>2014</v>
      </c>
      <c r="F304" s="80" t="s">
        <v>90</v>
      </c>
      <c r="G304" s="80" t="s">
        <v>2014</v>
      </c>
      <c r="H304" s="80" t="s">
        <v>2015</v>
      </c>
      <c r="I304" s="177"/>
      <c r="J304" s="81">
        <v>7.3504577788886722</v>
      </c>
      <c r="K304" s="81">
        <v>0.89628927119319246</v>
      </c>
      <c r="L304" s="81">
        <v>0.69338674229603836</v>
      </c>
      <c r="M304" s="81">
        <v>12.637040735288155</v>
      </c>
      <c r="N304" s="81">
        <v>24.879040900347661</v>
      </c>
      <c r="O304" s="81">
        <v>12.265224402598706</v>
      </c>
      <c r="P304" s="81">
        <v>11.945779756560688</v>
      </c>
      <c r="Q304" s="81">
        <v>0.93242329486800912</v>
      </c>
      <c r="R304" s="81">
        <v>0</v>
      </c>
      <c r="S304" s="81">
        <v>1.4206620551078155</v>
      </c>
      <c r="T304" s="82"/>
      <c r="U304" s="81">
        <v>583437</v>
      </c>
      <c r="V304" s="81">
        <v>310</v>
      </c>
      <c r="W304" s="81">
        <v>15</v>
      </c>
      <c r="X304" s="81">
        <v>2337</v>
      </c>
      <c r="Y304" s="81">
        <v>5402</v>
      </c>
      <c r="Z304" s="81">
        <v>7058</v>
      </c>
      <c r="AA304" s="81">
        <v>2379</v>
      </c>
      <c r="AB304" s="81">
        <v>12563</v>
      </c>
      <c r="AC304" s="81">
        <v>0</v>
      </c>
      <c r="AD304" s="81">
        <v>1.4206620551078155</v>
      </c>
      <c r="AE304" s="82"/>
      <c r="AF304" s="81">
        <v>6583282.7967911577</v>
      </c>
      <c r="AG304" s="81">
        <v>638509.5868116311</v>
      </c>
      <c r="AH304" s="81">
        <v>130886.24248786086</v>
      </c>
      <c r="AI304" s="81">
        <v>14823974.5603262</v>
      </c>
      <c r="AJ304" s="81">
        <v>28043073.721331585</v>
      </c>
      <c r="AK304" s="81">
        <v>0</v>
      </c>
      <c r="AL304" s="81">
        <v>0</v>
      </c>
      <c r="AM304" s="81">
        <v>1724712.168390363</v>
      </c>
      <c r="AN304" s="81">
        <v>0</v>
      </c>
      <c r="AO304" s="81">
        <v>0</v>
      </c>
      <c r="AP304" s="82"/>
      <c r="AQ304" s="81">
        <v>187</v>
      </c>
      <c r="AR304" s="81">
        <v>17</v>
      </c>
      <c r="AS304" s="81">
        <v>0</v>
      </c>
      <c r="AT304" s="81">
        <v>0</v>
      </c>
      <c r="AU304" s="81">
        <v>0</v>
      </c>
      <c r="AV304" s="81">
        <v>0</v>
      </c>
      <c r="AW304" s="81" t="s">
        <v>564</v>
      </c>
      <c r="AX304" s="82"/>
      <c r="AY304" s="81">
        <v>804.7</v>
      </c>
      <c r="AZ304" s="81">
        <v>316.3</v>
      </c>
      <c r="BA304" s="81">
        <v>0</v>
      </c>
      <c r="BB304" s="81">
        <v>0</v>
      </c>
      <c r="BC304" s="81">
        <v>0</v>
      </c>
      <c r="BD304" s="81">
        <v>0</v>
      </c>
      <c r="BE304" s="81" t="s">
        <v>564</v>
      </c>
      <c r="BF304" s="82"/>
      <c r="BG304" s="81">
        <v>0</v>
      </c>
      <c r="BH304" s="81">
        <v>0</v>
      </c>
      <c r="BI304" s="81">
        <v>0</v>
      </c>
      <c r="BJ304" s="81">
        <v>0</v>
      </c>
      <c r="BK304" s="81">
        <v>0</v>
      </c>
      <c r="BL304" s="81">
        <v>0</v>
      </c>
      <c r="BM304" s="82"/>
      <c r="BN304" s="81">
        <v>0</v>
      </c>
      <c r="BO304" s="81">
        <v>0</v>
      </c>
      <c r="BP304" s="81">
        <v>0</v>
      </c>
      <c r="BQ304" s="81">
        <v>0</v>
      </c>
      <c r="BR304" s="81">
        <v>0</v>
      </c>
      <c r="BS304" s="81">
        <v>0</v>
      </c>
      <c r="BT304"/>
      <c r="BU304" s="80">
        <v>0</v>
      </c>
      <c r="BV304" s="80">
        <v>0</v>
      </c>
      <c r="BW304" s="80">
        <v>0</v>
      </c>
      <c r="BX304" s="80">
        <v>0</v>
      </c>
      <c r="BY304" s="80">
        <v>0</v>
      </c>
      <c r="BZ304" s="80">
        <v>0</v>
      </c>
      <c r="CA304" s="80">
        <v>0</v>
      </c>
      <c r="CB304" s="80">
        <v>0</v>
      </c>
      <c r="CC304" s="80">
        <v>0</v>
      </c>
    </row>
    <row r="305" spans="1:81">
      <c r="A305" s="80" t="s">
        <v>2026</v>
      </c>
      <c r="B305" s="80">
        <v>63</v>
      </c>
      <c r="C305" s="80">
        <v>12</v>
      </c>
      <c r="D305" s="80">
        <v>4</v>
      </c>
      <c r="E305" s="80">
        <v>2015</v>
      </c>
      <c r="F305" s="80" t="s">
        <v>91</v>
      </c>
      <c r="G305" s="80" t="s">
        <v>2014</v>
      </c>
      <c r="H305" s="80" t="s">
        <v>2015</v>
      </c>
      <c r="I305" s="177"/>
      <c r="J305" s="81">
        <v>11.894730843616765</v>
      </c>
      <c r="K305" s="81">
        <v>0.92254626209717294</v>
      </c>
      <c r="L305" s="81">
        <v>0.60708273152290071</v>
      </c>
      <c r="M305" s="81">
        <v>13.33649332202671</v>
      </c>
      <c r="N305" s="81">
        <v>28.16221304969585</v>
      </c>
      <c r="O305" s="81">
        <v>12.22391208724301</v>
      </c>
      <c r="P305" s="81">
        <v>12.176291915229793</v>
      </c>
      <c r="Q305" s="81">
        <v>0.90058965770424693</v>
      </c>
      <c r="R305" s="81">
        <v>0</v>
      </c>
      <c r="S305" s="81">
        <v>1.6649003807315321</v>
      </c>
      <c r="T305" s="82"/>
      <c r="U305" s="81">
        <v>1078087</v>
      </c>
      <c r="V305" s="81">
        <v>310</v>
      </c>
      <c r="W305" s="81">
        <v>15</v>
      </c>
      <c r="X305" s="81">
        <v>2337</v>
      </c>
      <c r="Y305" s="81">
        <v>5425</v>
      </c>
      <c r="Z305" s="81">
        <v>7102</v>
      </c>
      <c r="AA305" s="81">
        <v>2423</v>
      </c>
      <c r="AB305" s="81">
        <v>12395</v>
      </c>
      <c r="AC305" s="81">
        <v>0</v>
      </c>
      <c r="AD305" s="81">
        <v>1.6649003807315321</v>
      </c>
      <c r="AE305" s="82"/>
      <c r="AF305" s="81">
        <v>10178214.406894205</v>
      </c>
      <c r="AG305" s="81">
        <v>611532.26084280864</v>
      </c>
      <c r="AH305" s="81">
        <v>90417.20348609623</v>
      </c>
      <c r="AI305" s="81">
        <v>15706345.37351075</v>
      </c>
      <c r="AJ305" s="81">
        <v>32312862.228774104</v>
      </c>
      <c r="AK305" s="81">
        <v>0</v>
      </c>
      <c r="AL305" s="81">
        <v>0</v>
      </c>
      <c r="AM305" s="81">
        <v>1698682.7549305721</v>
      </c>
      <c r="AN305" s="81">
        <v>0</v>
      </c>
      <c r="AO305" s="81">
        <v>0</v>
      </c>
      <c r="AP305" s="82"/>
      <c r="AQ305" s="81">
        <v>262</v>
      </c>
      <c r="AR305" s="81">
        <v>22</v>
      </c>
      <c r="AS305" s="81">
        <v>0</v>
      </c>
      <c r="AT305" s="81">
        <v>0</v>
      </c>
      <c r="AU305" s="81">
        <v>0</v>
      </c>
      <c r="AV305" s="81">
        <v>0</v>
      </c>
      <c r="AW305" s="81" t="s">
        <v>564</v>
      </c>
      <c r="AX305" s="82"/>
      <c r="AY305" s="81">
        <v>1155.8</v>
      </c>
      <c r="AZ305" s="81">
        <v>380.8</v>
      </c>
      <c r="BA305" s="81">
        <v>0</v>
      </c>
      <c r="BB305" s="81">
        <v>0</v>
      </c>
      <c r="BC305" s="81">
        <v>0</v>
      </c>
      <c r="BD305" s="81">
        <v>0</v>
      </c>
      <c r="BE305" s="81" t="s">
        <v>564</v>
      </c>
      <c r="BF305" s="82"/>
      <c r="BG305" s="81">
        <v>0</v>
      </c>
      <c r="BH305" s="81">
        <v>0</v>
      </c>
      <c r="BI305" s="81">
        <v>0</v>
      </c>
      <c r="BJ305" s="81">
        <v>0</v>
      </c>
      <c r="BK305" s="81">
        <v>0</v>
      </c>
      <c r="BL305" s="81">
        <v>0</v>
      </c>
      <c r="BM305" s="82"/>
      <c r="BN305" s="81">
        <v>0</v>
      </c>
      <c r="BO305" s="81">
        <v>0</v>
      </c>
      <c r="BP305" s="81">
        <v>0</v>
      </c>
      <c r="BQ305" s="81">
        <v>0</v>
      </c>
      <c r="BR305" s="81">
        <v>0</v>
      </c>
      <c r="BS305" s="81">
        <v>0</v>
      </c>
      <c r="BT305"/>
      <c r="BU305" s="80">
        <v>0</v>
      </c>
      <c r="BV305" s="80">
        <v>0</v>
      </c>
      <c r="BW305" s="80">
        <v>0</v>
      </c>
      <c r="BX305" s="80">
        <v>0</v>
      </c>
      <c r="BY305" s="80">
        <v>0</v>
      </c>
      <c r="BZ305" s="80">
        <v>0</v>
      </c>
      <c r="CA305" s="80">
        <v>0</v>
      </c>
      <c r="CB305" s="80">
        <v>0</v>
      </c>
      <c r="CC305" s="80">
        <v>0</v>
      </c>
    </row>
    <row r="306" spans="1:81">
      <c r="A306" s="80" t="s">
        <v>2027</v>
      </c>
      <c r="B306" s="80">
        <v>64</v>
      </c>
      <c r="C306" s="80">
        <v>13</v>
      </c>
      <c r="D306" s="80">
        <v>4</v>
      </c>
      <c r="E306" s="80">
        <v>2016</v>
      </c>
      <c r="F306" s="80" t="s">
        <v>92</v>
      </c>
      <c r="G306" s="80" t="s">
        <v>2014</v>
      </c>
      <c r="H306" s="80" t="s">
        <v>2015</v>
      </c>
      <c r="I306" s="177"/>
      <c r="J306" s="81">
        <v>11.502480577791696</v>
      </c>
      <c r="K306" s="81">
        <v>0.90177993386941324</v>
      </c>
      <c r="L306" s="81">
        <v>0.73496504064755086</v>
      </c>
      <c r="M306" s="81">
        <v>10.646260889423507</v>
      </c>
      <c r="N306" s="81">
        <v>25.71345326931938</v>
      </c>
      <c r="O306" s="81">
        <v>11.985356201181395</v>
      </c>
      <c r="P306" s="81">
        <v>11.971890845525611</v>
      </c>
      <c r="Q306" s="81">
        <v>0.86863267851536208</v>
      </c>
      <c r="R306" s="81">
        <v>0</v>
      </c>
      <c r="S306" s="81">
        <v>1.3880475952278113</v>
      </c>
      <c r="T306" s="82"/>
      <c r="U306" s="81">
        <v>1051504</v>
      </c>
      <c r="V306" s="81">
        <v>310</v>
      </c>
      <c r="W306" s="81">
        <v>15</v>
      </c>
      <c r="X306" s="81">
        <v>2337</v>
      </c>
      <c r="Y306" s="81">
        <v>5464</v>
      </c>
      <c r="Z306" s="81">
        <v>7049</v>
      </c>
      <c r="AA306" s="81">
        <v>2464</v>
      </c>
      <c r="AB306" s="81">
        <v>12298</v>
      </c>
      <c r="AC306" s="81">
        <v>0</v>
      </c>
      <c r="AD306" s="81">
        <v>1.3880475952278111</v>
      </c>
      <c r="AE306" s="82"/>
      <c r="AF306" s="81">
        <v>9824589.8814518377</v>
      </c>
      <c r="AG306" s="81">
        <v>601118.89043547283</v>
      </c>
      <c r="AH306" s="81">
        <v>87153.982946738368</v>
      </c>
      <c r="AI306" s="81">
        <v>14424350.45918693</v>
      </c>
      <c r="AJ306" s="81">
        <v>26885552.49869559</v>
      </c>
      <c r="AK306" s="81">
        <v>0</v>
      </c>
      <c r="AL306" s="81">
        <v>0</v>
      </c>
      <c r="AM306" s="81">
        <v>1686698.693956644</v>
      </c>
      <c r="AN306" s="81">
        <v>0</v>
      </c>
      <c r="AO306" s="81">
        <v>0</v>
      </c>
      <c r="AP306" s="82"/>
      <c r="AQ306" s="81">
        <v>327</v>
      </c>
      <c r="AR306" s="81">
        <v>23</v>
      </c>
      <c r="AS306" s="81">
        <v>0</v>
      </c>
      <c r="AT306" s="81">
        <v>0</v>
      </c>
      <c r="AU306" s="81">
        <v>0</v>
      </c>
      <c r="AV306" s="81">
        <v>0</v>
      </c>
      <c r="AW306" s="81" t="s">
        <v>564</v>
      </c>
      <c r="AX306" s="82"/>
      <c r="AY306" s="81">
        <v>1461.4</v>
      </c>
      <c r="AZ306" s="81">
        <v>391.8</v>
      </c>
      <c r="BA306" s="81">
        <v>0</v>
      </c>
      <c r="BB306" s="81">
        <v>0</v>
      </c>
      <c r="BC306" s="81">
        <v>0</v>
      </c>
      <c r="BD306" s="81">
        <v>0</v>
      </c>
      <c r="BE306" s="81" t="s">
        <v>564</v>
      </c>
      <c r="BF306" s="82"/>
      <c r="BG306" s="81">
        <v>0</v>
      </c>
      <c r="BH306" s="81">
        <v>0</v>
      </c>
      <c r="BI306" s="81">
        <v>0</v>
      </c>
      <c r="BJ306" s="81">
        <v>0</v>
      </c>
      <c r="BK306" s="81">
        <v>0</v>
      </c>
      <c r="BL306" s="81">
        <v>0</v>
      </c>
      <c r="BM306" s="82"/>
      <c r="BN306" s="81">
        <v>0</v>
      </c>
      <c r="BO306" s="81">
        <v>0</v>
      </c>
      <c r="BP306" s="81">
        <v>0</v>
      </c>
      <c r="BQ306" s="81">
        <v>0</v>
      </c>
      <c r="BR306" s="81">
        <v>0</v>
      </c>
      <c r="BS306" s="81">
        <v>0</v>
      </c>
      <c r="BT306"/>
      <c r="BU306" s="80">
        <v>0</v>
      </c>
      <c r="BV306" s="80">
        <v>0</v>
      </c>
      <c r="BW306" s="80">
        <v>0</v>
      </c>
      <c r="BX306" s="80">
        <v>0</v>
      </c>
      <c r="BY306" s="80">
        <v>0</v>
      </c>
      <c r="BZ306" s="80">
        <v>0</v>
      </c>
      <c r="CA306" s="80">
        <v>0</v>
      </c>
      <c r="CB306" s="80">
        <v>0</v>
      </c>
      <c r="CC306" s="80">
        <v>0</v>
      </c>
    </row>
    <row r="307" spans="1:81">
      <c r="A307" s="80" t="s">
        <v>2028</v>
      </c>
      <c r="B307" s="80">
        <v>65</v>
      </c>
      <c r="C307" s="80">
        <v>14</v>
      </c>
      <c r="D307" s="80">
        <v>4</v>
      </c>
      <c r="E307" s="80">
        <v>2017</v>
      </c>
      <c r="F307" s="80" t="s">
        <v>71</v>
      </c>
      <c r="G307" s="80" t="s">
        <v>2014</v>
      </c>
      <c r="H307" s="80" t="s">
        <v>2015</v>
      </c>
      <c r="I307" s="177"/>
      <c r="J307" s="81">
        <v>13.023163223578985</v>
      </c>
      <c r="K307" s="81">
        <v>0.91444622353559513</v>
      </c>
      <c r="L307" s="81">
        <v>0.65377486021976017</v>
      </c>
      <c r="M307" s="81">
        <v>9.5559126322232721</v>
      </c>
      <c r="N307" s="81">
        <v>25.224590207108484</v>
      </c>
      <c r="O307" s="81">
        <v>11.844977796744773</v>
      </c>
      <c r="P307" s="81">
        <v>11.838117868039788</v>
      </c>
      <c r="Q307" s="81">
        <v>0.82336444262299602</v>
      </c>
      <c r="R307" s="81">
        <v>0</v>
      </c>
      <c r="S307" s="81">
        <v>1.2754636189072244</v>
      </c>
      <c r="T307" s="82"/>
      <c r="U307" s="81">
        <v>1360828</v>
      </c>
      <c r="V307" s="81">
        <v>310</v>
      </c>
      <c r="W307" s="81">
        <v>15</v>
      </c>
      <c r="X307" s="81">
        <v>2337</v>
      </c>
      <c r="Y307" s="81">
        <v>5414</v>
      </c>
      <c r="Z307" s="81">
        <v>7082</v>
      </c>
      <c r="AA307" s="81">
        <v>2452</v>
      </c>
      <c r="AB307" s="81">
        <v>12055</v>
      </c>
      <c r="AC307" s="81">
        <v>0</v>
      </c>
      <c r="AD307" s="81">
        <v>1.2754636189072239</v>
      </c>
      <c r="AE307" s="82"/>
      <c r="AF307" s="81">
        <v>11407490.5542545</v>
      </c>
      <c r="AG307" s="81">
        <v>611375.43262418569</v>
      </c>
      <c r="AH307" s="81">
        <v>103635.7541818052</v>
      </c>
      <c r="AI307" s="81">
        <v>13773820.850820219</v>
      </c>
      <c r="AJ307" s="81">
        <v>30334852.238084611</v>
      </c>
      <c r="AK307" s="81">
        <v>0</v>
      </c>
      <c r="AL307" s="81">
        <v>0</v>
      </c>
      <c r="AM307" s="81">
        <v>1655957.764624798</v>
      </c>
      <c r="AN307" s="81">
        <v>0</v>
      </c>
      <c r="AO307" s="81">
        <v>0</v>
      </c>
      <c r="AP307" s="82"/>
      <c r="AQ307" s="81">
        <v>404</v>
      </c>
      <c r="AR307" s="81">
        <v>23</v>
      </c>
      <c r="AS307" s="81">
        <v>0</v>
      </c>
      <c r="AT307" s="81">
        <v>0</v>
      </c>
      <c r="AU307" s="81">
        <v>0</v>
      </c>
      <c r="AV307" s="81">
        <v>0</v>
      </c>
      <c r="AW307" s="81" t="s">
        <v>564</v>
      </c>
      <c r="AX307" s="82"/>
      <c r="AY307" s="81">
        <v>1827.7</v>
      </c>
      <c r="AZ307" s="81">
        <v>391.8</v>
      </c>
      <c r="BA307" s="81">
        <v>0</v>
      </c>
      <c r="BB307" s="81">
        <v>0</v>
      </c>
      <c r="BC307" s="81">
        <v>0</v>
      </c>
      <c r="BD307" s="81">
        <v>0</v>
      </c>
      <c r="BE307" s="81" t="s">
        <v>564</v>
      </c>
      <c r="BF307" s="82"/>
      <c r="BG307" s="81">
        <v>0</v>
      </c>
      <c r="BH307" s="81">
        <v>0</v>
      </c>
      <c r="BI307" s="81">
        <v>0</v>
      </c>
      <c r="BJ307" s="81">
        <v>0</v>
      </c>
      <c r="BK307" s="81">
        <v>0</v>
      </c>
      <c r="BL307" s="81">
        <v>0</v>
      </c>
      <c r="BM307" s="82"/>
      <c r="BN307" s="81">
        <v>0</v>
      </c>
      <c r="BO307" s="81">
        <v>0</v>
      </c>
      <c r="BP307" s="81">
        <v>0</v>
      </c>
      <c r="BQ307" s="81">
        <v>0</v>
      </c>
      <c r="BR307" s="81">
        <v>0</v>
      </c>
      <c r="BS307" s="81">
        <v>0</v>
      </c>
      <c r="BT307"/>
      <c r="BU307" s="80">
        <v>0</v>
      </c>
      <c r="BV307" s="80">
        <v>0</v>
      </c>
      <c r="BW307" s="80">
        <v>0</v>
      </c>
      <c r="BX307" s="80">
        <v>0</v>
      </c>
      <c r="BY307" s="80">
        <v>0</v>
      </c>
      <c r="BZ307" s="80">
        <v>0</v>
      </c>
      <c r="CA307" s="80">
        <v>0</v>
      </c>
      <c r="CB307" s="80">
        <v>0</v>
      </c>
      <c r="CC307" s="80">
        <v>0</v>
      </c>
    </row>
    <row r="308" spans="1:81">
      <c r="A308" s="80" t="s">
        <v>2029</v>
      </c>
      <c r="B308" s="80">
        <v>66</v>
      </c>
      <c r="C308" s="80">
        <v>15</v>
      </c>
      <c r="D308" s="80">
        <v>4</v>
      </c>
      <c r="E308" s="80">
        <v>2018</v>
      </c>
      <c r="F308" s="80" t="s">
        <v>93</v>
      </c>
      <c r="G308" s="80" t="s">
        <v>2014</v>
      </c>
      <c r="H308" s="80" t="s">
        <v>2015</v>
      </c>
      <c r="I308" s="177"/>
      <c r="J308" s="81">
        <v>14.126544230651669</v>
      </c>
      <c r="K308" s="81">
        <v>0.86976129185455087</v>
      </c>
      <c r="L308" s="81">
        <v>0.5986591676318791</v>
      </c>
      <c r="M308" s="81">
        <v>10.219269432778503</v>
      </c>
      <c r="N308" s="81">
        <v>23.21526573364136</v>
      </c>
      <c r="O308" s="81">
        <v>11.519045735435204</v>
      </c>
      <c r="P308" s="81">
        <v>11.600781303712337</v>
      </c>
      <c r="Q308" s="81">
        <v>0.75580130754778774</v>
      </c>
      <c r="R308" s="81">
        <v>0</v>
      </c>
      <c r="S308" s="81">
        <v>1.677802353083474</v>
      </c>
      <c r="T308" s="82"/>
      <c r="U308" s="81">
        <v>1513558</v>
      </c>
      <c r="V308" s="81">
        <v>310</v>
      </c>
      <c r="W308" s="81">
        <v>15</v>
      </c>
      <c r="X308" s="81">
        <v>2337</v>
      </c>
      <c r="Y308" s="81">
        <v>5396</v>
      </c>
      <c r="Z308" s="81">
        <v>7019</v>
      </c>
      <c r="AA308" s="81">
        <v>2427</v>
      </c>
      <c r="AB308" s="81">
        <v>11925</v>
      </c>
      <c r="AC308" s="81">
        <v>0</v>
      </c>
      <c r="AD308" s="81">
        <v>1.677802353083474</v>
      </c>
      <c r="AE308" s="82"/>
      <c r="AF308" s="81">
        <v>13116672.11421361</v>
      </c>
      <c r="AG308" s="81">
        <v>554782.35297817562</v>
      </c>
      <c r="AH308" s="81">
        <v>97958.3039669586</v>
      </c>
      <c r="AI308" s="81">
        <v>14137762.723509191</v>
      </c>
      <c r="AJ308" s="81">
        <v>27380978.975446232</v>
      </c>
      <c r="AK308" s="81">
        <v>0</v>
      </c>
      <c r="AL308" s="81">
        <v>0</v>
      </c>
      <c r="AM308" s="81">
        <v>1641489.4952364131</v>
      </c>
      <c r="AN308" s="81">
        <v>0</v>
      </c>
      <c r="AO308" s="81">
        <v>0</v>
      </c>
      <c r="AP308" s="82"/>
      <c r="AQ308" s="81">
        <v>472</v>
      </c>
      <c r="AR308" s="81">
        <v>25</v>
      </c>
      <c r="AS308" s="81">
        <v>0</v>
      </c>
      <c r="AT308" s="81">
        <v>0</v>
      </c>
      <c r="AU308" s="81">
        <v>0</v>
      </c>
      <c r="AV308" s="81">
        <v>0</v>
      </c>
      <c r="AW308" s="81" t="s">
        <v>564</v>
      </c>
      <c r="AX308" s="82"/>
      <c r="AY308" s="81">
        <v>2148.5</v>
      </c>
      <c r="AZ308" s="81">
        <v>452.1</v>
      </c>
      <c r="BA308" s="81">
        <v>0</v>
      </c>
      <c r="BB308" s="81">
        <v>0</v>
      </c>
      <c r="BC308" s="81">
        <v>0</v>
      </c>
      <c r="BD308" s="81">
        <v>0</v>
      </c>
      <c r="BE308" s="81" t="s">
        <v>564</v>
      </c>
      <c r="BF308" s="82"/>
      <c r="BG308" s="81">
        <v>0</v>
      </c>
      <c r="BH308" s="81">
        <v>0</v>
      </c>
      <c r="BI308" s="81">
        <v>0</v>
      </c>
      <c r="BJ308" s="81">
        <v>0</v>
      </c>
      <c r="BK308" s="81">
        <v>0</v>
      </c>
      <c r="BL308" s="81">
        <v>0</v>
      </c>
      <c r="BM308" s="82"/>
      <c r="BN308" s="81">
        <v>0</v>
      </c>
      <c r="BO308" s="81">
        <v>0</v>
      </c>
      <c r="BP308" s="81">
        <v>0</v>
      </c>
      <c r="BQ308" s="81">
        <v>0</v>
      </c>
      <c r="BR308" s="81">
        <v>0</v>
      </c>
      <c r="BS308" s="81">
        <v>0</v>
      </c>
      <c r="BT308"/>
      <c r="BU308" s="80">
        <v>0</v>
      </c>
      <c r="BV308" s="80">
        <v>0</v>
      </c>
      <c r="BW308" s="80">
        <v>0</v>
      </c>
      <c r="BX308" s="80">
        <v>0</v>
      </c>
      <c r="BY308" s="80">
        <v>0</v>
      </c>
      <c r="BZ308" s="80">
        <v>0</v>
      </c>
      <c r="CA308" s="80">
        <v>0</v>
      </c>
      <c r="CB308" s="80">
        <v>0</v>
      </c>
      <c r="CC308" s="80">
        <v>0</v>
      </c>
    </row>
    <row r="309" spans="1:81">
      <c r="A309" s="80" t="s">
        <v>2030</v>
      </c>
      <c r="B309" s="80">
        <v>67</v>
      </c>
      <c r="C309" s="80">
        <v>16</v>
      </c>
      <c r="D309" s="80">
        <v>4</v>
      </c>
      <c r="E309" s="80">
        <v>2019</v>
      </c>
      <c r="F309" s="80" t="s">
        <v>73</v>
      </c>
      <c r="G309" s="80" t="s">
        <v>2014</v>
      </c>
      <c r="H309" s="80" t="s">
        <v>2015</v>
      </c>
      <c r="I309" s="177"/>
      <c r="J309" s="81">
        <v>11.749869357227109</v>
      </c>
      <c r="K309" s="81">
        <v>0.81782225988430601</v>
      </c>
      <c r="L309" s="81">
        <v>0.60440697432179735</v>
      </c>
      <c r="M309" s="81">
        <v>9.5216860277892739</v>
      </c>
      <c r="N309" s="81">
        <v>21.318496164353114</v>
      </c>
      <c r="O309" s="81">
        <v>11.267137302324228</v>
      </c>
      <c r="P309" s="81">
        <v>11.047742837424385</v>
      </c>
      <c r="Q309" s="81">
        <v>0.71970961684619295</v>
      </c>
      <c r="R309" s="81">
        <v>0</v>
      </c>
      <c r="S309" s="81">
        <v>1.871183374032412</v>
      </c>
      <c r="T309" s="82"/>
      <c r="U309" s="81">
        <v>1337128</v>
      </c>
      <c r="V309" s="81">
        <v>310</v>
      </c>
      <c r="W309" s="81">
        <v>15</v>
      </c>
      <c r="X309" s="81">
        <v>2337</v>
      </c>
      <c r="Y309" s="81">
        <v>5323</v>
      </c>
      <c r="Z309" s="81">
        <v>7054</v>
      </c>
      <c r="AA309" s="81">
        <v>2294</v>
      </c>
      <c r="AB309" s="81">
        <v>11663</v>
      </c>
      <c r="AC309" s="81">
        <v>0</v>
      </c>
      <c r="AD309" s="81">
        <v>1.871183374032412</v>
      </c>
      <c r="AE309" s="82"/>
      <c r="AF309" s="81">
        <v>11597700.983953919</v>
      </c>
      <c r="AG309" s="81">
        <v>537622.50370005728</v>
      </c>
      <c r="AH309" s="81">
        <v>104320.72576335679</v>
      </c>
      <c r="AI309" s="81">
        <v>13558390.27645174</v>
      </c>
      <c r="AJ309" s="81">
        <v>24696920.695532542</v>
      </c>
      <c r="AK309" s="81">
        <v>0</v>
      </c>
      <c r="AL309" s="81">
        <v>0</v>
      </c>
      <c r="AM309" s="81">
        <v>1588412.8009830073</v>
      </c>
      <c r="AN309" s="81">
        <v>0</v>
      </c>
      <c r="AO309" s="81">
        <v>0</v>
      </c>
      <c r="AP309" s="82"/>
      <c r="AQ309" s="81">
        <v>514</v>
      </c>
      <c r="AR309" s="81">
        <v>26</v>
      </c>
      <c r="AS309" s="81">
        <v>0</v>
      </c>
      <c r="AT309" s="81">
        <v>0</v>
      </c>
      <c r="AU309" s="81">
        <v>0</v>
      </c>
      <c r="AV309" s="81">
        <v>0</v>
      </c>
      <c r="AW309" s="81" t="s">
        <v>564</v>
      </c>
      <c r="AX309" s="82"/>
      <c r="AY309" s="81">
        <v>2359.3000000000011</v>
      </c>
      <c r="AZ309" s="81">
        <v>462.8</v>
      </c>
      <c r="BA309" s="81">
        <v>0</v>
      </c>
      <c r="BB309" s="81">
        <v>0</v>
      </c>
      <c r="BC309" s="81">
        <v>0</v>
      </c>
      <c r="BD309" s="81">
        <v>0</v>
      </c>
      <c r="BE309" s="81" t="s">
        <v>564</v>
      </c>
      <c r="BF309" s="82"/>
      <c r="BG309" s="81">
        <v>0</v>
      </c>
      <c r="BH309" s="81">
        <v>0</v>
      </c>
      <c r="BI309" s="81">
        <v>0</v>
      </c>
      <c r="BJ309" s="81">
        <v>0</v>
      </c>
      <c r="BK309" s="81">
        <v>0</v>
      </c>
      <c r="BL309" s="81">
        <v>0</v>
      </c>
      <c r="BM309" s="82"/>
      <c r="BN309" s="81">
        <v>0</v>
      </c>
      <c r="BO309" s="81">
        <v>0</v>
      </c>
      <c r="BP309" s="81">
        <v>0</v>
      </c>
      <c r="BQ309" s="81">
        <v>0</v>
      </c>
      <c r="BR309" s="81">
        <v>0</v>
      </c>
      <c r="BS309" s="81">
        <v>0</v>
      </c>
      <c r="BT309"/>
      <c r="BU309" s="80">
        <v>0</v>
      </c>
      <c r="BV309" s="80">
        <v>0</v>
      </c>
      <c r="BW309" s="80">
        <v>0</v>
      </c>
      <c r="BX309" s="80">
        <v>0</v>
      </c>
      <c r="BY309" s="80">
        <v>0</v>
      </c>
      <c r="BZ309" s="80">
        <v>0</v>
      </c>
      <c r="CA309" s="80">
        <v>0</v>
      </c>
      <c r="CB309" s="80">
        <v>0</v>
      </c>
      <c r="CC309" s="80">
        <v>0</v>
      </c>
    </row>
    <row r="310" spans="1:81">
      <c r="A310" s="80" t="s">
        <v>2031</v>
      </c>
      <c r="B310" s="80">
        <v>68</v>
      </c>
      <c r="C310" s="80">
        <v>17</v>
      </c>
      <c r="D310" s="80">
        <v>4</v>
      </c>
      <c r="E310" s="80">
        <v>2020</v>
      </c>
      <c r="F310" s="80" t="s">
        <v>218</v>
      </c>
      <c r="G310" s="80" t="s">
        <v>2014</v>
      </c>
      <c r="H310" s="80" t="s">
        <v>2015</v>
      </c>
      <c r="I310" s="177"/>
      <c r="J310" s="81">
        <v>14.293493662189491</v>
      </c>
      <c r="K310" s="81">
        <v>1.0260425324041138</v>
      </c>
      <c r="L310" s="81">
        <v>3.5281135463067925</v>
      </c>
      <c r="M310" s="81">
        <v>9.0142010752374109</v>
      </c>
      <c r="N310" s="81">
        <v>20.401897447747182</v>
      </c>
      <c r="O310" s="81">
        <v>9.835221312940547</v>
      </c>
      <c r="P310" s="81">
        <v>10.022077007629353</v>
      </c>
      <c r="Q310" s="81">
        <v>0.67318252390294508</v>
      </c>
      <c r="R310" s="81">
        <v>0</v>
      </c>
      <c r="S310" s="81">
        <v>1.5416125702092729</v>
      </c>
      <c r="T310" s="82"/>
      <c r="U310" s="81">
        <v>1254542</v>
      </c>
      <c r="V310" s="81">
        <v>342</v>
      </c>
      <c r="W310" s="81">
        <v>90</v>
      </c>
      <c r="X310" s="81">
        <v>2454</v>
      </c>
      <c r="Y310" s="81">
        <v>5304</v>
      </c>
      <c r="Z310" s="81">
        <v>7028</v>
      </c>
      <c r="AA310" s="81">
        <v>2261</v>
      </c>
      <c r="AB310" s="81">
        <v>11417</v>
      </c>
      <c r="AC310" s="81">
        <v>0</v>
      </c>
      <c r="AD310" s="81">
        <v>1.5416125702092729</v>
      </c>
      <c r="AE310" s="82"/>
      <c r="AF310" s="81">
        <v>10445502.344776271</v>
      </c>
      <c r="AG310" s="81">
        <v>670341.97291385569</v>
      </c>
      <c r="AH310" s="81">
        <v>617108.26504743227</v>
      </c>
      <c r="AI310" s="81">
        <v>13603305.222747447</v>
      </c>
      <c r="AJ310" s="81">
        <v>24355276.12003741</v>
      </c>
      <c r="AK310" s="81"/>
      <c r="AL310" s="81"/>
      <c r="AM310" s="81">
        <v>1490045.3455156228</v>
      </c>
      <c r="AN310" s="81"/>
      <c r="AO310" s="81"/>
      <c r="AP310" s="82"/>
      <c r="AQ310" s="81">
        <v>532</v>
      </c>
      <c r="AR310" s="81">
        <v>28</v>
      </c>
      <c r="AS310" s="81">
        <v>0</v>
      </c>
      <c r="AT310" s="81">
        <v>0</v>
      </c>
      <c r="AU310" s="81">
        <v>0</v>
      </c>
      <c r="AV310" s="81">
        <v>0</v>
      </c>
      <c r="AW310" s="81">
        <v>0</v>
      </c>
      <c r="AX310" s="82"/>
      <c r="AY310" s="81">
        <v>2446.9000000000028</v>
      </c>
      <c r="AZ310" s="81">
        <v>523.90000000000009</v>
      </c>
      <c r="BA310" s="81">
        <v>0</v>
      </c>
      <c r="BB310" s="81">
        <v>0</v>
      </c>
      <c r="BC310" s="81">
        <v>0</v>
      </c>
      <c r="BD310" s="81">
        <v>0</v>
      </c>
      <c r="BE310" s="81">
        <v>0</v>
      </c>
      <c r="BF310" s="82"/>
      <c r="BG310" s="81">
        <v>0</v>
      </c>
      <c r="BH310" s="81">
        <v>0</v>
      </c>
      <c r="BI310" s="81">
        <v>0</v>
      </c>
      <c r="BJ310" s="81">
        <v>0</v>
      </c>
      <c r="BK310" s="81">
        <v>0</v>
      </c>
      <c r="BL310" s="81">
        <v>0</v>
      </c>
      <c r="BM310" s="82"/>
      <c r="BN310" s="81">
        <v>0</v>
      </c>
      <c r="BO310" s="81">
        <v>0</v>
      </c>
      <c r="BP310" s="81">
        <v>0</v>
      </c>
      <c r="BQ310" s="81">
        <v>0</v>
      </c>
      <c r="BR310" s="81">
        <v>0</v>
      </c>
      <c r="BS310" s="81">
        <v>0</v>
      </c>
      <c r="BT310"/>
      <c r="BU310" s="80">
        <v>0</v>
      </c>
      <c r="BV310" s="80">
        <v>0</v>
      </c>
      <c r="BW310" s="80">
        <v>0</v>
      </c>
      <c r="BX310" s="80">
        <v>0</v>
      </c>
      <c r="BY310" s="80">
        <v>0</v>
      </c>
      <c r="BZ310" s="80">
        <v>0</v>
      </c>
      <c r="CA310" s="80">
        <v>0</v>
      </c>
      <c r="CB310" s="80">
        <v>0</v>
      </c>
      <c r="CC310" s="80">
        <v>0</v>
      </c>
    </row>
    <row r="311" spans="1:81">
      <c r="A311" s="80" t="s">
        <v>2032</v>
      </c>
      <c r="B311" s="80">
        <v>68</v>
      </c>
      <c r="C311" s="80">
        <v>18</v>
      </c>
      <c r="D311" s="80">
        <v>4</v>
      </c>
      <c r="E311" s="80">
        <v>2021</v>
      </c>
      <c r="F311" s="80" t="s">
        <v>75</v>
      </c>
      <c r="G311" s="174" t="s">
        <v>2014</v>
      </c>
      <c r="H311" s="80" t="s">
        <v>2015</v>
      </c>
      <c r="I311" s="177"/>
      <c r="J311" s="81">
        <v>14.692388058725241</v>
      </c>
      <c r="K311" s="81">
        <v>1.1191645288712602</v>
      </c>
      <c r="L311" s="81">
        <v>3.2128845716917542</v>
      </c>
      <c r="M311" s="81">
        <v>10.084350226006498</v>
      </c>
      <c r="N311" s="81">
        <v>20.423463615628688</v>
      </c>
      <c r="O311" s="81">
        <v>9.4293589428263314</v>
      </c>
      <c r="P311" s="81">
        <v>9.9223722434170849</v>
      </c>
      <c r="Q311" s="81">
        <v>0.6658065288502113</v>
      </c>
      <c r="R311" s="81">
        <v>0</v>
      </c>
      <c r="S311" s="81">
        <v>1.5035226351134541</v>
      </c>
      <c r="T311" s="82"/>
      <c r="U311" s="81">
        <v>1391496</v>
      </c>
      <c r="V311" s="81">
        <v>342</v>
      </c>
      <c r="W311" s="81">
        <v>90</v>
      </c>
      <c r="X311" s="81">
        <v>2454</v>
      </c>
      <c r="Y311" s="81">
        <v>5291</v>
      </c>
      <c r="Z311" s="81">
        <v>6938</v>
      </c>
      <c r="AA311" s="81">
        <v>2183</v>
      </c>
      <c r="AB311" s="81">
        <v>11158</v>
      </c>
      <c r="AC311" s="81">
        <v>0</v>
      </c>
      <c r="AD311" s="81">
        <v>1.5035226351134541</v>
      </c>
      <c r="AE311" s="82"/>
      <c r="AF311" s="81">
        <v>10600101.060778921</v>
      </c>
      <c r="AG311" s="81">
        <v>704728.48050289077</v>
      </c>
      <c r="AH311" s="81">
        <v>564504.41446634079</v>
      </c>
      <c r="AI311" s="81">
        <v>14861336.404290829</v>
      </c>
      <c r="AJ311" s="81">
        <v>23807543.478672925</v>
      </c>
      <c r="AK311" s="81">
        <v>0</v>
      </c>
      <c r="AL311" s="81">
        <v>0</v>
      </c>
      <c r="AM311" s="81">
        <v>1464642.460159465</v>
      </c>
      <c r="AN311" s="81">
        <v>0</v>
      </c>
      <c r="AO311" s="81">
        <v>0</v>
      </c>
      <c r="AP311" s="82"/>
      <c r="AQ311" s="81">
        <v>548</v>
      </c>
      <c r="AR311" s="81">
        <v>28</v>
      </c>
      <c r="AS311" s="81">
        <v>0</v>
      </c>
      <c r="AT311" s="81">
        <v>0</v>
      </c>
      <c r="AU311" s="81">
        <v>0</v>
      </c>
      <c r="AV311" s="81">
        <v>0</v>
      </c>
      <c r="AW311" s="81"/>
      <c r="AX311" s="82"/>
      <c r="AY311" s="81">
        <v>2558.0000000000018</v>
      </c>
      <c r="AZ311" s="81">
        <v>523.90000000000009</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2033</v>
      </c>
      <c r="B312" s="80">
        <v>68</v>
      </c>
      <c r="C312" s="80">
        <v>19</v>
      </c>
      <c r="D312" s="80">
        <v>4</v>
      </c>
      <c r="E312" s="80">
        <v>2022</v>
      </c>
      <c r="F312" s="80" t="s">
        <v>568</v>
      </c>
      <c r="G312" s="174" t="s">
        <v>2014</v>
      </c>
      <c r="H312" s="80" t="s">
        <v>2015</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555</v>
      </c>
      <c r="AR312" s="81">
        <v>29</v>
      </c>
      <c r="AS312" s="81">
        <v>0</v>
      </c>
      <c r="AT312" s="81">
        <v>0</v>
      </c>
      <c r="AU312" s="81">
        <v>0</v>
      </c>
      <c r="AV312" s="81">
        <v>0</v>
      </c>
      <c r="AW312" s="81"/>
      <c r="AX312" s="82"/>
      <c r="AY312" s="81">
        <v>2595.4000000000024</v>
      </c>
      <c r="AZ312" s="81">
        <v>551.40000000000009</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2034</v>
      </c>
      <c r="B313" s="80">
        <v>409</v>
      </c>
      <c r="C313" s="80">
        <v>1</v>
      </c>
      <c r="D313" s="80">
        <v>25</v>
      </c>
      <c r="E313" s="80">
        <v>1990</v>
      </c>
      <c r="F313" s="80" t="s">
        <v>562</v>
      </c>
      <c r="G313" s="80" t="s">
        <v>2035</v>
      </c>
      <c r="H313" s="80" t="s">
        <v>1686</v>
      </c>
      <c r="I313" s="177"/>
      <c r="J313" s="81">
        <v>97.393931704761755</v>
      </c>
      <c r="K313" s="81">
        <v>1.3002327742200108</v>
      </c>
      <c r="L313" s="81">
        <v>0</v>
      </c>
      <c r="M313" s="81">
        <v>4.4907426487995368</v>
      </c>
      <c r="N313" s="81">
        <v>7.4542754539316389</v>
      </c>
      <c r="O313" s="81">
        <v>11.096207740846861</v>
      </c>
      <c r="P313" s="81">
        <v>12.948337556443992</v>
      </c>
      <c r="Q313" s="81">
        <v>0.72656822705957091</v>
      </c>
      <c r="R313" s="81">
        <v>0</v>
      </c>
      <c r="S313" s="81">
        <v>0.84171272573934264</v>
      </c>
      <c r="T313" s="82"/>
      <c r="U313" s="81">
        <v>16103570</v>
      </c>
      <c r="V313" s="81">
        <v>467</v>
      </c>
      <c r="W313" s="81">
        <v>0</v>
      </c>
      <c r="X313" s="81">
        <v>1539</v>
      </c>
      <c r="Y313" s="81">
        <v>2900</v>
      </c>
      <c r="Z313" s="81">
        <v>4564</v>
      </c>
      <c r="AA313" s="81">
        <v>3144</v>
      </c>
      <c r="AB313" s="81">
        <v>11797</v>
      </c>
      <c r="AC313" s="81">
        <v>0</v>
      </c>
      <c r="AD313" s="81">
        <v>0.84171272573934264</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2036</v>
      </c>
      <c r="B314" s="80">
        <v>410</v>
      </c>
      <c r="C314" s="80">
        <v>2</v>
      </c>
      <c r="D314" s="80">
        <v>25</v>
      </c>
      <c r="E314" s="80">
        <v>2005</v>
      </c>
      <c r="F314" s="80" t="s">
        <v>565</v>
      </c>
      <c r="G314" s="80" t="s">
        <v>2035</v>
      </c>
      <c r="H314" s="80" t="s">
        <v>1686</v>
      </c>
      <c r="I314" s="177"/>
      <c r="J314" s="81">
        <v>128.84071163354008</v>
      </c>
      <c r="K314" s="81">
        <v>0.79538453350270633</v>
      </c>
      <c r="L314" s="81">
        <v>3.2161932599091378</v>
      </c>
      <c r="M314" s="81">
        <v>10.642424721614686</v>
      </c>
      <c r="N314" s="81">
        <v>11.24484360581531</v>
      </c>
      <c r="O314" s="81">
        <v>16.274269826726417</v>
      </c>
      <c r="P314" s="81">
        <v>15.955949310992583</v>
      </c>
      <c r="Q314" s="81">
        <v>0.71057143769929321</v>
      </c>
      <c r="R314" s="81">
        <v>0</v>
      </c>
      <c r="S314" s="81">
        <v>2.0484916064071093</v>
      </c>
      <c r="T314" s="82"/>
      <c r="U314" s="81">
        <v>19521294</v>
      </c>
      <c r="V314" s="81">
        <v>337</v>
      </c>
      <c r="W314" s="81">
        <v>43</v>
      </c>
      <c r="X314" s="81">
        <v>1970</v>
      </c>
      <c r="Y314" s="81">
        <v>3773</v>
      </c>
      <c r="Z314" s="81">
        <v>7746</v>
      </c>
      <c r="AA314" s="81">
        <v>3173</v>
      </c>
      <c r="AB314" s="81">
        <v>12061</v>
      </c>
      <c r="AC314" s="81">
        <v>0</v>
      </c>
      <c r="AD314" s="81">
        <v>2.0484916064071093</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2037</v>
      </c>
      <c r="B315" s="80">
        <v>411</v>
      </c>
      <c r="C315" s="80">
        <v>3</v>
      </c>
      <c r="D315" s="80">
        <v>25</v>
      </c>
      <c r="E315" s="80">
        <v>2006</v>
      </c>
      <c r="F315" s="80" t="s">
        <v>566</v>
      </c>
      <c r="G315" s="80" t="s">
        <v>2035</v>
      </c>
      <c r="H315" s="80" t="s">
        <v>1686</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2038</v>
      </c>
      <c r="B316" s="80">
        <v>412</v>
      </c>
      <c r="C316" s="80">
        <v>4</v>
      </c>
      <c r="D316" s="80">
        <v>25</v>
      </c>
      <c r="E316" s="80">
        <v>2007</v>
      </c>
      <c r="F316" s="80" t="s">
        <v>567</v>
      </c>
      <c r="G316" s="80" t="s">
        <v>2035</v>
      </c>
      <c r="H316" s="80" t="s">
        <v>1686</v>
      </c>
      <c r="I316" s="177"/>
      <c r="J316" s="81">
        <v>165.40798302434746</v>
      </c>
      <c r="K316" s="81">
        <v>0.6833462993863002</v>
      </c>
      <c r="L316" s="81">
        <v>8.7296372521860093</v>
      </c>
      <c r="M316" s="81">
        <v>9.9186475344979286</v>
      </c>
      <c r="N316" s="81">
        <v>12.305599078076021</v>
      </c>
      <c r="O316" s="81">
        <v>15.746033360154085</v>
      </c>
      <c r="P316" s="81">
        <v>16.524638564014868</v>
      </c>
      <c r="Q316" s="81">
        <v>0.74539660316560563</v>
      </c>
      <c r="R316" s="81">
        <v>0</v>
      </c>
      <c r="S316" s="81">
        <v>2.6192210706892549</v>
      </c>
      <c r="T316" s="82"/>
      <c r="U316" s="81">
        <v>25695197</v>
      </c>
      <c r="V316" s="81">
        <v>297</v>
      </c>
      <c r="W316" s="81">
        <v>111</v>
      </c>
      <c r="X316" s="81">
        <v>2314</v>
      </c>
      <c r="Y316" s="81">
        <v>3904</v>
      </c>
      <c r="Z316" s="81">
        <v>7791</v>
      </c>
      <c r="AA316" s="81">
        <v>3236</v>
      </c>
      <c r="AB316" s="81">
        <v>11983</v>
      </c>
      <c r="AC316" s="81">
        <v>0</v>
      </c>
      <c r="AD316" s="81">
        <v>2.6192210706892549</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2039</v>
      </c>
      <c r="B317" s="80">
        <v>413</v>
      </c>
      <c r="C317" s="80">
        <v>5</v>
      </c>
      <c r="D317" s="80">
        <v>25</v>
      </c>
      <c r="E317" s="80">
        <v>2008</v>
      </c>
      <c r="F317" s="80" t="s">
        <v>84</v>
      </c>
      <c r="G317" s="80" t="s">
        <v>2035</v>
      </c>
      <c r="H317" s="80" t="s">
        <v>1686</v>
      </c>
      <c r="I317" s="177"/>
      <c r="J317" s="81">
        <v>144.01750870304116</v>
      </c>
      <c r="K317" s="81">
        <v>0.54525446770932029</v>
      </c>
      <c r="L317" s="81">
        <v>1.9212543618540796</v>
      </c>
      <c r="M317" s="81">
        <v>10.464679716872501</v>
      </c>
      <c r="N317" s="81">
        <v>12.179558458176128</v>
      </c>
      <c r="O317" s="81">
        <v>15.346838948700441</v>
      </c>
      <c r="P317" s="81">
        <v>16.327282429513268</v>
      </c>
      <c r="Q317" s="81">
        <v>0.72361551717108763</v>
      </c>
      <c r="R317" s="81">
        <v>0</v>
      </c>
      <c r="S317" s="81">
        <v>2.2134324564960015</v>
      </c>
      <c r="T317" s="82"/>
      <c r="U317" s="81">
        <v>24553473</v>
      </c>
      <c r="V317" s="81">
        <v>297</v>
      </c>
      <c r="W317" s="81">
        <v>27</v>
      </c>
      <c r="X317" s="81">
        <v>2314</v>
      </c>
      <c r="Y317" s="81">
        <v>3849</v>
      </c>
      <c r="Z317" s="81">
        <v>7860</v>
      </c>
      <c r="AA317" s="81">
        <v>3201</v>
      </c>
      <c r="AB317" s="81">
        <v>11824</v>
      </c>
      <c r="AC317" s="81">
        <v>0</v>
      </c>
      <c r="AD317" s="81">
        <v>2.2134324564960015</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2040</v>
      </c>
      <c r="B318" s="80">
        <v>414</v>
      </c>
      <c r="C318" s="80">
        <v>6</v>
      </c>
      <c r="D318" s="80">
        <v>25</v>
      </c>
      <c r="E318" s="80">
        <v>2009</v>
      </c>
      <c r="F318" s="80" t="s">
        <v>85</v>
      </c>
      <c r="G318" s="80" t="s">
        <v>2035</v>
      </c>
      <c r="H318" s="80" t="s">
        <v>1686</v>
      </c>
      <c r="I318" s="177"/>
      <c r="J318" s="81">
        <v>155.89230745863091</v>
      </c>
      <c r="K318" s="81">
        <v>0.52887477095388113</v>
      </c>
      <c r="L318" s="81">
        <v>2.8662803558400891</v>
      </c>
      <c r="M318" s="81">
        <v>9.7837328378655535</v>
      </c>
      <c r="N318" s="81">
        <v>11.400981402733837</v>
      </c>
      <c r="O318" s="81">
        <v>15.759871571733246</v>
      </c>
      <c r="P318" s="81">
        <v>15.899062010812711</v>
      </c>
      <c r="Q318" s="81">
        <v>0.68477086460786485</v>
      </c>
      <c r="R318" s="81">
        <v>0</v>
      </c>
      <c r="S318" s="81">
        <v>2.3017460294113343</v>
      </c>
      <c r="T318" s="82"/>
      <c r="U318" s="81">
        <v>23726960</v>
      </c>
      <c r="V318" s="81">
        <v>336</v>
      </c>
      <c r="W318" s="81">
        <v>44</v>
      </c>
      <c r="X318" s="81">
        <v>2552</v>
      </c>
      <c r="Y318" s="81">
        <v>3878</v>
      </c>
      <c r="Z318" s="81">
        <v>7967</v>
      </c>
      <c r="AA318" s="81">
        <v>3200</v>
      </c>
      <c r="AB318" s="81">
        <v>11746</v>
      </c>
      <c r="AC318" s="81">
        <v>0</v>
      </c>
      <c r="AD318" s="81">
        <v>2.3017460294113343</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44.480000000000004</v>
      </c>
      <c r="BJ318" s="81">
        <v>0</v>
      </c>
      <c r="BK318" s="81">
        <v>0</v>
      </c>
      <c r="BL318" s="81">
        <v>0</v>
      </c>
      <c r="BM318" s="82"/>
      <c r="BN318" s="81">
        <v>0</v>
      </c>
      <c r="BO318" s="81">
        <v>0</v>
      </c>
      <c r="BP318" s="81">
        <v>4</v>
      </c>
      <c r="BQ318" s="81">
        <v>0</v>
      </c>
      <c r="BR318" s="81">
        <v>0</v>
      </c>
      <c r="BS318" s="81">
        <v>0</v>
      </c>
      <c r="BT318"/>
      <c r="BU318" s="80"/>
      <c r="BV318" s="80"/>
      <c r="BW318" s="80"/>
      <c r="BX318" s="80"/>
      <c r="BY318" s="80"/>
      <c r="BZ318" s="80"/>
      <c r="CA318" s="80"/>
      <c r="CB318" s="80"/>
      <c r="CC318" s="80"/>
    </row>
    <row r="319" spans="1:81">
      <c r="A319" s="80" t="s">
        <v>2041</v>
      </c>
      <c r="B319" s="80">
        <v>415</v>
      </c>
      <c r="C319" s="80">
        <v>7</v>
      </c>
      <c r="D319" s="80">
        <v>25</v>
      </c>
      <c r="E319" s="80">
        <v>2010</v>
      </c>
      <c r="F319" s="80" t="s">
        <v>86</v>
      </c>
      <c r="G319" s="80" t="s">
        <v>2035</v>
      </c>
      <c r="H319" s="80" t="s">
        <v>1686</v>
      </c>
      <c r="I319" s="177"/>
      <c r="J319" s="81">
        <v>151.27955224680801</v>
      </c>
      <c r="K319" s="81">
        <v>0.55419974340626865</v>
      </c>
      <c r="L319" s="81">
        <v>3.1988224350365182</v>
      </c>
      <c r="M319" s="81">
        <v>9.9700410697529946</v>
      </c>
      <c r="N319" s="81">
        <v>12.564628728491115</v>
      </c>
      <c r="O319" s="81">
        <v>15.860248828369729</v>
      </c>
      <c r="P319" s="81">
        <v>15.898632984257903</v>
      </c>
      <c r="Q319" s="81">
        <v>0.7075231704676691</v>
      </c>
      <c r="R319" s="81">
        <v>0</v>
      </c>
      <c r="S319" s="81">
        <v>2.2364861120143713</v>
      </c>
      <c r="T319" s="82"/>
      <c r="U319" s="81">
        <v>24855222</v>
      </c>
      <c r="V319" s="81">
        <v>336</v>
      </c>
      <c r="W319" s="81">
        <v>44</v>
      </c>
      <c r="X319" s="81">
        <v>2552</v>
      </c>
      <c r="Y319" s="81">
        <v>3904</v>
      </c>
      <c r="Z319" s="81">
        <v>8055</v>
      </c>
      <c r="AA319" s="81">
        <v>3120</v>
      </c>
      <c r="AB319" s="81">
        <v>11629</v>
      </c>
      <c r="AC319" s="81">
        <v>0</v>
      </c>
      <c r="AD319" s="81">
        <v>2.2364861120143713</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43.816000000000003</v>
      </c>
      <c r="BJ319" s="81">
        <v>0</v>
      </c>
      <c r="BK319" s="81">
        <v>0</v>
      </c>
      <c r="BL319" s="81">
        <v>0</v>
      </c>
      <c r="BM319" s="82"/>
      <c r="BN319" s="81">
        <v>0</v>
      </c>
      <c r="BO319" s="81">
        <v>0</v>
      </c>
      <c r="BP319" s="81">
        <v>4</v>
      </c>
      <c r="BQ319" s="81">
        <v>0</v>
      </c>
      <c r="BR319" s="81">
        <v>0</v>
      </c>
      <c r="BS319" s="81">
        <v>0</v>
      </c>
      <c r="BT319"/>
      <c r="BU319" s="80">
        <v>43.816000000000003</v>
      </c>
      <c r="BV319" s="80">
        <v>0</v>
      </c>
      <c r="BW319" s="80">
        <v>0</v>
      </c>
      <c r="BX319" s="80">
        <v>0</v>
      </c>
      <c r="BY319" s="80">
        <v>0</v>
      </c>
      <c r="BZ319" s="80">
        <v>0</v>
      </c>
      <c r="CA319" s="80">
        <v>0</v>
      </c>
      <c r="CB319" s="80">
        <v>0</v>
      </c>
      <c r="CC319" s="80">
        <v>0</v>
      </c>
    </row>
    <row r="320" spans="1:81">
      <c r="A320" s="80" t="s">
        <v>2042</v>
      </c>
      <c r="B320" s="80">
        <v>416</v>
      </c>
      <c r="C320" s="80">
        <v>8</v>
      </c>
      <c r="D320" s="80">
        <v>25</v>
      </c>
      <c r="E320" s="80">
        <v>2011</v>
      </c>
      <c r="F320" s="80" t="s">
        <v>87</v>
      </c>
      <c r="G320" s="80" t="s">
        <v>2035</v>
      </c>
      <c r="H320" s="80" t="s">
        <v>1686</v>
      </c>
      <c r="I320" s="177"/>
      <c r="J320" s="81">
        <v>176.09197187704791</v>
      </c>
      <c r="K320" s="81">
        <v>0.80596154012419008</v>
      </c>
      <c r="L320" s="81">
        <v>1.812908363974439</v>
      </c>
      <c r="M320" s="81">
        <v>12.650884538504181</v>
      </c>
      <c r="N320" s="81">
        <v>13.594825734817855</v>
      </c>
      <c r="O320" s="81">
        <v>15.760048019488872</v>
      </c>
      <c r="P320" s="81">
        <v>15.518362668183784</v>
      </c>
      <c r="Q320" s="81">
        <v>0.8165247039966671</v>
      </c>
      <c r="R320" s="81">
        <v>0</v>
      </c>
      <c r="S320" s="81">
        <v>2.2506668383377564</v>
      </c>
      <c r="T320" s="82"/>
      <c r="U320" s="81">
        <v>25132183</v>
      </c>
      <c r="V320" s="81">
        <v>336</v>
      </c>
      <c r="W320" s="81">
        <v>44</v>
      </c>
      <c r="X320" s="81">
        <v>2552</v>
      </c>
      <c r="Y320" s="81">
        <v>3952</v>
      </c>
      <c r="Z320" s="81">
        <v>8178</v>
      </c>
      <c r="AA320" s="81">
        <v>3136</v>
      </c>
      <c r="AB320" s="81">
        <v>11635</v>
      </c>
      <c r="AC320" s="81">
        <v>0</v>
      </c>
      <c r="AD320" s="81">
        <v>2.2506668383377564</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37.496000000000002</v>
      </c>
      <c r="BJ320" s="81">
        <v>0</v>
      </c>
      <c r="BK320" s="81">
        <v>0</v>
      </c>
      <c r="BL320" s="81">
        <v>0</v>
      </c>
      <c r="BM320" s="82"/>
      <c r="BN320" s="81">
        <v>0</v>
      </c>
      <c r="BO320" s="81">
        <v>0</v>
      </c>
      <c r="BP320" s="81">
        <v>4</v>
      </c>
      <c r="BQ320" s="81">
        <v>0</v>
      </c>
      <c r="BR320" s="81">
        <v>0</v>
      </c>
      <c r="BS320" s="81">
        <v>0</v>
      </c>
      <c r="BT320"/>
      <c r="BU320" s="80">
        <v>37.496000000000002</v>
      </c>
      <c r="BV320" s="80">
        <v>0</v>
      </c>
      <c r="BW320" s="80">
        <v>0</v>
      </c>
      <c r="BX320" s="80">
        <v>0</v>
      </c>
      <c r="BY320" s="80">
        <v>0</v>
      </c>
      <c r="BZ320" s="80">
        <v>0</v>
      </c>
      <c r="CA320" s="80">
        <v>0</v>
      </c>
      <c r="CB320" s="80">
        <v>0</v>
      </c>
      <c r="CC320" s="80">
        <v>0</v>
      </c>
    </row>
    <row r="321" spans="1:81">
      <c r="A321" s="80" t="s">
        <v>2043</v>
      </c>
      <c r="B321" s="80">
        <v>417</v>
      </c>
      <c r="C321" s="80">
        <v>9</v>
      </c>
      <c r="D321" s="80">
        <v>25</v>
      </c>
      <c r="E321" s="80">
        <v>2012</v>
      </c>
      <c r="F321" s="80" t="s">
        <v>88</v>
      </c>
      <c r="G321" s="80" t="s">
        <v>2035</v>
      </c>
      <c r="H321" s="80" t="s">
        <v>1686</v>
      </c>
      <c r="I321" s="177"/>
      <c r="J321" s="81">
        <v>184.8243953791675</v>
      </c>
      <c r="K321" s="81">
        <v>0.78592081160167027</v>
      </c>
      <c r="L321" s="81">
        <v>1.7997341195876471</v>
      </c>
      <c r="M321" s="81">
        <v>13.078044970143496</v>
      </c>
      <c r="N321" s="81">
        <v>14.658113937939971</v>
      </c>
      <c r="O321" s="81">
        <v>15.746922997731771</v>
      </c>
      <c r="P321" s="81">
        <v>15.561866818728213</v>
      </c>
      <c r="Q321" s="81">
        <v>0.89170939815975314</v>
      </c>
      <c r="R321" s="81">
        <v>0</v>
      </c>
      <c r="S321" s="81">
        <v>2.149620051021969</v>
      </c>
      <c r="T321" s="82"/>
      <c r="U321" s="81">
        <v>25224724</v>
      </c>
      <c r="V321" s="81">
        <v>336</v>
      </c>
      <c r="W321" s="81">
        <v>44</v>
      </c>
      <c r="X321" s="81">
        <v>2552</v>
      </c>
      <c r="Y321" s="81">
        <v>4048</v>
      </c>
      <c r="Z321" s="81">
        <v>8236</v>
      </c>
      <c r="AA321" s="81">
        <v>3127</v>
      </c>
      <c r="AB321" s="81">
        <v>11695</v>
      </c>
      <c r="AC321" s="81">
        <v>0</v>
      </c>
      <c r="AD321" s="81">
        <v>2.149620051021969</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43.411000000000001</v>
      </c>
      <c r="BJ321" s="81">
        <v>0</v>
      </c>
      <c r="BK321" s="81">
        <v>0</v>
      </c>
      <c r="BL321" s="81">
        <v>0</v>
      </c>
      <c r="BM321" s="82"/>
      <c r="BN321" s="81">
        <v>0</v>
      </c>
      <c r="BO321" s="81">
        <v>0</v>
      </c>
      <c r="BP321" s="81">
        <v>4</v>
      </c>
      <c r="BQ321" s="81">
        <v>0</v>
      </c>
      <c r="BR321" s="81">
        <v>0</v>
      </c>
      <c r="BS321" s="81">
        <v>0</v>
      </c>
      <c r="BT321"/>
      <c r="BU321" s="80">
        <v>43.411000000000001</v>
      </c>
      <c r="BV321" s="80">
        <v>0</v>
      </c>
      <c r="BW321" s="80">
        <v>0</v>
      </c>
      <c r="BX321" s="80">
        <v>0</v>
      </c>
      <c r="BY321" s="80">
        <v>0</v>
      </c>
      <c r="BZ321" s="80">
        <v>0</v>
      </c>
      <c r="CA321" s="80">
        <v>0</v>
      </c>
      <c r="CB321" s="80">
        <v>0</v>
      </c>
      <c r="CC321" s="80">
        <v>0</v>
      </c>
    </row>
    <row r="322" spans="1:81">
      <c r="A322" s="80" t="s">
        <v>2044</v>
      </c>
      <c r="B322" s="80">
        <v>418</v>
      </c>
      <c r="C322" s="80">
        <v>10</v>
      </c>
      <c r="D322" s="80">
        <v>25</v>
      </c>
      <c r="E322" s="80">
        <v>2013</v>
      </c>
      <c r="F322" s="80" t="s">
        <v>89</v>
      </c>
      <c r="G322" s="80" t="s">
        <v>2035</v>
      </c>
      <c r="H322" s="80" t="s">
        <v>1686</v>
      </c>
      <c r="I322" s="177"/>
      <c r="J322" s="81">
        <v>160.18473487511829</v>
      </c>
      <c r="K322" s="81">
        <v>0.67749788927300392</v>
      </c>
      <c r="L322" s="81">
        <v>1.856106717151444</v>
      </c>
      <c r="M322" s="81">
        <v>12.599637882779865</v>
      </c>
      <c r="N322" s="81">
        <v>14.729141394714254</v>
      </c>
      <c r="O322" s="81">
        <v>15.300851466849677</v>
      </c>
      <c r="P322" s="81">
        <v>15.445664529951822</v>
      </c>
      <c r="Q322" s="81">
        <v>0.90096784345230196</v>
      </c>
      <c r="R322" s="81">
        <v>0</v>
      </c>
      <c r="S322" s="81">
        <v>3.4039218361209711</v>
      </c>
      <c r="T322" s="82"/>
      <c r="U322" s="81">
        <v>20230392</v>
      </c>
      <c r="V322" s="81">
        <v>336</v>
      </c>
      <c r="W322" s="81">
        <v>44</v>
      </c>
      <c r="X322" s="81">
        <v>2552</v>
      </c>
      <c r="Y322" s="81">
        <v>4073</v>
      </c>
      <c r="Z322" s="81">
        <v>8360</v>
      </c>
      <c r="AA322" s="81">
        <v>3092</v>
      </c>
      <c r="AB322" s="81">
        <v>11647</v>
      </c>
      <c r="AC322" s="81">
        <v>0</v>
      </c>
      <c r="AD322" s="81">
        <v>3.4039218361209711</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47.384</v>
      </c>
      <c r="BJ322" s="81">
        <v>0</v>
      </c>
      <c r="BK322" s="81">
        <v>0</v>
      </c>
      <c r="BL322" s="81">
        <v>0</v>
      </c>
      <c r="BM322" s="82"/>
      <c r="BN322" s="81">
        <v>0</v>
      </c>
      <c r="BO322" s="81">
        <v>0</v>
      </c>
      <c r="BP322" s="81">
        <v>4</v>
      </c>
      <c r="BQ322" s="81">
        <v>0</v>
      </c>
      <c r="BR322" s="81">
        <v>0</v>
      </c>
      <c r="BS322" s="81">
        <v>0</v>
      </c>
      <c r="BT322"/>
      <c r="BU322" s="80">
        <v>47.384</v>
      </c>
      <c r="BV322" s="80">
        <v>0</v>
      </c>
      <c r="BW322" s="80">
        <v>0</v>
      </c>
      <c r="BX322" s="80">
        <v>0</v>
      </c>
      <c r="BY322" s="80">
        <v>0</v>
      </c>
      <c r="BZ322" s="80">
        <v>0</v>
      </c>
      <c r="CA322" s="80">
        <v>0</v>
      </c>
      <c r="CB322" s="80">
        <v>0</v>
      </c>
      <c r="CC322" s="80">
        <v>0</v>
      </c>
    </row>
    <row r="323" spans="1:81">
      <c r="A323" s="80" t="s">
        <v>2045</v>
      </c>
      <c r="B323" s="80">
        <v>419</v>
      </c>
      <c r="C323" s="80">
        <v>11</v>
      </c>
      <c r="D323" s="80">
        <v>25</v>
      </c>
      <c r="E323" s="80">
        <v>2014</v>
      </c>
      <c r="F323" s="80" t="s">
        <v>90</v>
      </c>
      <c r="G323" s="80" t="s">
        <v>2035</v>
      </c>
      <c r="H323" s="80" t="s">
        <v>1686</v>
      </c>
      <c r="I323" s="177"/>
      <c r="J323" s="81">
        <v>78.36375215131136</v>
      </c>
      <c r="K323" s="81">
        <v>0.71747774060799885</v>
      </c>
      <c r="L323" s="81">
        <v>3.2326622023767251</v>
      </c>
      <c r="M323" s="81">
        <v>12.530908643656778</v>
      </c>
      <c r="N323" s="81">
        <v>12.963359643983427</v>
      </c>
      <c r="O323" s="81">
        <v>14.628600031322742</v>
      </c>
      <c r="P323" s="81">
        <v>15.746937922057299</v>
      </c>
      <c r="Q323" s="81">
        <v>0.86013321374077512</v>
      </c>
      <c r="R323" s="81">
        <v>0</v>
      </c>
      <c r="S323" s="81">
        <v>2.5012106322819454</v>
      </c>
      <c r="T323" s="82"/>
      <c r="U323" s="81">
        <v>10997874</v>
      </c>
      <c r="V323" s="81">
        <v>313</v>
      </c>
      <c r="W323" s="81">
        <v>72</v>
      </c>
      <c r="X323" s="81">
        <v>2780</v>
      </c>
      <c r="Y323" s="81">
        <v>4126</v>
      </c>
      <c r="Z323" s="81">
        <v>8418</v>
      </c>
      <c r="AA323" s="81">
        <v>3136</v>
      </c>
      <c r="AB323" s="81">
        <v>11589</v>
      </c>
      <c r="AC323" s="81">
        <v>0</v>
      </c>
      <c r="AD323" s="81">
        <v>2.5012106322819454</v>
      </c>
      <c r="AE323" s="82"/>
      <c r="AF323" s="81">
        <v>87151097.842416912</v>
      </c>
      <c r="AG323" s="81">
        <v>639549.83114706504</v>
      </c>
      <c r="AH323" s="81">
        <v>821449.85161848192</v>
      </c>
      <c r="AI323" s="81">
        <v>17960981.613457628</v>
      </c>
      <c r="AJ323" s="81">
        <v>18357121.680337284</v>
      </c>
      <c r="AK323" s="81">
        <v>0</v>
      </c>
      <c r="AL323" s="81">
        <v>0</v>
      </c>
      <c r="AM323" s="81">
        <v>1590996.5230817413</v>
      </c>
      <c r="AN323" s="81">
        <v>0</v>
      </c>
      <c r="AO323" s="81">
        <v>0</v>
      </c>
      <c r="AP323" s="82"/>
      <c r="AQ323" s="81">
        <v>163</v>
      </c>
      <c r="AR323" s="81">
        <v>122</v>
      </c>
      <c r="AS323" s="81">
        <v>0</v>
      </c>
      <c r="AT323" s="81">
        <v>0</v>
      </c>
      <c r="AU323" s="81">
        <v>0</v>
      </c>
      <c r="AV323" s="81">
        <v>0</v>
      </c>
      <c r="AW323" s="81" t="s">
        <v>564</v>
      </c>
      <c r="AX323" s="82"/>
      <c r="AY323" s="81">
        <v>789.7</v>
      </c>
      <c r="AZ323" s="81">
        <v>4679.6000000000004</v>
      </c>
      <c r="BA323" s="81">
        <v>0</v>
      </c>
      <c r="BB323" s="81">
        <v>0</v>
      </c>
      <c r="BC323" s="81">
        <v>0</v>
      </c>
      <c r="BD323" s="81">
        <v>0</v>
      </c>
      <c r="BE323" s="81" t="s">
        <v>564</v>
      </c>
      <c r="BF323" s="82"/>
      <c r="BG323" s="81">
        <v>0</v>
      </c>
      <c r="BH323" s="81">
        <v>0</v>
      </c>
      <c r="BI323" s="81">
        <v>48.822000000000003</v>
      </c>
      <c r="BJ323" s="81">
        <v>0</v>
      </c>
      <c r="BK323" s="81">
        <v>0</v>
      </c>
      <c r="BL323" s="81">
        <v>0</v>
      </c>
      <c r="BM323" s="82"/>
      <c r="BN323" s="81">
        <v>0</v>
      </c>
      <c r="BO323" s="81">
        <v>0</v>
      </c>
      <c r="BP323" s="81">
        <v>4</v>
      </c>
      <c r="BQ323" s="81">
        <v>0</v>
      </c>
      <c r="BR323" s="81">
        <v>0</v>
      </c>
      <c r="BS323" s="81">
        <v>0</v>
      </c>
      <c r="BT323"/>
      <c r="BU323" s="80">
        <v>48.822000000000003</v>
      </c>
      <c r="BV323" s="80">
        <v>0</v>
      </c>
      <c r="BW323" s="80">
        <v>0</v>
      </c>
      <c r="BX323" s="80">
        <v>0</v>
      </c>
      <c r="BY323" s="80">
        <v>0</v>
      </c>
      <c r="BZ323" s="80">
        <v>0</v>
      </c>
      <c r="CA323" s="80">
        <v>0</v>
      </c>
      <c r="CB323" s="80">
        <v>0</v>
      </c>
      <c r="CC323" s="80">
        <v>0</v>
      </c>
    </row>
    <row r="324" spans="1:81">
      <c r="A324" s="80" t="s">
        <v>2046</v>
      </c>
      <c r="B324" s="80">
        <v>420</v>
      </c>
      <c r="C324" s="80">
        <v>12</v>
      </c>
      <c r="D324" s="80">
        <v>25</v>
      </c>
      <c r="E324" s="80">
        <v>2015</v>
      </c>
      <c r="F324" s="80" t="s">
        <v>91</v>
      </c>
      <c r="G324" s="80" t="s">
        <v>2035</v>
      </c>
      <c r="H324" s="80" t="s">
        <v>1686</v>
      </c>
      <c r="I324" s="177"/>
      <c r="J324" s="81">
        <v>76.398779320596176</v>
      </c>
      <c r="K324" s="81">
        <v>0.68528310360586964</v>
      </c>
      <c r="L324" s="81">
        <v>3.5641285012254849</v>
      </c>
      <c r="M324" s="81">
        <v>13.13127303631898</v>
      </c>
      <c r="N324" s="81">
        <v>12.946137938276998</v>
      </c>
      <c r="O324" s="81">
        <v>14.464905263473705</v>
      </c>
      <c r="P324" s="81">
        <v>15.638720775978173</v>
      </c>
      <c r="Q324" s="81">
        <v>0.83389007676253668</v>
      </c>
      <c r="R324" s="81">
        <v>0</v>
      </c>
      <c r="S324" s="81">
        <v>2.3714958924303295</v>
      </c>
      <c r="T324" s="82"/>
      <c r="U324" s="81">
        <v>11514274</v>
      </c>
      <c r="V324" s="81">
        <v>313</v>
      </c>
      <c r="W324" s="81">
        <v>72</v>
      </c>
      <c r="X324" s="81">
        <v>2780</v>
      </c>
      <c r="Y324" s="81">
        <v>4160</v>
      </c>
      <c r="Z324" s="81">
        <v>8404</v>
      </c>
      <c r="AA324" s="81">
        <v>3112</v>
      </c>
      <c r="AB324" s="81">
        <v>11477</v>
      </c>
      <c r="AC324" s="81">
        <v>0</v>
      </c>
      <c r="AD324" s="81">
        <v>2.3714958924303295</v>
      </c>
      <c r="AE324" s="82"/>
      <c r="AF324" s="81">
        <v>87196109.946029082</v>
      </c>
      <c r="AG324" s="81">
        <v>565945.26002092776</v>
      </c>
      <c r="AH324" s="81">
        <v>750707.29279678827</v>
      </c>
      <c r="AI324" s="81">
        <v>19658656.377572607</v>
      </c>
      <c r="AJ324" s="81">
        <v>19215319.806158088</v>
      </c>
      <c r="AK324" s="81">
        <v>0</v>
      </c>
      <c r="AL324" s="81">
        <v>0</v>
      </c>
      <c r="AM324" s="81">
        <v>1572874.7057957384</v>
      </c>
      <c r="AN324" s="81">
        <v>0</v>
      </c>
      <c r="AO324" s="81">
        <v>0</v>
      </c>
      <c r="AP324" s="82"/>
      <c r="AQ324" s="81">
        <v>196</v>
      </c>
      <c r="AR324" s="81">
        <v>201</v>
      </c>
      <c r="AS324" s="81">
        <v>0</v>
      </c>
      <c r="AT324" s="81">
        <v>0</v>
      </c>
      <c r="AU324" s="81">
        <v>0</v>
      </c>
      <c r="AV324" s="81">
        <v>0</v>
      </c>
      <c r="AW324" s="81" t="s">
        <v>564</v>
      </c>
      <c r="AX324" s="82"/>
      <c r="AY324" s="81">
        <v>971.09999999999991</v>
      </c>
      <c r="AZ324" s="81">
        <v>8425.6</v>
      </c>
      <c r="BA324" s="81">
        <v>0</v>
      </c>
      <c r="BB324" s="81">
        <v>0</v>
      </c>
      <c r="BC324" s="81">
        <v>0</v>
      </c>
      <c r="BD324" s="81">
        <v>0</v>
      </c>
      <c r="BE324" s="81" t="s">
        <v>564</v>
      </c>
      <c r="BF324" s="82"/>
      <c r="BG324" s="81">
        <v>0</v>
      </c>
      <c r="BH324" s="81">
        <v>0</v>
      </c>
      <c r="BI324" s="81">
        <v>46.604999999999997</v>
      </c>
      <c r="BJ324" s="81">
        <v>0</v>
      </c>
      <c r="BK324" s="81">
        <v>0</v>
      </c>
      <c r="BL324" s="81">
        <v>0</v>
      </c>
      <c r="BM324" s="82"/>
      <c r="BN324" s="81">
        <v>0</v>
      </c>
      <c r="BO324" s="81">
        <v>0</v>
      </c>
      <c r="BP324" s="81">
        <v>4</v>
      </c>
      <c r="BQ324" s="81">
        <v>0</v>
      </c>
      <c r="BR324" s="81">
        <v>0</v>
      </c>
      <c r="BS324" s="81">
        <v>0</v>
      </c>
      <c r="BT324"/>
      <c r="BU324" s="80">
        <v>46.604999999999997</v>
      </c>
      <c r="BV324" s="80">
        <v>0</v>
      </c>
      <c r="BW324" s="80">
        <v>0</v>
      </c>
      <c r="BX324" s="80">
        <v>0</v>
      </c>
      <c r="BY324" s="80">
        <v>0</v>
      </c>
      <c r="BZ324" s="80">
        <v>0</v>
      </c>
      <c r="CA324" s="80">
        <v>0</v>
      </c>
      <c r="CB324" s="80">
        <v>0</v>
      </c>
      <c r="CC324" s="80">
        <v>0</v>
      </c>
    </row>
    <row r="325" spans="1:81">
      <c r="A325" s="80" t="s">
        <v>2047</v>
      </c>
      <c r="B325" s="80">
        <v>421</v>
      </c>
      <c r="C325" s="80">
        <v>13</v>
      </c>
      <c r="D325" s="80">
        <v>25</v>
      </c>
      <c r="E325" s="80">
        <v>2016</v>
      </c>
      <c r="F325" s="80" t="s">
        <v>92</v>
      </c>
      <c r="G325" s="80" t="s">
        <v>2035</v>
      </c>
      <c r="H325" s="80" t="s">
        <v>1686</v>
      </c>
      <c r="I325" s="177"/>
      <c r="J325" s="81">
        <v>72.384587825237745</v>
      </c>
      <c r="K325" s="81">
        <v>0.68445409774403787</v>
      </c>
      <c r="L325" s="81">
        <v>4.1759843507940948</v>
      </c>
      <c r="M325" s="81">
        <v>11.492026357526031</v>
      </c>
      <c r="N325" s="81">
        <v>11.441994528812637</v>
      </c>
      <c r="O325" s="81">
        <v>14.267147664081868</v>
      </c>
      <c r="P325" s="81">
        <v>14.979439722709195</v>
      </c>
      <c r="Q325" s="81">
        <v>0.79948392324893347</v>
      </c>
      <c r="R325" s="81">
        <v>0</v>
      </c>
      <c r="S325" s="81">
        <v>2.7702397616679066</v>
      </c>
      <c r="T325" s="82"/>
      <c r="U325" s="81">
        <v>11405298</v>
      </c>
      <c r="V325" s="81">
        <v>313</v>
      </c>
      <c r="W325" s="81">
        <v>72</v>
      </c>
      <c r="X325" s="81">
        <v>2780</v>
      </c>
      <c r="Y325" s="81">
        <v>4180</v>
      </c>
      <c r="Z325" s="81">
        <v>8391</v>
      </c>
      <c r="AA325" s="81">
        <v>3083</v>
      </c>
      <c r="AB325" s="81">
        <v>11319</v>
      </c>
      <c r="AC325" s="81">
        <v>0</v>
      </c>
      <c r="AD325" s="81">
        <v>2.7702397616679071</v>
      </c>
      <c r="AE325" s="82"/>
      <c r="AF325" s="81">
        <v>84183446.818684876</v>
      </c>
      <c r="AG325" s="81">
        <v>544062.22763759084</v>
      </c>
      <c r="AH325" s="81">
        <v>653634.44878911669</v>
      </c>
      <c r="AI325" s="81">
        <v>18362055.884676669</v>
      </c>
      <c r="AJ325" s="81">
        <v>16445859.88145251</v>
      </c>
      <c r="AK325" s="81">
        <v>0</v>
      </c>
      <c r="AL325" s="81">
        <v>0</v>
      </c>
      <c r="AM325" s="81">
        <v>1552426.6154574121</v>
      </c>
      <c r="AN325" s="81">
        <v>0</v>
      </c>
      <c r="AO325" s="81">
        <v>0</v>
      </c>
      <c r="AP325" s="82"/>
      <c r="AQ325" s="81">
        <v>208</v>
      </c>
      <c r="AR325" s="81">
        <v>272</v>
      </c>
      <c r="AS325" s="81">
        <v>0</v>
      </c>
      <c r="AT325" s="81">
        <v>0</v>
      </c>
      <c r="AU325" s="81">
        <v>0</v>
      </c>
      <c r="AV325" s="81">
        <v>0</v>
      </c>
      <c r="AW325" s="81" t="s">
        <v>564</v>
      </c>
      <c r="AX325" s="82"/>
      <c r="AY325" s="81">
        <v>1028.8</v>
      </c>
      <c r="AZ325" s="81">
        <v>13414.1</v>
      </c>
      <c r="BA325" s="81">
        <v>0</v>
      </c>
      <c r="BB325" s="81">
        <v>0</v>
      </c>
      <c r="BC325" s="81">
        <v>0</v>
      </c>
      <c r="BD325" s="81">
        <v>0</v>
      </c>
      <c r="BE325" s="81" t="s">
        <v>564</v>
      </c>
      <c r="BF325" s="82"/>
      <c r="BG325" s="81">
        <v>0</v>
      </c>
      <c r="BH325" s="81">
        <v>0</v>
      </c>
      <c r="BI325" s="81">
        <v>47.689</v>
      </c>
      <c r="BJ325" s="81">
        <v>0</v>
      </c>
      <c r="BK325" s="81">
        <v>0</v>
      </c>
      <c r="BL325" s="81">
        <v>0</v>
      </c>
      <c r="BM325" s="82"/>
      <c r="BN325" s="81">
        <v>0</v>
      </c>
      <c r="BO325" s="81">
        <v>0</v>
      </c>
      <c r="BP325" s="81">
        <v>4</v>
      </c>
      <c r="BQ325" s="81">
        <v>0</v>
      </c>
      <c r="BR325" s="81">
        <v>0</v>
      </c>
      <c r="BS325" s="81">
        <v>0</v>
      </c>
      <c r="BT325"/>
      <c r="BU325" s="80">
        <v>47.689</v>
      </c>
      <c r="BV325" s="80">
        <v>0</v>
      </c>
      <c r="BW325" s="80">
        <v>0</v>
      </c>
      <c r="BX325" s="80">
        <v>0</v>
      </c>
      <c r="BY325" s="80">
        <v>0</v>
      </c>
      <c r="BZ325" s="80">
        <v>0</v>
      </c>
      <c r="CA325" s="80">
        <v>0</v>
      </c>
      <c r="CB325" s="80">
        <v>0</v>
      </c>
      <c r="CC325" s="80">
        <v>0</v>
      </c>
    </row>
    <row r="326" spans="1:81">
      <c r="A326" s="80" t="s">
        <v>2048</v>
      </c>
      <c r="B326" s="80">
        <v>422</v>
      </c>
      <c r="C326" s="80">
        <v>14</v>
      </c>
      <c r="D326" s="80">
        <v>25</v>
      </c>
      <c r="E326" s="80">
        <v>2017</v>
      </c>
      <c r="F326" s="80" t="s">
        <v>71</v>
      </c>
      <c r="G326" s="80" t="s">
        <v>2035</v>
      </c>
      <c r="H326" s="80" t="s">
        <v>1686</v>
      </c>
      <c r="I326" s="177"/>
      <c r="J326" s="81">
        <v>70.142837760406735</v>
      </c>
      <c r="K326" s="81">
        <v>0.71296635634131922</v>
      </c>
      <c r="L326" s="81">
        <v>3.6534162243433048</v>
      </c>
      <c r="M326" s="81">
        <v>11.08456370041657</v>
      </c>
      <c r="N326" s="81">
        <v>12.567413394088117</v>
      </c>
      <c r="O326" s="81">
        <v>13.980820305420725</v>
      </c>
      <c r="P326" s="81">
        <v>14.942485645017596</v>
      </c>
      <c r="Q326" s="81">
        <v>0.76851901355403995</v>
      </c>
      <c r="R326" s="81">
        <v>0</v>
      </c>
      <c r="S326" s="81">
        <v>2.6733975045864016</v>
      </c>
      <c r="T326" s="82"/>
      <c r="U326" s="81">
        <v>12013393</v>
      </c>
      <c r="V326" s="81">
        <v>313</v>
      </c>
      <c r="W326" s="81">
        <v>72</v>
      </c>
      <c r="X326" s="81">
        <v>2780</v>
      </c>
      <c r="Y326" s="81">
        <v>4243</v>
      </c>
      <c r="Z326" s="81">
        <v>8359</v>
      </c>
      <c r="AA326" s="81">
        <v>3095</v>
      </c>
      <c r="AB326" s="81">
        <v>11252</v>
      </c>
      <c r="AC326" s="81">
        <v>0</v>
      </c>
      <c r="AD326" s="81">
        <v>2.673397504586402</v>
      </c>
      <c r="AE326" s="82"/>
      <c r="AF326" s="81">
        <v>83571767.669816688</v>
      </c>
      <c r="AG326" s="81">
        <v>564523.71883476386</v>
      </c>
      <c r="AH326" s="81">
        <v>781250.01407226501</v>
      </c>
      <c r="AI326" s="81">
        <v>18404939.315166291</v>
      </c>
      <c r="AJ326" s="81">
        <v>18449403.42689766</v>
      </c>
      <c r="AK326" s="81">
        <v>0</v>
      </c>
      <c r="AL326" s="81">
        <v>0</v>
      </c>
      <c r="AM326" s="81">
        <v>1545652.1582379281</v>
      </c>
      <c r="AN326" s="81">
        <v>0</v>
      </c>
      <c r="AO326" s="81">
        <v>0</v>
      </c>
      <c r="AP326" s="82"/>
      <c r="AQ326" s="81">
        <v>226</v>
      </c>
      <c r="AR326" s="81">
        <v>312</v>
      </c>
      <c r="AS326" s="81">
        <v>0</v>
      </c>
      <c r="AT326" s="81">
        <v>0</v>
      </c>
      <c r="AU326" s="81">
        <v>0</v>
      </c>
      <c r="AV326" s="81">
        <v>0</v>
      </c>
      <c r="AW326" s="81" t="s">
        <v>564</v>
      </c>
      <c r="AX326" s="82"/>
      <c r="AY326" s="81">
        <v>1129.5999999999999</v>
      </c>
      <c r="AZ326" s="81">
        <v>18383.000000000018</v>
      </c>
      <c r="BA326" s="81">
        <v>0</v>
      </c>
      <c r="BB326" s="81">
        <v>0</v>
      </c>
      <c r="BC326" s="81">
        <v>0</v>
      </c>
      <c r="BD326" s="81">
        <v>0</v>
      </c>
      <c r="BE326" s="81" t="s">
        <v>564</v>
      </c>
      <c r="BF326" s="82"/>
      <c r="BG326" s="81">
        <v>0</v>
      </c>
      <c r="BH326" s="81">
        <v>0</v>
      </c>
      <c r="BI326" s="81">
        <v>47.442999999999998</v>
      </c>
      <c r="BJ326" s="81">
        <v>0</v>
      </c>
      <c r="BK326" s="81">
        <v>0</v>
      </c>
      <c r="BL326" s="81">
        <v>0</v>
      </c>
      <c r="BM326" s="82"/>
      <c r="BN326" s="81">
        <v>0</v>
      </c>
      <c r="BO326" s="81">
        <v>0</v>
      </c>
      <c r="BP326" s="81">
        <v>4</v>
      </c>
      <c r="BQ326" s="81">
        <v>0</v>
      </c>
      <c r="BR326" s="81">
        <v>0</v>
      </c>
      <c r="BS326" s="81">
        <v>0</v>
      </c>
      <c r="BT326"/>
      <c r="BU326" s="80">
        <v>47.442999999999998</v>
      </c>
      <c r="BV326" s="80">
        <v>0</v>
      </c>
      <c r="BW326" s="80">
        <v>0</v>
      </c>
      <c r="BX326" s="80">
        <v>0</v>
      </c>
      <c r="BY326" s="80">
        <v>0</v>
      </c>
      <c r="BZ326" s="80">
        <v>0</v>
      </c>
      <c r="CA326" s="80">
        <v>0</v>
      </c>
      <c r="CB326" s="80">
        <v>0</v>
      </c>
      <c r="CC326" s="80">
        <v>0</v>
      </c>
    </row>
    <row r="327" spans="1:81">
      <c r="A327" s="80" t="s">
        <v>2049</v>
      </c>
      <c r="B327" s="80">
        <v>423</v>
      </c>
      <c r="C327" s="80">
        <v>15</v>
      </c>
      <c r="D327" s="80">
        <v>25</v>
      </c>
      <c r="E327" s="80">
        <v>2018</v>
      </c>
      <c r="F327" s="80" t="s">
        <v>93</v>
      </c>
      <c r="G327" s="80" t="s">
        <v>2035</v>
      </c>
      <c r="H327" s="80" t="s">
        <v>1686</v>
      </c>
      <c r="I327" s="177"/>
      <c r="J327" s="81">
        <v>62.618089677067651</v>
      </c>
      <c r="K327" s="81">
        <v>0.67036942592254611</v>
      </c>
      <c r="L327" s="81">
        <v>3.4225825301344011</v>
      </c>
      <c r="M327" s="81">
        <v>10.959016711809435</v>
      </c>
      <c r="N327" s="81">
        <v>12.101230603022456</v>
      </c>
      <c r="O327" s="81">
        <v>13.759179291336196</v>
      </c>
      <c r="P327" s="81">
        <v>14.984940002941151</v>
      </c>
      <c r="Q327" s="81">
        <v>0.71149899191039534</v>
      </c>
      <c r="R327" s="81">
        <v>0</v>
      </c>
      <c r="S327" s="81">
        <v>2.273947405389432</v>
      </c>
      <c r="T327" s="82"/>
      <c r="U327" s="81">
        <v>11410643</v>
      </c>
      <c r="V327" s="81">
        <v>313</v>
      </c>
      <c r="W327" s="81">
        <v>72</v>
      </c>
      <c r="X327" s="81">
        <v>2780</v>
      </c>
      <c r="Y327" s="81">
        <v>4336</v>
      </c>
      <c r="Z327" s="81">
        <v>8384</v>
      </c>
      <c r="AA327" s="81">
        <v>3135</v>
      </c>
      <c r="AB327" s="81">
        <v>11226</v>
      </c>
      <c r="AC327" s="81">
        <v>0</v>
      </c>
      <c r="AD327" s="81">
        <v>2.273947405389432</v>
      </c>
      <c r="AE327" s="82"/>
      <c r="AF327" s="81">
        <v>75953073.191256851</v>
      </c>
      <c r="AG327" s="81">
        <v>509798.57835991692</v>
      </c>
      <c r="AH327" s="81">
        <v>745645.54939387355</v>
      </c>
      <c r="AI327" s="81">
        <v>17935187.946568791</v>
      </c>
      <c r="AJ327" s="81">
        <v>18658908.857811321</v>
      </c>
      <c r="AK327" s="81">
        <v>0</v>
      </c>
      <c r="AL327" s="81">
        <v>0</v>
      </c>
      <c r="AM327" s="81">
        <v>1545271.3688489699</v>
      </c>
      <c r="AN327" s="81">
        <v>0</v>
      </c>
      <c r="AO327" s="81">
        <v>0</v>
      </c>
      <c r="AP327" s="82"/>
      <c r="AQ327" s="81">
        <v>245</v>
      </c>
      <c r="AR327" s="81">
        <v>356</v>
      </c>
      <c r="AS327" s="81">
        <v>0</v>
      </c>
      <c r="AT327" s="81">
        <v>0</v>
      </c>
      <c r="AU327" s="81">
        <v>0</v>
      </c>
      <c r="AV327" s="81">
        <v>0</v>
      </c>
      <c r="AW327" s="81" t="s">
        <v>564</v>
      </c>
      <c r="AX327" s="82"/>
      <c r="AY327" s="81">
        <v>1224.8</v>
      </c>
      <c r="AZ327" s="81">
        <v>24827</v>
      </c>
      <c r="BA327" s="81">
        <v>0</v>
      </c>
      <c r="BB327" s="81">
        <v>0</v>
      </c>
      <c r="BC327" s="81">
        <v>0</v>
      </c>
      <c r="BD327" s="81">
        <v>0</v>
      </c>
      <c r="BE327" s="81" t="s">
        <v>564</v>
      </c>
      <c r="BF327" s="82"/>
      <c r="BG327" s="81">
        <v>0</v>
      </c>
      <c r="BH327" s="81">
        <v>0</v>
      </c>
      <c r="BI327" s="81">
        <v>47.197000000000003</v>
      </c>
      <c r="BJ327" s="81">
        <v>0</v>
      </c>
      <c r="BK327" s="81">
        <v>0</v>
      </c>
      <c r="BL327" s="81">
        <v>0</v>
      </c>
      <c r="BM327" s="82"/>
      <c r="BN327" s="81">
        <v>0</v>
      </c>
      <c r="BO327" s="81">
        <v>0</v>
      </c>
      <c r="BP327" s="81">
        <v>4</v>
      </c>
      <c r="BQ327" s="81">
        <v>0</v>
      </c>
      <c r="BR327" s="81">
        <v>0</v>
      </c>
      <c r="BS327" s="81">
        <v>0</v>
      </c>
      <c r="BT327"/>
      <c r="BU327" s="80">
        <v>47.197000000000003</v>
      </c>
      <c r="BV327" s="80">
        <v>0</v>
      </c>
      <c r="BW327" s="80">
        <v>0</v>
      </c>
      <c r="BX327" s="80">
        <v>0</v>
      </c>
      <c r="BY327" s="80">
        <v>0</v>
      </c>
      <c r="BZ327" s="80">
        <v>0</v>
      </c>
      <c r="CA327" s="80">
        <v>0</v>
      </c>
      <c r="CB327" s="80">
        <v>0</v>
      </c>
      <c r="CC327" s="80">
        <v>0</v>
      </c>
    </row>
    <row r="328" spans="1:81">
      <c r="A328" s="80" t="s">
        <v>2050</v>
      </c>
      <c r="B328" s="80">
        <v>424</v>
      </c>
      <c r="C328" s="80">
        <v>16</v>
      </c>
      <c r="D328" s="80">
        <v>25</v>
      </c>
      <c r="E328" s="80">
        <v>2019</v>
      </c>
      <c r="F328" s="80" t="s">
        <v>73</v>
      </c>
      <c r="G328" s="80" t="s">
        <v>2035</v>
      </c>
      <c r="H328" s="80" t="s">
        <v>1686</v>
      </c>
      <c r="I328" s="177"/>
      <c r="J328" s="81">
        <v>58.047924577666834</v>
      </c>
      <c r="K328" s="81">
        <v>0.59182646710517184</v>
      </c>
      <c r="L328" s="81">
        <v>3.4513940313059486</v>
      </c>
      <c r="M328" s="81">
        <v>10.376578056391994</v>
      </c>
      <c r="N328" s="81">
        <v>10.735909901838323</v>
      </c>
      <c r="O328" s="81">
        <v>13.40588083050854</v>
      </c>
      <c r="P328" s="81">
        <v>14.784904320354341</v>
      </c>
      <c r="Q328" s="81">
        <v>0.69144699106247043</v>
      </c>
      <c r="R328" s="81">
        <v>0</v>
      </c>
      <c r="S328" s="81">
        <v>2.3356980810660608</v>
      </c>
      <c r="T328" s="82"/>
      <c r="U328" s="81">
        <v>11055069</v>
      </c>
      <c r="V328" s="81">
        <v>313</v>
      </c>
      <c r="W328" s="81">
        <v>72</v>
      </c>
      <c r="X328" s="81">
        <v>2780</v>
      </c>
      <c r="Y328" s="81">
        <v>4425</v>
      </c>
      <c r="Z328" s="81">
        <v>8393</v>
      </c>
      <c r="AA328" s="81">
        <v>3070</v>
      </c>
      <c r="AB328" s="81">
        <v>11205</v>
      </c>
      <c r="AC328" s="81">
        <v>0</v>
      </c>
      <c r="AD328" s="81">
        <v>2.3356980810660608</v>
      </c>
      <c r="AE328" s="82"/>
      <c r="AF328" s="81">
        <v>71977723.166910827</v>
      </c>
      <c r="AG328" s="81">
        <v>476065.75208455831</v>
      </c>
      <c r="AH328" s="81">
        <v>790616.69057489466</v>
      </c>
      <c r="AI328" s="81">
        <v>17690290.767045788</v>
      </c>
      <c r="AJ328" s="81">
        <v>16629209.323986797</v>
      </c>
      <c r="AK328" s="81">
        <v>0</v>
      </c>
      <c r="AL328" s="81">
        <v>0</v>
      </c>
      <c r="AM328" s="81">
        <v>1526036.6488051612</v>
      </c>
      <c r="AN328" s="81">
        <v>0</v>
      </c>
      <c r="AO328" s="81">
        <v>0</v>
      </c>
      <c r="AP328" s="82"/>
      <c r="AQ328" s="81">
        <v>262</v>
      </c>
      <c r="AR328" s="81">
        <v>388</v>
      </c>
      <c r="AS328" s="81">
        <v>0</v>
      </c>
      <c r="AT328" s="81">
        <v>0</v>
      </c>
      <c r="AU328" s="81">
        <v>0</v>
      </c>
      <c r="AV328" s="81">
        <v>0</v>
      </c>
      <c r="AW328" s="81" t="s">
        <v>564</v>
      </c>
      <c r="AX328" s="82"/>
      <c r="AY328" s="81">
        <v>1309.4999999999991</v>
      </c>
      <c r="AZ328" s="81">
        <v>25842.900000000009</v>
      </c>
      <c r="BA328" s="81">
        <v>0</v>
      </c>
      <c r="BB328" s="81">
        <v>0</v>
      </c>
      <c r="BC328" s="81">
        <v>0</v>
      </c>
      <c r="BD328" s="81">
        <v>0</v>
      </c>
      <c r="BE328" s="81" t="s">
        <v>564</v>
      </c>
      <c r="BF328" s="82"/>
      <c r="BG328" s="81">
        <v>0</v>
      </c>
      <c r="BH328" s="81">
        <v>0</v>
      </c>
      <c r="BI328" s="81">
        <v>43.142000000000003</v>
      </c>
      <c r="BJ328" s="81">
        <v>0</v>
      </c>
      <c r="BK328" s="81">
        <v>0</v>
      </c>
      <c r="BL328" s="81">
        <v>0</v>
      </c>
      <c r="BM328" s="82"/>
      <c r="BN328" s="81">
        <v>0</v>
      </c>
      <c r="BO328" s="81">
        <v>0</v>
      </c>
      <c r="BP328" s="81">
        <v>4</v>
      </c>
      <c r="BQ328" s="81">
        <v>0</v>
      </c>
      <c r="BR328" s="81">
        <v>0</v>
      </c>
      <c r="BS328" s="81">
        <v>0</v>
      </c>
      <c r="BT328"/>
      <c r="BU328" s="80">
        <v>43.142000000000003</v>
      </c>
      <c r="BV328" s="80">
        <v>0</v>
      </c>
      <c r="BW328" s="80">
        <v>0</v>
      </c>
      <c r="BX328" s="80">
        <v>0</v>
      </c>
      <c r="BY328" s="80">
        <v>0</v>
      </c>
      <c r="BZ328" s="80">
        <v>0</v>
      </c>
      <c r="CA328" s="80">
        <v>0</v>
      </c>
      <c r="CB328" s="80">
        <v>0</v>
      </c>
      <c r="CC328" s="80">
        <v>0</v>
      </c>
    </row>
    <row r="329" spans="1:81">
      <c r="A329" s="80" t="s">
        <v>2051</v>
      </c>
      <c r="B329" s="80">
        <v>425</v>
      </c>
      <c r="C329" s="80">
        <v>17</v>
      </c>
      <c r="D329" s="80">
        <v>25</v>
      </c>
      <c r="E329" s="80">
        <v>2020</v>
      </c>
      <c r="F329" s="80" t="s">
        <v>218</v>
      </c>
      <c r="G329" s="174" t="s">
        <v>2035</v>
      </c>
      <c r="H329" s="80" t="s">
        <v>1686</v>
      </c>
      <c r="I329" s="177"/>
      <c r="J329" s="81">
        <v>57.977626652597287</v>
      </c>
      <c r="K329" s="81">
        <v>0.72483813093513028</v>
      </c>
      <c r="L329" s="81">
        <v>2.8691858554773466</v>
      </c>
      <c r="M329" s="81">
        <v>8.9417526925138784</v>
      </c>
      <c r="N329" s="81">
        <v>11.339202047931691</v>
      </c>
      <c r="O329" s="81">
        <v>11.644689320571754</v>
      </c>
      <c r="P329" s="81">
        <v>13.869561679288918</v>
      </c>
      <c r="Q329" s="81">
        <v>0.65525771990307691</v>
      </c>
      <c r="R329" s="81">
        <v>0</v>
      </c>
      <c r="S329" s="81">
        <v>2.0479353790160828</v>
      </c>
      <c r="T329" s="82"/>
      <c r="U329" s="81">
        <v>10379784</v>
      </c>
      <c r="V329" s="81">
        <v>350</v>
      </c>
      <c r="W329" s="81">
        <v>61</v>
      </c>
      <c r="X329" s="81">
        <v>2644</v>
      </c>
      <c r="Y329" s="81">
        <v>4488</v>
      </c>
      <c r="Z329" s="81">
        <v>8321</v>
      </c>
      <c r="AA329" s="81">
        <v>3129</v>
      </c>
      <c r="AB329" s="81">
        <v>11113</v>
      </c>
      <c r="AC329" s="81">
        <v>0</v>
      </c>
      <c r="AD329" s="81">
        <v>2.0479353790160828</v>
      </c>
      <c r="AE329" s="82"/>
      <c r="AF329" s="81">
        <v>72746349.449740663</v>
      </c>
      <c r="AG329" s="81">
        <v>552820.3449738035</v>
      </c>
      <c r="AH329" s="81">
        <v>676635.68326947512</v>
      </c>
      <c r="AI329" s="81">
        <v>15266999.653609529</v>
      </c>
      <c r="AJ329" s="81">
        <v>18202890.758771103</v>
      </c>
      <c r="AK329" s="81"/>
      <c r="AL329" s="81"/>
      <c r="AM329" s="81">
        <v>1450369.9680051778</v>
      </c>
      <c r="AN329" s="81"/>
      <c r="AO329" s="81"/>
      <c r="AP329" s="82"/>
      <c r="AQ329" s="81">
        <v>284</v>
      </c>
      <c r="AR329" s="81">
        <v>396</v>
      </c>
      <c r="AS329" s="81">
        <v>0</v>
      </c>
      <c r="AT329" s="81">
        <v>0</v>
      </c>
      <c r="AU329" s="81">
        <v>0</v>
      </c>
      <c r="AV329" s="81">
        <v>0</v>
      </c>
      <c r="AW329" s="81">
        <v>0</v>
      </c>
      <c r="AX329" s="82"/>
      <c r="AY329" s="81">
        <v>1449.8</v>
      </c>
      <c r="AZ329" s="81">
        <v>26199.500000000018</v>
      </c>
      <c r="BA329" s="81">
        <v>0</v>
      </c>
      <c r="BB329" s="81">
        <v>0</v>
      </c>
      <c r="BC329" s="81">
        <v>0</v>
      </c>
      <c r="BD329" s="81">
        <v>0</v>
      </c>
      <c r="BE329" s="81">
        <v>0</v>
      </c>
      <c r="BF329" s="82"/>
      <c r="BG329" s="81">
        <v>0</v>
      </c>
      <c r="BH329" s="81">
        <v>0</v>
      </c>
      <c r="BI329" s="81">
        <v>41.509</v>
      </c>
      <c r="BJ329" s="81">
        <v>0</v>
      </c>
      <c r="BK329" s="81">
        <v>0</v>
      </c>
      <c r="BL329" s="81">
        <v>0</v>
      </c>
      <c r="BM329" s="82"/>
      <c r="BN329" s="81">
        <v>0</v>
      </c>
      <c r="BO329" s="81">
        <v>0</v>
      </c>
      <c r="BP329" s="81">
        <v>4</v>
      </c>
      <c r="BQ329" s="81">
        <v>0</v>
      </c>
      <c r="BR329" s="81">
        <v>0</v>
      </c>
      <c r="BS329" s="81">
        <v>0</v>
      </c>
      <c r="BT329"/>
      <c r="BU329" s="80">
        <v>41.509</v>
      </c>
      <c r="BV329" s="80">
        <v>0</v>
      </c>
      <c r="BW329" s="80">
        <v>0</v>
      </c>
      <c r="BX329" s="80">
        <v>0</v>
      </c>
      <c r="BY329" s="80">
        <v>0</v>
      </c>
      <c r="BZ329" s="80">
        <v>0</v>
      </c>
      <c r="CA329" s="80">
        <v>0</v>
      </c>
      <c r="CB329" s="80">
        <v>0</v>
      </c>
      <c r="CC329" s="80">
        <v>0</v>
      </c>
    </row>
    <row r="330" spans="1:81">
      <c r="A330" s="80" t="s">
        <v>2052</v>
      </c>
      <c r="B330" s="80">
        <v>425</v>
      </c>
      <c r="C330" s="80">
        <v>18</v>
      </c>
      <c r="D330" s="80">
        <v>25</v>
      </c>
      <c r="E330" s="80">
        <v>2021</v>
      </c>
      <c r="F330" s="80" t="s">
        <v>75</v>
      </c>
      <c r="G330" s="174" t="s">
        <v>2035</v>
      </c>
      <c r="H330" s="80" t="s">
        <v>1686</v>
      </c>
      <c r="I330" s="177"/>
      <c r="J330" s="81">
        <v>54.672954739342522</v>
      </c>
      <c r="K330" s="81">
        <v>0.80706451379325228</v>
      </c>
      <c r="L330" s="81">
        <v>2.6380418297873196</v>
      </c>
      <c r="M330" s="81">
        <v>10.081536105884144</v>
      </c>
      <c r="N330" s="81">
        <v>10.610258782121672</v>
      </c>
      <c r="O330" s="81">
        <v>11.325287989416521</v>
      </c>
      <c r="P330" s="81">
        <v>14.354031857403184</v>
      </c>
      <c r="Q330" s="81">
        <v>0.65602052143567147</v>
      </c>
      <c r="R330" s="81">
        <v>0</v>
      </c>
      <c r="S330" s="81">
        <v>2.091237620237838</v>
      </c>
      <c r="T330" s="82"/>
      <c r="U330" s="81">
        <v>11307820</v>
      </c>
      <c r="V330" s="81">
        <v>350</v>
      </c>
      <c r="W330" s="81">
        <v>61</v>
      </c>
      <c r="X330" s="81">
        <v>2644</v>
      </c>
      <c r="Y330" s="81">
        <v>4493</v>
      </c>
      <c r="Z330" s="81">
        <v>8333</v>
      </c>
      <c r="AA330" s="81">
        <v>3158</v>
      </c>
      <c r="AB330" s="81">
        <v>10994</v>
      </c>
      <c r="AC330" s="81">
        <v>0</v>
      </c>
      <c r="AD330" s="81">
        <v>2.091237620237838</v>
      </c>
      <c r="AE330" s="82"/>
      <c r="AF330" s="81">
        <v>69094639.31370531</v>
      </c>
      <c r="AG330" s="81">
        <v>622260.98509861564</v>
      </c>
      <c r="AH330" s="81">
        <v>595827.03536318336</v>
      </c>
      <c r="AI330" s="81">
        <v>17007631.508296151</v>
      </c>
      <c r="AJ330" s="81">
        <v>15870865.443029748</v>
      </c>
      <c r="AK330" s="81">
        <v>0</v>
      </c>
      <c r="AL330" s="81">
        <v>0</v>
      </c>
      <c r="AM330" s="81">
        <v>1443115.1825589854</v>
      </c>
      <c r="AN330" s="81">
        <v>0</v>
      </c>
      <c r="AO330" s="81">
        <v>0</v>
      </c>
      <c r="AP330" s="82"/>
      <c r="AQ330" s="81">
        <v>320</v>
      </c>
      <c r="AR330" s="81">
        <v>418</v>
      </c>
      <c r="AS330" s="81">
        <v>0</v>
      </c>
      <c r="AT330" s="81">
        <v>0</v>
      </c>
      <c r="AU330" s="81">
        <v>0</v>
      </c>
      <c r="AV330" s="81">
        <v>0</v>
      </c>
      <c r="AW330" s="81"/>
      <c r="AX330" s="82"/>
      <c r="AY330" s="81">
        <v>1690.700000000001</v>
      </c>
      <c r="AZ330" s="81">
        <v>27425.700000000041</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2053</v>
      </c>
      <c r="B331" s="80">
        <v>425</v>
      </c>
      <c r="C331" s="80">
        <v>19</v>
      </c>
      <c r="D331" s="80">
        <v>25</v>
      </c>
      <c r="E331" s="80">
        <v>2022</v>
      </c>
      <c r="F331" s="80" t="s">
        <v>568</v>
      </c>
      <c r="G331" s="80" t="s">
        <v>2035</v>
      </c>
      <c r="H331" s="80" t="s">
        <v>1686</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347</v>
      </c>
      <c r="AR331" s="81">
        <v>429</v>
      </c>
      <c r="AS331" s="81">
        <v>0</v>
      </c>
      <c r="AT331" s="81">
        <v>0</v>
      </c>
      <c r="AU331" s="81">
        <v>0</v>
      </c>
      <c r="AV331" s="81">
        <v>0</v>
      </c>
      <c r="AW331" s="81"/>
      <c r="AX331" s="82"/>
      <c r="AY331" s="81">
        <v>1856.0000000000023</v>
      </c>
      <c r="AZ331" s="81">
        <v>27941.700000000041</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2054</v>
      </c>
      <c r="B332" s="80">
        <v>35</v>
      </c>
      <c r="C332" s="80">
        <v>1</v>
      </c>
      <c r="D332" s="80">
        <v>3</v>
      </c>
      <c r="E332" s="80">
        <v>1990</v>
      </c>
      <c r="F332" s="80" t="s">
        <v>562</v>
      </c>
      <c r="G332" s="80" t="s">
        <v>2055</v>
      </c>
      <c r="H332" s="80" t="s">
        <v>2056</v>
      </c>
      <c r="I332" s="177"/>
      <c r="J332" s="81">
        <v>545.564045073692</v>
      </c>
      <c r="K332" s="81">
        <v>2.3805879308379096</v>
      </c>
      <c r="L332" s="81">
        <v>3.9528259276584068</v>
      </c>
      <c r="M332" s="81">
        <v>7.3535259485766389</v>
      </c>
      <c r="N332" s="81">
        <v>12.391043682979985</v>
      </c>
      <c r="O332" s="81">
        <v>8.9251048678021103</v>
      </c>
      <c r="P332" s="81">
        <v>15.575894605111696</v>
      </c>
      <c r="Q332" s="81">
        <v>0.7106782039535805</v>
      </c>
      <c r="R332" s="81">
        <v>0</v>
      </c>
      <c r="S332" s="81">
        <v>0.70888172761811885</v>
      </c>
      <c r="T332" s="82"/>
      <c r="U332" s="81">
        <v>9840371</v>
      </c>
      <c r="V332" s="81">
        <v>531</v>
      </c>
      <c r="W332" s="81">
        <v>43</v>
      </c>
      <c r="X332" s="81">
        <v>2256</v>
      </c>
      <c r="Y332" s="81">
        <v>3328</v>
      </c>
      <c r="Z332" s="81">
        <v>3671</v>
      </c>
      <c r="AA332" s="81">
        <v>3782</v>
      </c>
      <c r="AB332" s="81">
        <v>11539</v>
      </c>
      <c r="AC332" s="81">
        <v>0</v>
      </c>
      <c r="AD332" s="81">
        <v>0.70888172761811885</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2057</v>
      </c>
      <c r="B333" s="80">
        <v>36</v>
      </c>
      <c r="C333" s="80">
        <v>2</v>
      </c>
      <c r="D333" s="80">
        <v>3</v>
      </c>
      <c r="E333" s="80">
        <v>2005</v>
      </c>
      <c r="F333" s="80" t="s">
        <v>565</v>
      </c>
      <c r="G333" s="80" t="s">
        <v>2055</v>
      </c>
      <c r="H333" s="80" t="s">
        <v>2056</v>
      </c>
      <c r="I333" s="177"/>
      <c r="J333" s="81">
        <v>694.34157263941745</v>
      </c>
      <c r="K333" s="81">
        <v>1.619568783499765</v>
      </c>
      <c r="L333" s="81">
        <v>0.81411364447938339</v>
      </c>
      <c r="M333" s="81">
        <v>14.603763879922724</v>
      </c>
      <c r="N333" s="81">
        <v>21.292707344793609</v>
      </c>
      <c r="O333" s="81">
        <v>13.597608355095971</v>
      </c>
      <c r="P333" s="81">
        <v>16.257669121474638</v>
      </c>
      <c r="Q333" s="81">
        <v>0.6799357401946392</v>
      </c>
      <c r="R333" s="81">
        <v>0</v>
      </c>
      <c r="S333" s="81">
        <v>0.34787120086732726</v>
      </c>
      <c r="T333" s="82"/>
      <c r="U333" s="81">
        <v>14161069</v>
      </c>
      <c r="V333" s="81">
        <v>453</v>
      </c>
      <c r="W333" s="81">
        <v>10</v>
      </c>
      <c r="X333" s="81">
        <v>2135</v>
      </c>
      <c r="Y333" s="81">
        <v>3935</v>
      </c>
      <c r="Z333" s="81">
        <v>6472</v>
      </c>
      <c r="AA333" s="81">
        <v>3233</v>
      </c>
      <c r="AB333" s="81">
        <v>11541</v>
      </c>
      <c r="AC333" s="81">
        <v>0</v>
      </c>
      <c r="AD333" s="81">
        <v>0.34787120086732726</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2058</v>
      </c>
      <c r="B334" s="80">
        <v>37</v>
      </c>
      <c r="C334" s="80">
        <v>3</v>
      </c>
      <c r="D334" s="80">
        <v>3</v>
      </c>
      <c r="E334" s="80">
        <v>2006</v>
      </c>
      <c r="F334" s="80" t="s">
        <v>566</v>
      </c>
      <c r="G334" s="80" t="s">
        <v>2055</v>
      </c>
      <c r="H334" s="80" t="s">
        <v>2056</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2059</v>
      </c>
      <c r="B335" s="80">
        <v>38</v>
      </c>
      <c r="C335" s="80">
        <v>4</v>
      </c>
      <c r="D335" s="80">
        <v>3</v>
      </c>
      <c r="E335" s="80">
        <v>2007</v>
      </c>
      <c r="F335" s="80" t="s">
        <v>567</v>
      </c>
      <c r="G335" s="80" t="s">
        <v>2055</v>
      </c>
      <c r="H335" s="80" t="s">
        <v>2056</v>
      </c>
      <c r="I335" s="177"/>
      <c r="J335" s="81">
        <v>696.58311618118432</v>
      </c>
      <c r="K335" s="81">
        <v>1.340926464877904</v>
      </c>
      <c r="L335" s="81">
        <v>0.41354054683490543</v>
      </c>
      <c r="M335" s="81">
        <v>17.612944161348025</v>
      </c>
      <c r="N335" s="81">
        <v>19.434742806271654</v>
      </c>
      <c r="O335" s="81">
        <v>13.375336770311865</v>
      </c>
      <c r="P335" s="81">
        <v>16.356124017472073</v>
      </c>
      <c r="Q335" s="81">
        <v>0.70975342085617632</v>
      </c>
      <c r="R335" s="81">
        <v>0</v>
      </c>
      <c r="S335" s="81">
        <v>0.78305598233176898</v>
      </c>
      <c r="T335" s="82"/>
      <c r="U335" s="81">
        <v>15423408</v>
      </c>
      <c r="V335" s="81">
        <v>390</v>
      </c>
      <c r="W335" s="81">
        <v>8</v>
      </c>
      <c r="X335" s="81">
        <v>2880</v>
      </c>
      <c r="Y335" s="81">
        <v>4016</v>
      </c>
      <c r="Z335" s="81">
        <v>6618</v>
      </c>
      <c r="AA335" s="81">
        <v>3203</v>
      </c>
      <c r="AB335" s="81">
        <v>11410</v>
      </c>
      <c r="AC335" s="81">
        <v>0</v>
      </c>
      <c r="AD335" s="81">
        <v>0.78305598233176898</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2060</v>
      </c>
      <c r="B336" s="80">
        <v>39</v>
      </c>
      <c r="C336" s="80">
        <v>5</v>
      </c>
      <c r="D336" s="80">
        <v>3</v>
      </c>
      <c r="E336" s="80">
        <v>2008</v>
      </c>
      <c r="F336" s="80" t="s">
        <v>84</v>
      </c>
      <c r="G336" s="80" t="s">
        <v>2055</v>
      </c>
      <c r="H336" s="80" t="s">
        <v>2056</v>
      </c>
      <c r="I336" s="177"/>
      <c r="J336" s="81">
        <v>584.78751952905066</v>
      </c>
      <c r="K336" s="81">
        <v>1.0176369342365919</v>
      </c>
      <c r="L336" s="81">
        <v>0.3726749776564145</v>
      </c>
      <c r="M336" s="81">
        <v>17.950794281447628</v>
      </c>
      <c r="N336" s="81">
        <v>19.993958821534115</v>
      </c>
      <c r="O336" s="81">
        <v>13.091673683337971</v>
      </c>
      <c r="P336" s="81">
        <v>15.944731294801146</v>
      </c>
      <c r="Q336" s="81">
        <v>0.699564358658889</v>
      </c>
      <c r="R336" s="81">
        <v>0</v>
      </c>
      <c r="S336" s="81">
        <v>0.50189804708818198</v>
      </c>
      <c r="T336" s="82"/>
      <c r="U336" s="81">
        <v>14859570</v>
      </c>
      <c r="V336" s="81">
        <v>390</v>
      </c>
      <c r="W336" s="81">
        <v>8</v>
      </c>
      <c r="X336" s="81">
        <v>2880</v>
      </c>
      <c r="Y336" s="81">
        <v>4092</v>
      </c>
      <c r="Z336" s="81">
        <v>6705</v>
      </c>
      <c r="AA336" s="81">
        <v>3126</v>
      </c>
      <c r="AB336" s="81">
        <v>11431</v>
      </c>
      <c r="AC336" s="81">
        <v>0</v>
      </c>
      <c r="AD336" s="81">
        <v>0.50189804708818198</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2061</v>
      </c>
      <c r="B337" s="80">
        <v>40</v>
      </c>
      <c r="C337" s="80">
        <v>6</v>
      </c>
      <c r="D337" s="80">
        <v>3</v>
      </c>
      <c r="E337" s="80">
        <v>2009</v>
      </c>
      <c r="F337" s="80" t="s">
        <v>85</v>
      </c>
      <c r="G337" s="80" t="s">
        <v>2055</v>
      </c>
      <c r="H337" s="80" t="s">
        <v>2056</v>
      </c>
      <c r="I337" s="177"/>
      <c r="J337" s="81">
        <v>658.21873223387331</v>
      </c>
      <c r="K337" s="81">
        <v>0.9086547708976509</v>
      </c>
      <c r="L337" s="81">
        <v>1.4094655374964709</v>
      </c>
      <c r="M337" s="81">
        <v>17.425743557427882</v>
      </c>
      <c r="N337" s="81">
        <v>18.873175595926739</v>
      </c>
      <c r="O337" s="81">
        <v>13.295104409893201</v>
      </c>
      <c r="P337" s="81">
        <v>15.213414961596415</v>
      </c>
      <c r="Q337" s="81">
        <v>0.66926353871090483</v>
      </c>
      <c r="R337" s="81">
        <v>0</v>
      </c>
      <c r="S337" s="81">
        <v>0.52481840577475658</v>
      </c>
      <c r="T337" s="82"/>
      <c r="U337" s="81">
        <v>14207038</v>
      </c>
      <c r="V337" s="81">
        <v>357</v>
      </c>
      <c r="W337" s="81">
        <v>44</v>
      </c>
      <c r="X337" s="81">
        <v>3165</v>
      </c>
      <c r="Y337" s="81">
        <v>4195</v>
      </c>
      <c r="Z337" s="81">
        <v>6721</v>
      </c>
      <c r="AA337" s="81">
        <v>3062</v>
      </c>
      <c r="AB337" s="81">
        <v>11480</v>
      </c>
      <c r="AC337" s="81">
        <v>0</v>
      </c>
      <c r="AD337" s="81">
        <v>0.52481840577475658</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66.12</v>
      </c>
      <c r="BJ337" s="81">
        <v>0</v>
      </c>
      <c r="BK337" s="81">
        <v>0</v>
      </c>
      <c r="BL337" s="81">
        <v>0</v>
      </c>
      <c r="BM337" s="82"/>
      <c r="BN337" s="81">
        <v>0</v>
      </c>
      <c r="BO337" s="81">
        <v>0</v>
      </c>
      <c r="BP337" s="81">
        <v>6</v>
      </c>
      <c r="BQ337" s="81">
        <v>0</v>
      </c>
      <c r="BR337" s="81">
        <v>0</v>
      </c>
      <c r="BS337" s="81">
        <v>0</v>
      </c>
      <c r="BT337"/>
      <c r="BU337" s="80"/>
      <c r="BV337" s="80"/>
      <c r="BW337" s="80"/>
      <c r="BX337" s="80"/>
      <c r="BY337" s="80"/>
      <c r="BZ337" s="80"/>
      <c r="CA337" s="80"/>
      <c r="CB337" s="80"/>
      <c r="CC337" s="80"/>
    </row>
    <row r="338" spans="1:81">
      <c r="A338" s="80" t="s">
        <v>2062</v>
      </c>
      <c r="B338" s="80">
        <v>41</v>
      </c>
      <c r="C338" s="80">
        <v>7</v>
      </c>
      <c r="D338" s="80">
        <v>3</v>
      </c>
      <c r="E338" s="80">
        <v>2010</v>
      </c>
      <c r="F338" s="80" t="s">
        <v>86</v>
      </c>
      <c r="G338" s="80" t="s">
        <v>2055</v>
      </c>
      <c r="H338" s="80" t="s">
        <v>2056</v>
      </c>
      <c r="I338" s="177"/>
      <c r="J338" s="81">
        <v>656.74674951617237</v>
      </c>
      <c r="K338" s="81">
        <v>0.99261760293019929</v>
      </c>
      <c r="L338" s="81">
        <v>1.3353406496131472</v>
      </c>
      <c r="M338" s="81">
        <v>19.696907169102008</v>
      </c>
      <c r="N338" s="81">
        <v>20.625996054818668</v>
      </c>
      <c r="O338" s="81">
        <v>13.406881970499006</v>
      </c>
      <c r="P338" s="81">
        <v>15.490975728251286</v>
      </c>
      <c r="Q338" s="81">
        <v>0.69894455089281826</v>
      </c>
      <c r="R338" s="81">
        <v>0</v>
      </c>
      <c r="S338" s="81">
        <v>0.61302982228318781</v>
      </c>
      <c r="T338" s="82"/>
      <c r="U338" s="81">
        <v>14772025</v>
      </c>
      <c r="V338" s="81">
        <v>357</v>
      </c>
      <c r="W338" s="81">
        <v>44</v>
      </c>
      <c r="X338" s="81">
        <v>3165</v>
      </c>
      <c r="Y338" s="81">
        <v>4260</v>
      </c>
      <c r="Z338" s="81">
        <v>6809</v>
      </c>
      <c r="AA338" s="81">
        <v>3040</v>
      </c>
      <c r="AB338" s="81">
        <v>11488</v>
      </c>
      <c r="AC338" s="81">
        <v>0</v>
      </c>
      <c r="AD338" s="81">
        <v>0.61302982228318781</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66.731999999999999</v>
      </c>
      <c r="BJ338" s="81">
        <v>0</v>
      </c>
      <c r="BK338" s="81">
        <v>0</v>
      </c>
      <c r="BL338" s="81">
        <v>0</v>
      </c>
      <c r="BM338" s="82"/>
      <c r="BN338" s="81">
        <v>0</v>
      </c>
      <c r="BO338" s="81">
        <v>0</v>
      </c>
      <c r="BP338" s="81">
        <v>6</v>
      </c>
      <c r="BQ338" s="81">
        <v>0</v>
      </c>
      <c r="BR338" s="81">
        <v>0</v>
      </c>
      <c r="BS338" s="81">
        <v>0</v>
      </c>
      <c r="BT338"/>
      <c r="BU338" s="80">
        <v>66.731999999999999</v>
      </c>
      <c r="BV338" s="80">
        <v>0</v>
      </c>
      <c r="BW338" s="80">
        <v>0</v>
      </c>
      <c r="BX338" s="80">
        <v>0</v>
      </c>
      <c r="BY338" s="80">
        <v>0</v>
      </c>
      <c r="BZ338" s="80">
        <v>0</v>
      </c>
      <c r="CA338" s="80">
        <v>0</v>
      </c>
      <c r="CB338" s="80">
        <v>0</v>
      </c>
      <c r="CC338" s="80">
        <v>0</v>
      </c>
    </row>
    <row r="339" spans="1:81">
      <c r="A339" s="80" t="s">
        <v>2063</v>
      </c>
      <c r="B339" s="80">
        <v>42</v>
      </c>
      <c r="C339" s="80">
        <v>8</v>
      </c>
      <c r="D339" s="80">
        <v>3</v>
      </c>
      <c r="E339" s="80">
        <v>2011</v>
      </c>
      <c r="F339" s="80" t="s">
        <v>87</v>
      </c>
      <c r="G339" s="80" t="s">
        <v>2055</v>
      </c>
      <c r="H339" s="80" t="s">
        <v>2056</v>
      </c>
      <c r="I339" s="177"/>
      <c r="J339" s="81">
        <v>681.10689866583425</v>
      </c>
      <c r="K339" s="81">
        <v>1.1798814573917591</v>
      </c>
      <c r="L339" s="81">
        <v>1.7916074617905426</v>
      </c>
      <c r="M339" s="81">
        <v>18.729001758840241</v>
      </c>
      <c r="N339" s="81">
        <v>18.35376098513408</v>
      </c>
      <c r="O339" s="81">
        <v>13.337648855818353</v>
      </c>
      <c r="P339" s="81">
        <v>15.048259207253471</v>
      </c>
      <c r="Q339" s="81">
        <v>0.80452421199981017</v>
      </c>
      <c r="R339" s="81">
        <v>0</v>
      </c>
      <c r="S339" s="81">
        <v>0.55986044406741298</v>
      </c>
      <c r="T339" s="82"/>
      <c r="U339" s="81">
        <v>15379839</v>
      </c>
      <c r="V339" s="81">
        <v>357</v>
      </c>
      <c r="W339" s="81">
        <v>44</v>
      </c>
      <c r="X339" s="81">
        <v>3165</v>
      </c>
      <c r="Y339" s="81">
        <v>4315</v>
      </c>
      <c r="Z339" s="81">
        <v>6921</v>
      </c>
      <c r="AA339" s="81">
        <v>3041</v>
      </c>
      <c r="AB339" s="81">
        <v>11464</v>
      </c>
      <c r="AC339" s="81">
        <v>0</v>
      </c>
      <c r="AD339" s="81">
        <v>0.55986044406741298</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78.433999999999997</v>
      </c>
      <c r="BJ339" s="81">
        <v>0</v>
      </c>
      <c r="BK339" s="81">
        <v>0</v>
      </c>
      <c r="BL339" s="81">
        <v>0</v>
      </c>
      <c r="BM339" s="82"/>
      <c r="BN339" s="81">
        <v>0</v>
      </c>
      <c r="BO339" s="81">
        <v>0</v>
      </c>
      <c r="BP339" s="81">
        <v>7</v>
      </c>
      <c r="BQ339" s="81">
        <v>0</v>
      </c>
      <c r="BR339" s="81">
        <v>0</v>
      </c>
      <c r="BS339" s="81">
        <v>0</v>
      </c>
      <c r="BT339"/>
      <c r="BU339" s="80">
        <v>78.433999999999997</v>
      </c>
      <c r="BV339" s="80">
        <v>0</v>
      </c>
      <c r="BW339" s="80">
        <v>0</v>
      </c>
      <c r="BX339" s="80">
        <v>0</v>
      </c>
      <c r="BY339" s="80">
        <v>0</v>
      </c>
      <c r="BZ339" s="80">
        <v>0</v>
      </c>
      <c r="CA339" s="80">
        <v>0</v>
      </c>
      <c r="CB339" s="80">
        <v>0</v>
      </c>
      <c r="CC339" s="80">
        <v>0</v>
      </c>
    </row>
    <row r="340" spans="1:81">
      <c r="A340" s="80" t="s">
        <v>2064</v>
      </c>
      <c r="B340" s="80">
        <v>43</v>
      </c>
      <c r="C340" s="80">
        <v>9</v>
      </c>
      <c r="D340" s="80">
        <v>3</v>
      </c>
      <c r="E340" s="80">
        <v>2012</v>
      </c>
      <c r="F340" s="80" t="s">
        <v>88</v>
      </c>
      <c r="G340" s="80" t="s">
        <v>2055</v>
      </c>
      <c r="H340" s="80" t="s">
        <v>2056</v>
      </c>
      <c r="I340" s="177"/>
      <c r="J340" s="81">
        <v>605.10336403003532</v>
      </c>
      <c r="K340" s="81">
        <v>1.0672023536939905</v>
      </c>
      <c r="L340" s="81">
        <v>1.7778453070212217</v>
      </c>
      <c r="M340" s="81">
        <v>18.092973234776903</v>
      </c>
      <c r="N340" s="81">
        <v>20.547433112962548</v>
      </c>
      <c r="O340" s="81">
        <v>13.485071382103227</v>
      </c>
      <c r="P340" s="81">
        <v>14.89500076381629</v>
      </c>
      <c r="Q340" s="81">
        <v>0.86952150291695818</v>
      </c>
      <c r="R340" s="81">
        <v>0</v>
      </c>
      <c r="S340" s="81">
        <v>0.51759280689554921</v>
      </c>
      <c r="T340" s="82"/>
      <c r="U340" s="81">
        <v>13570593</v>
      </c>
      <c r="V340" s="81">
        <v>357</v>
      </c>
      <c r="W340" s="81">
        <v>44</v>
      </c>
      <c r="X340" s="81">
        <v>3165</v>
      </c>
      <c r="Y340" s="81">
        <v>4364</v>
      </c>
      <c r="Z340" s="81">
        <v>7053</v>
      </c>
      <c r="AA340" s="81">
        <v>2993</v>
      </c>
      <c r="AB340" s="81">
        <v>11404</v>
      </c>
      <c r="AC340" s="81">
        <v>0</v>
      </c>
      <c r="AD340" s="81">
        <v>0.51759280689554921</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72.141000000000005</v>
      </c>
      <c r="BJ340" s="81">
        <v>0</v>
      </c>
      <c r="BK340" s="81">
        <v>0</v>
      </c>
      <c r="BL340" s="81">
        <v>0</v>
      </c>
      <c r="BM340" s="82"/>
      <c r="BN340" s="81">
        <v>0</v>
      </c>
      <c r="BO340" s="81">
        <v>0</v>
      </c>
      <c r="BP340" s="81">
        <v>7</v>
      </c>
      <c r="BQ340" s="81">
        <v>0</v>
      </c>
      <c r="BR340" s="81">
        <v>0</v>
      </c>
      <c r="BS340" s="81">
        <v>0</v>
      </c>
      <c r="BT340"/>
      <c r="BU340" s="80">
        <v>72.141000000000005</v>
      </c>
      <c r="BV340" s="80">
        <v>0</v>
      </c>
      <c r="BW340" s="80">
        <v>0</v>
      </c>
      <c r="BX340" s="80">
        <v>0</v>
      </c>
      <c r="BY340" s="80">
        <v>0</v>
      </c>
      <c r="BZ340" s="80">
        <v>0</v>
      </c>
      <c r="CA340" s="80">
        <v>0</v>
      </c>
      <c r="CB340" s="80">
        <v>0</v>
      </c>
      <c r="CC340" s="80">
        <v>0</v>
      </c>
    </row>
    <row r="341" spans="1:81">
      <c r="A341" s="80" t="s">
        <v>2065</v>
      </c>
      <c r="B341" s="80">
        <v>44</v>
      </c>
      <c r="C341" s="80">
        <v>10</v>
      </c>
      <c r="D341" s="80">
        <v>3</v>
      </c>
      <c r="E341" s="80">
        <v>2013</v>
      </c>
      <c r="F341" s="80" t="s">
        <v>89</v>
      </c>
      <c r="G341" s="80" t="s">
        <v>2055</v>
      </c>
      <c r="H341" s="80" t="s">
        <v>2056</v>
      </c>
      <c r="I341" s="177"/>
      <c r="J341" s="81">
        <v>714.57247718313624</v>
      </c>
      <c r="K341" s="81">
        <v>0.89469723632278886</v>
      </c>
      <c r="L341" s="81">
        <v>1.6511697334366202</v>
      </c>
      <c r="M341" s="81">
        <v>17.881457664761928</v>
      </c>
      <c r="N341" s="81">
        <v>20.732451499785025</v>
      </c>
      <c r="O341" s="81">
        <v>13.088084789406944</v>
      </c>
      <c r="P341" s="81">
        <v>14.836230159753207</v>
      </c>
      <c r="Q341" s="81">
        <v>0.88023637766323903</v>
      </c>
      <c r="R341" s="81">
        <v>0</v>
      </c>
      <c r="S341" s="81">
        <v>0.62634427778885371</v>
      </c>
      <c r="T341" s="82"/>
      <c r="U341" s="81">
        <v>15331228</v>
      </c>
      <c r="V341" s="81">
        <v>357</v>
      </c>
      <c r="W341" s="81">
        <v>44</v>
      </c>
      <c r="X341" s="81">
        <v>3165</v>
      </c>
      <c r="Y341" s="81">
        <v>4386</v>
      </c>
      <c r="Z341" s="81">
        <v>7151</v>
      </c>
      <c r="AA341" s="81">
        <v>2970</v>
      </c>
      <c r="AB341" s="81">
        <v>11379</v>
      </c>
      <c r="AC341" s="81">
        <v>0</v>
      </c>
      <c r="AD341" s="81">
        <v>0.62634427778885371</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78.305000000000007</v>
      </c>
      <c r="BJ341" s="81">
        <v>0</v>
      </c>
      <c r="BK341" s="81">
        <v>0</v>
      </c>
      <c r="BL341" s="81">
        <v>0</v>
      </c>
      <c r="BM341" s="82"/>
      <c r="BN341" s="81">
        <v>0</v>
      </c>
      <c r="BO341" s="81">
        <v>0</v>
      </c>
      <c r="BP341" s="81">
        <v>7</v>
      </c>
      <c r="BQ341" s="81">
        <v>0</v>
      </c>
      <c r="BR341" s="81">
        <v>0</v>
      </c>
      <c r="BS341" s="81">
        <v>0</v>
      </c>
      <c r="BT341"/>
      <c r="BU341" s="80">
        <v>78.305000000000007</v>
      </c>
      <c r="BV341" s="80">
        <v>0</v>
      </c>
      <c r="BW341" s="80">
        <v>0</v>
      </c>
      <c r="BX341" s="80">
        <v>0</v>
      </c>
      <c r="BY341" s="80">
        <v>0</v>
      </c>
      <c r="BZ341" s="80">
        <v>0</v>
      </c>
      <c r="CA341" s="80">
        <v>0</v>
      </c>
      <c r="CB341" s="80">
        <v>0</v>
      </c>
      <c r="CC341" s="80">
        <v>0</v>
      </c>
    </row>
    <row r="342" spans="1:81">
      <c r="A342" s="80" t="s">
        <v>2066</v>
      </c>
      <c r="B342" s="80">
        <v>45</v>
      </c>
      <c r="C342" s="80">
        <v>11</v>
      </c>
      <c r="D342" s="80">
        <v>3</v>
      </c>
      <c r="E342" s="80">
        <v>2014</v>
      </c>
      <c r="F342" s="80" t="s">
        <v>90</v>
      </c>
      <c r="G342" s="80" t="s">
        <v>2055</v>
      </c>
      <c r="H342" s="80" t="s">
        <v>2056</v>
      </c>
      <c r="I342" s="177"/>
      <c r="J342" s="81">
        <v>658.40975574376318</v>
      </c>
      <c r="K342" s="81">
        <v>0.96293662704139116</v>
      </c>
      <c r="L342" s="81">
        <v>4.350045016724529</v>
      </c>
      <c r="M342" s="81">
        <v>16.168879697224785</v>
      </c>
      <c r="N342" s="81">
        <v>19.240555759907604</v>
      </c>
      <c r="O342" s="81">
        <v>12.463330889124105</v>
      </c>
      <c r="P342" s="81">
        <v>14.757732956928063</v>
      </c>
      <c r="Q342" s="81">
        <v>0.8409845064195981</v>
      </c>
      <c r="R342" s="81">
        <v>0</v>
      </c>
      <c r="S342" s="81">
        <v>0.59944540226950971</v>
      </c>
      <c r="T342" s="82"/>
      <c r="U342" s="81">
        <v>15082917</v>
      </c>
      <c r="V342" s="81">
        <v>334</v>
      </c>
      <c r="W342" s="81">
        <v>118</v>
      </c>
      <c r="X342" s="81">
        <v>2824</v>
      </c>
      <c r="Y342" s="81">
        <v>4429</v>
      </c>
      <c r="Z342" s="81">
        <v>7172</v>
      </c>
      <c r="AA342" s="81">
        <v>2939</v>
      </c>
      <c r="AB342" s="81">
        <v>11331</v>
      </c>
      <c r="AC342" s="81">
        <v>0</v>
      </c>
      <c r="AD342" s="81">
        <v>0.59944540226950971</v>
      </c>
      <c r="AE342" s="82"/>
      <c r="AF342" s="81">
        <v>189101807.00987679</v>
      </c>
      <c r="AG342" s="81">
        <v>731539.53038863954</v>
      </c>
      <c r="AH342" s="81">
        <v>1067844.940461477</v>
      </c>
      <c r="AI342" s="81">
        <v>17105196.401541259</v>
      </c>
      <c r="AJ342" s="81">
        <v>23288010.035002183</v>
      </c>
      <c r="AK342" s="81">
        <v>0</v>
      </c>
      <c r="AL342" s="81">
        <v>0</v>
      </c>
      <c r="AM342" s="81">
        <v>1555576.9784312032</v>
      </c>
      <c r="AN342" s="81">
        <v>0</v>
      </c>
      <c r="AO342" s="81">
        <v>0</v>
      </c>
      <c r="AP342" s="82"/>
      <c r="AQ342" s="81">
        <v>107</v>
      </c>
      <c r="AR342" s="81">
        <v>103</v>
      </c>
      <c r="AS342" s="81">
        <v>0</v>
      </c>
      <c r="AT342" s="81">
        <v>0</v>
      </c>
      <c r="AU342" s="81">
        <v>0</v>
      </c>
      <c r="AV342" s="81">
        <v>0</v>
      </c>
      <c r="AW342" s="81" t="s">
        <v>564</v>
      </c>
      <c r="AX342" s="82"/>
      <c r="AY342" s="81">
        <v>569.5</v>
      </c>
      <c r="AZ342" s="81">
        <v>6127</v>
      </c>
      <c r="BA342" s="81">
        <v>0</v>
      </c>
      <c r="BB342" s="81">
        <v>0</v>
      </c>
      <c r="BC342" s="81">
        <v>0</v>
      </c>
      <c r="BD342" s="81">
        <v>0</v>
      </c>
      <c r="BE342" s="81" t="s">
        <v>564</v>
      </c>
      <c r="BF342" s="82"/>
      <c r="BG342" s="81">
        <v>0</v>
      </c>
      <c r="BH342" s="81">
        <v>0</v>
      </c>
      <c r="BI342" s="81">
        <v>69.686999999999998</v>
      </c>
      <c r="BJ342" s="81">
        <v>0</v>
      </c>
      <c r="BK342" s="81">
        <v>0</v>
      </c>
      <c r="BL342" s="81">
        <v>0</v>
      </c>
      <c r="BM342" s="82"/>
      <c r="BN342" s="81">
        <v>0</v>
      </c>
      <c r="BO342" s="81">
        <v>0</v>
      </c>
      <c r="BP342" s="81">
        <v>6</v>
      </c>
      <c r="BQ342" s="81">
        <v>0</v>
      </c>
      <c r="BR342" s="81">
        <v>0</v>
      </c>
      <c r="BS342" s="81">
        <v>0</v>
      </c>
      <c r="BT342"/>
      <c r="BU342" s="80">
        <v>69.686999999999998</v>
      </c>
      <c r="BV342" s="80">
        <v>0</v>
      </c>
      <c r="BW342" s="80">
        <v>0</v>
      </c>
      <c r="BX342" s="80">
        <v>0</v>
      </c>
      <c r="BY342" s="80">
        <v>0</v>
      </c>
      <c r="BZ342" s="80">
        <v>0</v>
      </c>
      <c r="CA342" s="80">
        <v>0</v>
      </c>
      <c r="CB342" s="80">
        <v>0</v>
      </c>
      <c r="CC342" s="80">
        <v>0</v>
      </c>
    </row>
    <row r="343" spans="1:81">
      <c r="A343" s="80" t="s">
        <v>2067</v>
      </c>
      <c r="B343" s="80">
        <v>46</v>
      </c>
      <c r="C343" s="80">
        <v>12</v>
      </c>
      <c r="D343" s="80">
        <v>3</v>
      </c>
      <c r="E343" s="80">
        <v>2015</v>
      </c>
      <c r="F343" s="80" t="s">
        <v>91</v>
      </c>
      <c r="G343" s="80" t="s">
        <v>2055</v>
      </c>
      <c r="H343" s="80" t="s">
        <v>2056</v>
      </c>
      <c r="I343" s="177"/>
      <c r="J343" s="81">
        <v>662.80450299946119</v>
      </c>
      <c r="K343" s="81">
        <v>0.87111441719845484</v>
      </c>
      <c r="L343" s="81">
        <v>6.6239556334870509</v>
      </c>
      <c r="M343" s="81">
        <v>14.709851565531375</v>
      </c>
      <c r="N343" s="81">
        <v>20.737389796137759</v>
      </c>
      <c r="O343" s="81">
        <v>12.452830745030015</v>
      </c>
      <c r="P343" s="81">
        <v>14.709041038331655</v>
      </c>
      <c r="Q343" s="81">
        <v>0.82139298752291334</v>
      </c>
      <c r="R343" s="81">
        <v>0</v>
      </c>
      <c r="S343" s="81">
        <v>0.63688938979332799</v>
      </c>
      <c r="T343" s="82"/>
      <c r="U343" s="81">
        <v>14859652</v>
      </c>
      <c r="V343" s="81">
        <v>334</v>
      </c>
      <c r="W343" s="81">
        <v>118</v>
      </c>
      <c r="X343" s="81">
        <v>2824</v>
      </c>
      <c r="Y343" s="81">
        <v>4501</v>
      </c>
      <c r="Z343" s="81">
        <v>7235</v>
      </c>
      <c r="AA343" s="81">
        <v>2927</v>
      </c>
      <c r="AB343" s="81">
        <v>11305</v>
      </c>
      <c r="AC343" s="81">
        <v>0</v>
      </c>
      <c r="AD343" s="81">
        <v>0.63688938979332799</v>
      </c>
      <c r="AE343" s="82"/>
      <c r="AF343" s="81">
        <v>188214054.034722</v>
      </c>
      <c r="AG343" s="81">
        <v>624554.76787769992</v>
      </c>
      <c r="AH343" s="81">
        <v>1331190.410670687</v>
      </c>
      <c r="AI343" s="81">
        <v>17026172.682014998</v>
      </c>
      <c r="AJ343" s="81">
        <v>24849789.526151899</v>
      </c>
      <c r="AK343" s="81">
        <v>0</v>
      </c>
      <c r="AL343" s="81">
        <v>0</v>
      </c>
      <c r="AM343" s="81">
        <v>1549302.8273086015</v>
      </c>
      <c r="AN343" s="81">
        <v>0</v>
      </c>
      <c r="AO343" s="81">
        <v>0</v>
      </c>
      <c r="AP343" s="82"/>
      <c r="AQ343" s="81">
        <v>128</v>
      </c>
      <c r="AR343" s="81">
        <v>149</v>
      </c>
      <c r="AS343" s="81">
        <v>0</v>
      </c>
      <c r="AT343" s="81">
        <v>0</v>
      </c>
      <c r="AU343" s="81">
        <v>0</v>
      </c>
      <c r="AV343" s="81">
        <v>0</v>
      </c>
      <c r="AW343" s="81" t="s">
        <v>564</v>
      </c>
      <c r="AX343" s="82"/>
      <c r="AY343" s="81">
        <v>677.85</v>
      </c>
      <c r="AZ343" s="81">
        <v>7539.2</v>
      </c>
      <c r="BA343" s="81">
        <v>0</v>
      </c>
      <c r="BB343" s="81">
        <v>0</v>
      </c>
      <c r="BC343" s="81">
        <v>0</v>
      </c>
      <c r="BD343" s="81">
        <v>0</v>
      </c>
      <c r="BE343" s="81" t="s">
        <v>564</v>
      </c>
      <c r="BF343" s="82"/>
      <c r="BG343" s="81">
        <v>0</v>
      </c>
      <c r="BH343" s="81">
        <v>0</v>
      </c>
      <c r="BI343" s="81">
        <v>76.495000000000005</v>
      </c>
      <c r="BJ343" s="81">
        <v>0</v>
      </c>
      <c r="BK343" s="81">
        <v>0</v>
      </c>
      <c r="BL343" s="81">
        <v>0</v>
      </c>
      <c r="BM343" s="82"/>
      <c r="BN343" s="81">
        <v>0</v>
      </c>
      <c r="BO343" s="81">
        <v>0</v>
      </c>
      <c r="BP343" s="81">
        <v>7</v>
      </c>
      <c r="BQ343" s="81">
        <v>0</v>
      </c>
      <c r="BR343" s="81">
        <v>0</v>
      </c>
      <c r="BS343" s="81">
        <v>0</v>
      </c>
      <c r="BT343"/>
      <c r="BU343" s="80">
        <v>76.495000000000005</v>
      </c>
      <c r="BV343" s="80">
        <v>0</v>
      </c>
      <c r="BW343" s="80">
        <v>0</v>
      </c>
      <c r="BX343" s="80">
        <v>0</v>
      </c>
      <c r="BY343" s="80">
        <v>0</v>
      </c>
      <c r="BZ343" s="80">
        <v>0</v>
      </c>
      <c r="CA343" s="80">
        <v>0</v>
      </c>
      <c r="CB343" s="80">
        <v>0</v>
      </c>
      <c r="CC343" s="80">
        <v>0</v>
      </c>
    </row>
    <row r="344" spans="1:81">
      <c r="A344" s="80" t="s">
        <v>2068</v>
      </c>
      <c r="B344" s="80">
        <v>47</v>
      </c>
      <c r="C344" s="80">
        <v>13</v>
      </c>
      <c r="D344" s="80">
        <v>3</v>
      </c>
      <c r="E344" s="80">
        <v>2016</v>
      </c>
      <c r="F344" s="80" t="s">
        <v>92</v>
      </c>
      <c r="G344" s="80" t="s">
        <v>2055</v>
      </c>
      <c r="H344" s="80" t="s">
        <v>2056</v>
      </c>
      <c r="I344" s="177"/>
      <c r="J344" s="81">
        <v>701.6607118193898</v>
      </c>
      <c r="K344" s="81">
        <v>0.86413788515087497</v>
      </c>
      <c r="L344" s="81">
        <v>5.1759820212631924</v>
      </c>
      <c r="M344" s="81">
        <v>14.696123569721246</v>
      </c>
      <c r="N344" s="81">
        <v>18.066459784442504</v>
      </c>
      <c r="O344" s="81">
        <v>12.364521250530728</v>
      </c>
      <c r="P344" s="81">
        <v>14.352664593215362</v>
      </c>
      <c r="Q344" s="81">
        <v>0.79574042577281423</v>
      </c>
      <c r="R344" s="81">
        <v>0</v>
      </c>
      <c r="S344" s="81">
        <v>0.64585214350435238</v>
      </c>
      <c r="T344" s="82"/>
      <c r="U344" s="81">
        <v>15118138</v>
      </c>
      <c r="V344" s="81">
        <v>334</v>
      </c>
      <c r="W344" s="81">
        <v>118</v>
      </c>
      <c r="X344" s="81">
        <v>2824</v>
      </c>
      <c r="Y344" s="81">
        <v>4527</v>
      </c>
      <c r="Z344" s="81">
        <v>7272</v>
      </c>
      <c r="AA344" s="81">
        <v>2954</v>
      </c>
      <c r="AB344" s="81">
        <v>11266</v>
      </c>
      <c r="AC344" s="81">
        <v>0</v>
      </c>
      <c r="AD344" s="81">
        <v>0.64585214350435238</v>
      </c>
      <c r="AE344" s="82"/>
      <c r="AF344" s="81">
        <v>205594549.70220441</v>
      </c>
      <c r="AG344" s="81">
        <v>614416.6975716959</v>
      </c>
      <c r="AH344" s="81">
        <v>824908.06197495107</v>
      </c>
      <c r="AI344" s="81">
        <v>17553570.324170358</v>
      </c>
      <c r="AJ344" s="81">
        <v>21969515.638386659</v>
      </c>
      <c r="AK344" s="81">
        <v>0</v>
      </c>
      <c r="AL344" s="81">
        <v>0</v>
      </c>
      <c r="AM344" s="81">
        <v>1545157.5448134281</v>
      </c>
      <c r="AN344" s="81">
        <v>0</v>
      </c>
      <c r="AO344" s="81">
        <v>0</v>
      </c>
      <c r="AP344" s="82"/>
      <c r="AQ344" s="81">
        <v>156</v>
      </c>
      <c r="AR344" s="81">
        <v>207</v>
      </c>
      <c r="AS344" s="81">
        <v>0</v>
      </c>
      <c r="AT344" s="81">
        <v>0</v>
      </c>
      <c r="AU344" s="81">
        <v>0</v>
      </c>
      <c r="AV344" s="81">
        <v>0</v>
      </c>
      <c r="AW344" s="81" t="s">
        <v>564</v>
      </c>
      <c r="AX344" s="82"/>
      <c r="AY344" s="81">
        <v>842.85</v>
      </c>
      <c r="AZ344" s="81">
        <v>9772.5</v>
      </c>
      <c r="BA344" s="81">
        <v>0</v>
      </c>
      <c r="BB344" s="81">
        <v>0</v>
      </c>
      <c r="BC344" s="81">
        <v>0</v>
      </c>
      <c r="BD344" s="81">
        <v>0</v>
      </c>
      <c r="BE344" s="81" t="s">
        <v>564</v>
      </c>
      <c r="BF344" s="82"/>
      <c r="BG344" s="81">
        <v>0</v>
      </c>
      <c r="BH344" s="81">
        <v>0</v>
      </c>
      <c r="BI344" s="81">
        <v>78.186000000000007</v>
      </c>
      <c r="BJ344" s="81">
        <v>0</v>
      </c>
      <c r="BK344" s="81">
        <v>0</v>
      </c>
      <c r="BL344" s="81">
        <v>0</v>
      </c>
      <c r="BM344" s="82"/>
      <c r="BN344" s="81">
        <v>0</v>
      </c>
      <c r="BO344" s="81">
        <v>0</v>
      </c>
      <c r="BP344" s="81">
        <v>7</v>
      </c>
      <c r="BQ344" s="81">
        <v>0</v>
      </c>
      <c r="BR344" s="81">
        <v>0</v>
      </c>
      <c r="BS344" s="81">
        <v>0</v>
      </c>
      <c r="BT344"/>
      <c r="BU344" s="80">
        <v>78.186000000000007</v>
      </c>
      <c r="BV344" s="80">
        <v>0</v>
      </c>
      <c r="BW344" s="80">
        <v>0</v>
      </c>
      <c r="BX344" s="80">
        <v>0</v>
      </c>
      <c r="BY344" s="80">
        <v>0</v>
      </c>
      <c r="BZ344" s="80">
        <v>0</v>
      </c>
      <c r="CA344" s="80">
        <v>0</v>
      </c>
      <c r="CB344" s="80">
        <v>0</v>
      </c>
      <c r="CC344" s="80">
        <v>0</v>
      </c>
    </row>
    <row r="345" spans="1:81">
      <c r="A345" s="80" t="s">
        <v>2069</v>
      </c>
      <c r="B345" s="80">
        <v>48</v>
      </c>
      <c r="C345" s="80">
        <v>14</v>
      </c>
      <c r="D345" s="80">
        <v>3</v>
      </c>
      <c r="E345" s="80">
        <v>2017</v>
      </c>
      <c r="F345" s="80" t="s">
        <v>71</v>
      </c>
      <c r="G345" s="80" t="s">
        <v>2055</v>
      </c>
      <c r="H345" s="80" t="s">
        <v>2056</v>
      </c>
      <c r="I345" s="177"/>
      <c r="J345" s="81">
        <v>644.92506234378322</v>
      </c>
      <c r="K345" s="81">
        <v>0.89889349948624342</v>
      </c>
      <c r="L345" s="81">
        <v>4.9018807031636245</v>
      </c>
      <c r="M345" s="81">
        <v>13.902409307788696</v>
      </c>
      <c r="N345" s="81">
        <v>18.127412949616104</v>
      </c>
      <c r="O345" s="81">
        <v>12.224645963909568</v>
      </c>
      <c r="P345" s="81">
        <v>14.184498489519129</v>
      </c>
      <c r="Q345" s="81">
        <v>0.76380626809232399</v>
      </c>
      <c r="R345" s="81">
        <v>0</v>
      </c>
      <c r="S345" s="81">
        <v>0.73616759103481</v>
      </c>
      <c r="T345" s="82"/>
      <c r="U345" s="81">
        <v>15274953</v>
      </c>
      <c r="V345" s="81">
        <v>334</v>
      </c>
      <c r="W345" s="81">
        <v>118</v>
      </c>
      <c r="X345" s="81">
        <v>2824</v>
      </c>
      <c r="Y345" s="81">
        <v>4534</v>
      </c>
      <c r="Z345" s="81">
        <v>7309</v>
      </c>
      <c r="AA345" s="81">
        <v>2938</v>
      </c>
      <c r="AB345" s="81">
        <v>11183</v>
      </c>
      <c r="AC345" s="81">
        <v>0</v>
      </c>
      <c r="AD345" s="81">
        <v>0.73616759103481</v>
      </c>
      <c r="AE345" s="82"/>
      <c r="AF345" s="81">
        <v>201566998.18148169</v>
      </c>
      <c r="AG345" s="81">
        <v>630442.78234618949</v>
      </c>
      <c r="AH345" s="81">
        <v>1041291.298101512</v>
      </c>
      <c r="AI345" s="81">
        <v>17271309.708337199</v>
      </c>
      <c r="AJ345" s="81">
        <v>22646989.939869221</v>
      </c>
      <c r="AK345" s="81">
        <v>0</v>
      </c>
      <c r="AL345" s="81">
        <v>0</v>
      </c>
      <c r="AM345" s="81">
        <v>1536173.8433678229</v>
      </c>
      <c r="AN345" s="81">
        <v>0</v>
      </c>
      <c r="AO345" s="81">
        <v>0</v>
      </c>
      <c r="AP345" s="82"/>
      <c r="AQ345" s="81">
        <v>176</v>
      </c>
      <c r="AR345" s="81">
        <v>236</v>
      </c>
      <c r="AS345" s="81">
        <v>0</v>
      </c>
      <c r="AT345" s="81">
        <v>0</v>
      </c>
      <c r="AU345" s="81">
        <v>0</v>
      </c>
      <c r="AV345" s="81">
        <v>0</v>
      </c>
      <c r="AW345" s="81" t="s">
        <v>564</v>
      </c>
      <c r="AX345" s="82"/>
      <c r="AY345" s="81">
        <v>944.55000000000007</v>
      </c>
      <c r="AZ345" s="81">
        <v>10872.7</v>
      </c>
      <c r="BA345" s="81">
        <v>0</v>
      </c>
      <c r="BB345" s="81">
        <v>0</v>
      </c>
      <c r="BC345" s="81">
        <v>0</v>
      </c>
      <c r="BD345" s="81">
        <v>0</v>
      </c>
      <c r="BE345" s="81" t="s">
        <v>564</v>
      </c>
      <c r="BF345" s="82"/>
      <c r="BG345" s="81">
        <v>0</v>
      </c>
      <c r="BH345" s="81">
        <v>0</v>
      </c>
      <c r="BI345" s="81">
        <v>85.74</v>
      </c>
      <c r="BJ345" s="81">
        <v>0</v>
      </c>
      <c r="BK345" s="81">
        <v>0</v>
      </c>
      <c r="BL345" s="81">
        <v>0</v>
      </c>
      <c r="BM345" s="82"/>
      <c r="BN345" s="81">
        <v>0</v>
      </c>
      <c r="BO345" s="81">
        <v>0</v>
      </c>
      <c r="BP345" s="81">
        <v>7</v>
      </c>
      <c r="BQ345" s="81">
        <v>0</v>
      </c>
      <c r="BR345" s="81">
        <v>0</v>
      </c>
      <c r="BS345" s="81">
        <v>0</v>
      </c>
      <c r="BT345"/>
      <c r="BU345" s="80">
        <v>85.74</v>
      </c>
      <c r="BV345" s="80">
        <v>0</v>
      </c>
      <c r="BW345" s="80">
        <v>0</v>
      </c>
      <c r="BX345" s="80">
        <v>0</v>
      </c>
      <c r="BY345" s="80">
        <v>0</v>
      </c>
      <c r="BZ345" s="80">
        <v>0</v>
      </c>
      <c r="CA345" s="80">
        <v>0</v>
      </c>
      <c r="CB345" s="80">
        <v>0</v>
      </c>
      <c r="CC345" s="80">
        <v>0</v>
      </c>
    </row>
    <row r="346" spans="1:81">
      <c r="A346" s="80" t="s">
        <v>2070</v>
      </c>
      <c r="B346" s="80">
        <v>49</v>
      </c>
      <c r="C346" s="80">
        <v>15</v>
      </c>
      <c r="D346" s="80">
        <v>3</v>
      </c>
      <c r="E346" s="80">
        <v>2018</v>
      </c>
      <c r="F346" s="80" t="s">
        <v>93</v>
      </c>
      <c r="G346" s="80" t="s">
        <v>2055</v>
      </c>
      <c r="H346" s="80" t="s">
        <v>2056</v>
      </c>
      <c r="I346" s="177"/>
      <c r="J346" s="81">
        <v>577.43716490603913</v>
      </c>
      <c r="K346" s="81">
        <v>0.83410753648268232</v>
      </c>
      <c r="L346" s="81">
        <v>4.4657075182027031</v>
      </c>
      <c r="M346" s="81">
        <v>12.927233117693572</v>
      </c>
      <c r="N346" s="81">
        <v>14.618793410725868</v>
      </c>
      <c r="O346" s="81">
        <v>11.965431323131227</v>
      </c>
      <c r="P346" s="81">
        <v>14.196258950154776</v>
      </c>
      <c r="Q346" s="81">
        <v>0.70421034198435795</v>
      </c>
      <c r="R346" s="81">
        <v>0</v>
      </c>
      <c r="S346" s="81">
        <v>0.95222941410588502</v>
      </c>
      <c r="T346" s="82"/>
      <c r="U346" s="81">
        <v>15714320</v>
      </c>
      <c r="V346" s="81">
        <v>334</v>
      </c>
      <c r="W346" s="81">
        <v>118</v>
      </c>
      <c r="X346" s="81">
        <v>2824</v>
      </c>
      <c r="Y346" s="81">
        <v>4562</v>
      </c>
      <c r="Z346" s="81">
        <v>7291</v>
      </c>
      <c r="AA346" s="81">
        <v>2970</v>
      </c>
      <c r="AB346" s="81">
        <v>11111</v>
      </c>
      <c r="AC346" s="81">
        <v>0</v>
      </c>
      <c r="AD346" s="81">
        <v>0.95222941410588502</v>
      </c>
      <c r="AE346" s="82"/>
      <c r="AF346" s="81">
        <v>191797154.37858361</v>
      </c>
      <c r="AG346" s="81">
        <v>582516.74571449624</v>
      </c>
      <c r="AH346" s="81">
        <v>975628.97135992942</v>
      </c>
      <c r="AI346" s="81">
        <v>16678500.4270238</v>
      </c>
      <c r="AJ346" s="81">
        <v>19403349.94029361</v>
      </c>
      <c r="AK346" s="81">
        <v>0</v>
      </c>
      <c r="AL346" s="81">
        <v>0</v>
      </c>
      <c r="AM346" s="81">
        <v>1529441.491117131</v>
      </c>
      <c r="AN346" s="81">
        <v>0</v>
      </c>
      <c r="AO346" s="81">
        <v>0</v>
      </c>
      <c r="AP346" s="82"/>
      <c r="AQ346" s="81">
        <v>192</v>
      </c>
      <c r="AR346" s="81">
        <v>266</v>
      </c>
      <c r="AS346" s="81">
        <v>0</v>
      </c>
      <c r="AT346" s="81">
        <v>0</v>
      </c>
      <c r="AU346" s="81">
        <v>0</v>
      </c>
      <c r="AV346" s="81">
        <v>0</v>
      </c>
      <c r="AW346" s="81" t="s">
        <v>564</v>
      </c>
      <c r="AX346" s="82"/>
      <c r="AY346" s="81">
        <v>1029.95</v>
      </c>
      <c r="AZ346" s="81">
        <v>11903</v>
      </c>
      <c r="BA346" s="81">
        <v>0</v>
      </c>
      <c r="BB346" s="81">
        <v>0</v>
      </c>
      <c r="BC346" s="81">
        <v>0</v>
      </c>
      <c r="BD346" s="81">
        <v>0</v>
      </c>
      <c r="BE346" s="81" t="s">
        <v>564</v>
      </c>
      <c r="BF346" s="82"/>
      <c r="BG346" s="81">
        <v>0</v>
      </c>
      <c r="BH346" s="81">
        <v>0</v>
      </c>
      <c r="BI346" s="81">
        <v>82.594999999999999</v>
      </c>
      <c r="BJ346" s="81">
        <v>0</v>
      </c>
      <c r="BK346" s="81">
        <v>0</v>
      </c>
      <c r="BL346" s="81">
        <v>0</v>
      </c>
      <c r="BM346" s="82"/>
      <c r="BN346" s="81">
        <v>0</v>
      </c>
      <c r="BO346" s="81">
        <v>0</v>
      </c>
      <c r="BP346" s="81">
        <v>7</v>
      </c>
      <c r="BQ346" s="81">
        <v>0</v>
      </c>
      <c r="BR346" s="81">
        <v>0</v>
      </c>
      <c r="BS346" s="81">
        <v>0</v>
      </c>
      <c r="BT346"/>
      <c r="BU346" s="80">
        <v>82.594999999999999</v>
      </c>
      <c r="BV346" s="80">
        <v>0</v>
      </c>
      <c r="BW346" s="80">
        <v>0</v>
      </c>
      <c r="BX346" s="80">
        <v>0</v>
      </c>
      <c r="BY346" s="80">
        <v>0</v>
      </c>
      <c r="BZ346" s="80">
        <v>0</v>
      </c>
      <c r="CA346" s="80">
        <v>0</v>
      </c>
      <c r="CB346" s="80">
        <v>0</v>
      </c>
      <c r="CC346" s="80">
        <v>0</v>
      </c>
    </row>
    <row r="347" spans="1:81">
      <c r="A347" s="80" t="s">
        <v>2071</v>
      </c>
      <c r="B347" s="80">
        <v>50</v>
      </c>
      <c r="C347" s="80">
        <v>16</v>
      </c>
      <c r="D347" s="80">
        <v>3</v>
      </c>
      <c r="E347" s="80">
        <v>2019</v>
      </c>
      <c r="F347" s="80" t="s">
        <v>73</v>
      </c>
      <c r="G347" s="80" t="s">
        <v>2055</v>
      </c>
      <c r="H347" s="80" t="s">
        <v>2056</v>
      </c>
      <c r="I347" s="177"/>
      <c r="J347" s="81">
        <v>577.4282235781809</v>
      </c>
      <c r="K347" s="81">
        <v>0.74303688638971344</v>
      </c>
      <c r="L347" s="81">
        <v>4.4544267454347208</v>
      </c>
      <c r="M347" s="81">
        <v>11.739997603164664</v>
      </c>
      <c r="N347" s="81">
        <v>12.765784705715051</v>
      </c>
      <c r="O347" s="81">
        <v>11.631314691738734</v>
      </c>
      <c r="P347" s="81">
        <v>14.206992750829091</v>
      </c>
      <c r="Q347" s="81">
        <v>0.68447389780142087</v>
      </c>
      <c r="R347" s="81">
        <v>0</v>
      </c>
      <c r="S347" s="81">
        <v>1.0270601581688428</v>
      </c>
      <c r="T347" s="82"/>
      <c r="U347" s="81">
        <v>15345270</v>
      </c>
      <c r="V347" s="81">
        <v>334</v>
      </c>
      <c r="W347" s="81">
        <v>118</v>
      </c>
      <c r="X347" s="81">
        <v>2824</v>
      </c>
      <c r="Y347" s="81">
        <v>4575</v>
      </c>
      <c r="Z347" s="81">
        <v>7282</v>
      </c>
      <c r="AA347" s="81">
        <v>2950</v>
      </c>
      <c r="AB347" s="81">
        <v>11092</v>
      </c>
      <c r="AC347" s="81">
        <v>0</v>
      </c>
      <c r="AD347" s="81">
        <v>1.027060158168843</v>
      </c>
      <c r="AE347" s="82"/>
      <c r="AF347" s="81">
        <v>197741062.07592559</v>
      </c>
      <c r="AG347" s="81">
        <v>574414.01372876205</v>
      </c>
      <c r="AH347" s="81">
        <v>1048558.209068906</v>
      </c>
      <c r="AI347" s="81">
        <v>16505057.919784959</v>
      </c>
      <c r="AJ347" s="81">
        <v>17941301.056732319</v>
      </c>
      <c r="AK347" s="81">
        <v>0</v>
      </c>
      <c r="AL347" s="81">
        <v>0</v>
      </c>
      <c r="AM347" s="81">
        <v>1510646.899468706</v>
      </c>
      <c r="AN347" s="81">
        <v>0</v>
      </c>
      <c r="AO347" s="81">
        <v>0</v>
      </c>
      <c r="AP347" s="82"/>
      <c r="AQ347" s="81">
        <v>214</v>
      </c>
      <c r="AR347" s="81">
        <v>303</v>
      </c>
      <c r="AS347" s="81">
        <v>0</v>
      </c>
      <c r="AT347" s="81">
        <v>0</v>
      </c>
      <c r="AU347" s="81">
        <v>0</v>
      </c>
      <c r="AV347" s="81">
        <v>0</v>
      </c>
      <c r="AW347" s="81" t="s">
        <v>564</v>
      </c>
      <c r="AX347" s="82"/>
      <c r="AY347" s="81">
        <v>1154.349999999999</v>
      </c>
      <c r="AZ347" s="81">
        <v>13597.4</v>
      </c>
      <c r="BA347" s="81">
        <v>0</v>
      </c>
      <c r="BB347" s="81">
        <v>0</v>
      </c>
      <c r="BC347" s="81">
        <v>0</v>
      </c>
      <c r="BD347" s="81">
        <v>0</v>
      </c>
      <c r="BE347" s="81" t="s">
        <v>564</v>
      </c>
      <c r="BF347" s="82"/>
      <c r="BG347" s="81">
        <v>0</v>
      </c>
      <c r="BH347" s="81">
        <v>0</v>
      </c>
      <c r="BI347" s="81">
        <v>76.204999999999998</v>
      </c>
      <c r="BJ347" s="81">
        <v>0</v>
      </c>
      <c r="BK347" s="81">
        <v>0</v>
      </c>
      <c r="BL347" s="81">
        <v>0</v>
      </c>
      <c r="BM347" s="82"/>
      <c r="BN347" s="81">
        <v>0</v>
      </c>
      <c r="BO347" s="81">
        <v>0</v>
      </c>
      <c r="BP347" s="81">
        <v>7</v>
      </c>
      <c r="BQ347" s="81">
        <v>0</v>
      </c>
      <c r="BR347" s="81">
        <v>0</v>
      </c>
      <c r="BS347" s="81">
        <v>0</v>
      </c>
      <c r="BT347"/>
      <c r="BU347" s="80">
        <v>76.204999999999998</v>
      </c>
      <c r="BV347" s="80">
        <v>0</v>
      </c>
      <c r="BW347" s="80">
        <v>0</v>
      </c>
      <c r="BX347" s="80">
        <v>0</v>
      </c>
      <c r="BY347" s="80">
        <v>0</v>
      </c>
      <c r="BZ347" s="80">
        <v>0</v>
      </c>
      <c r="CA347" s="80">
        <v>0</v>
      </c>
      <c r="CB347" s="80">
        <v>0</v>
      </c>
      <c r="CC347" s="80">
        <v>0</v>
      </c>
    </row>
    <row r="348" spans="1:81">
      <c r="A348" s="80" t="s">
        <v>2072</v>
      </c>
      <c r="B348" s="80">
        <v>51</v>
      </c>
      <c r="C348" s="80">
        <v>17</v>
      </c>
      <c r="D348" s="80">
        <v>3</v>
      </c>
      <c r="E348" s="80">
        <v>2020</v>
      </c>
      <c r="F348" s="80" t="s">
        <v>218</v>
      </c>
      <c r="G348" s="80" t="s">
        <v>2055</v>
      </c>
      <c r="H348" s="80" t="s">
        <v>2056</v>
      </c>
      <c r="I348" s="177"/>
      <c r="J348" s="81">
        <v>615.95983248530217</v>
      </c>
      <c r="K348" s="81">
        <v>0.87157700284157091</v>
      </c>
      <c r="L348" s="81">
        <v>2.0756349815762016</v>
      </c>
      <c r="M348" s="81">
        <v>11.145860711916766</v>
      </c>
      <c r="N348" s="81">
        <v>14.334220179279463</v>
      </c>
      <c r="O348" s="81">
        <v>10.288637890258808</v>
      </c>
      <c r="P348" s="81">
        <v>13.568145829435403</v>
      </c>
      <c r="Q348" s="81">
        <v>0.65496290404781599</v>
      </c>
      <c r="R348" s="81">
        <v>0</v>
      </c>
      <c r="S348" s="81">
        <v>0.90378582433956522</v>
      </c>
      <c r="T348" s="82"/>
      <c r="U348" s="81">
        <v>17117347</v>
      </c>
      <c r="V348" s="81">
        <v>378</v>
      </c>
      <c r="W348" s="81">
        <v>65</v>
      </c>
      <c r="X348" s="81">
        <v>2997</v>
      </c>
      <c r="Y348" s="81">
        <v>4627</v>
      </c>
      <c r="Z348" s="81">
        <v>7352</v>
      </c>
      <c r="AA348" s="81">
        <v>3061</v>
      </c>
      <c r="AB348" s="81">
        <v>11108</v>
      </c>
      <c r="AC348" s="81">
        <v>0</v>
      </c>
      <c r="AD348" s="81">
        <v>0.90378582433956522</v>
      </c>
      <c r="AE348" s="82"/>
      <c r="AF348" s="81">
        <v>226320648.19712001</v>
      </c>
      <c r="AG348" s="81">
        <v>640129.06954412942</v>
      </c>
      <c r="AH348" s="81">
        <v>529308.84653799003</v>
      </c>
      <c r="AI348" s="81">
        <v>16152996.490557168</v>
      </c>
      <c r="AJ348" s="81">
        <v>21414170.532362293</v>
      </c>
      <c r="AK348" s="81"/>
      <c r="AL348" s="81"/>
      <c r="AM348" s="81">
        <v>1449717.4124540193</v>
      </c>
      <c r="AN348" s="81"/>
      <c r="AO348" s="81"/>
      <c r="AP348" s="82"/>
      <c r="AQ348" s="81">
        <v>239</v>
      </c>
      <c r="AR348" s="81">
        <v>316</v>
      </c>
      <c r="AS348" s="81">
        <v>0</v>
      </c>
      <c r="AT348" s="81">
        <v>0</v>
      </c>
      <c r="AU348" s="81">
        <v>0</v>
      </c>
      <c r="AV348" s="81">
        <v>0</v>
      </c>
      <c r="AW348" s="81">
        <v>0</v>
      </c>
      <c r="AX348" s="82"/>
      <c r="AY348" s="81">
        <v>1301.55</v>
      </c>
      <c r="AZ348" s="81">
        <v>14836.20000000001</v>
      </c>
      <c r="BA348" s="81">
        <v>0</v>
      </c>
      <c r="BB348" s="81">
        <v>0</v>
      </c>
      <c r="BC348" s="81">
        <v>0</v>
      </c>
      <c r="BD348" s="81">
        <v>0</v>
      </c>
      <c r="BE348" s="81">
        <v>0</v>
      </c>
      <c r="BF348" s="82"/>
      <c r="BG348" s="81">
        <v>0</v>
      </c>
      <c r="BH348" s="81">
        <v>0</v>
      </c>
      <c r="BI348" s="81">
        <v>69.507999999999996</v>
      </c>
      <c r="BJ348" s="81">
        <v>0</v>
      </c>
      <c r="BK348" s="81">
        <v>0</v>
      </c>
      <c r="BL348" s="81">
        <v>0</v>
      </c>
      <c r="BM348" s="82"/>
      <c r="BN348" s="81">
        <v>0</v>
      </c>
      <c r="BO348" s="81">
        <v>0</v>
      </c>
      <c r="BP348" s="81">
        <v>7</v>
      </c>
      <c r="BQ348" s="81">
        <v>0</v>
      </c>
      <c r="BR348" s="81">
        <v>0</v>
      </c>
      <c r="BS348" s="81">
        <v>0</v>
      </c>
      <c r="BT348"/>
      <c r="BU348" s="80">
        <v>69.507999999999996</v>
      </c>
      <c r="BV348" s="80">
        <v>0</v>
      </c>
      <c r="BW348" s="80">
        <v>0</v>
      </c>
      <c r="BX348" s="80">
        <v>0</v>
      </c>
      <c r="BY348" s="80">
        <v>0</v>
      </c>
      <c r="BZ348" s="80">
        <v>0</v>
      </c>
      <c r="CA348" s="80">
        <v>0</v>
      </c>
      <c r="CB348" s="80">
        <v>0</v>
      </c>
      <c r="CC348" s="80">
        <v>0</v>
      </c>
    </row>
    <row r="349" spans="1:81">
      <c r="A349" s="80" t="s">
        <v>2073</v>
      </c>
      <c r="B349" s="80">
        <v>51</v>
      </c>
      <c r="C349" s="80">
        <v>18</v>
      </c>
      <c r="D349" s="80">
        <v>3</v>
      </c>
      <c r="E349" s="80">
        <v>2021</v>
      </c>
      <c r="F349" s="80" t="s">
        <v>75</v>
      </c>
      <c r="G349" s="174" t="s">
        <v>2055</v>
      </c>
      <c r="H349" s="80" t="s">
        <v>2056</v>
      </c>
      <c r="I349" s="177"/>
      <c r="J349" s="81">
        <v>557.6067819440284</v>
      </c>
      <c r="K349" s="81">
        <v>0.96120087543136923</v>
      </c>
      <c r="L349" s="81">
        <v>1.8440290199878338</v>
      </c>
      <c r="M349" s="81">
        <v>12.576791657266366</v>
      </c>
      <c r="N349" s="81">
        <v>13.823760618624442</v>
      </c>
      <c r="O349" s="81">
        <v>9.9865854009639499</v>
      </c>
      <c r="P349" s="81">
        <v>13.849504455195534</v>
      </c>
      <c r="Q349" s="81">
        <v>0.65524480133573848</v>
      </c>
      <c r="R349" s="81">
        <v>0</v>
      </c>
      <c r="S349" s="81">
        <v>0.88737323320288075</v>
      </c>
      <c r="T349" s="82"/>
      <c r="U349" s="81">
        <v>16980449</v>
      </c>
      <c r="V349" s="81">
        <v>378</v>
      </c>
      <c r="W349" s="81">
        <v>65</v>
      </c>
      <c r="X349" s="81">
        <v>2997</v>
      </c>
      <c r="Y349" s="81">
        <v>4646</v>
      </c>
      <c r="Z349" s="81">
        <v>7348</v>
      </c>
      <c r="AA349" s="81">
        <v>3047</v>
      </c>
      <c r="AB349" s="81">
        <v>10981</v>
      </c>
      <c r="AC349" s="81">
        <v>0</v>
      </c>
      <c r="AD349" s="81">
        <v>0.88737323320288075</v>
      </c>
      <c r="AE349" s="82"/>
      <c r="AF349" s="81">
        <v>197565355.21402022</v>
      </c>
      <c r="AG349" s="81">
        <v>684373.99277064076</v>
      </c>
      <c r="AH349" s="81">
        <v>465281.12247858924</v>
      </c>
      <c r="AI349" s="81">
        <v>18502487.590448231</v>
      </c>
      <c r="AJ349" s="81">
        <v>20332548.942021813</v>
      </c>
      <c r="AK349" s="81">
        <v>0</v>
      </c>
      <c r="AL349" s="81">
        <v>0</v>
      </c>
      <c r="AM349" s="81">
        <v>1441408.7520174838</v>
      </c>
      <c r="AN349" s="81">
        <v>0</v>
      </c>
      <c r="AO349" s="81">
        <v>0</v>
      </c>
      <c r="AP349" s="82"/>
      <c r="AQ349" s="81">
        <v>261</v>
      </c>
      <c r="AR349" s="81">
        <v>317</v>
      </c>
      <c r="AS349" s="81">
        <v>0</v>
      </c>
      <c r="AT349" s="81">
        <v>0</v>
      </c>
      <c r="AU349" s="81">
        <v>0</v>
      </c>
      <c r="AV349" s="81">
        <v>0</v>
      </c>
      <c r="AW349" s="81"/>
      <c r="AX349" s="82"/>
      <c r="AY349" s="81">
        <v>1435.55</v>
      </c>
      <c r="AZ349" s="81">
        <v>14855.400000000011</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2074</v>
      </c>
      <c r="B350" s="80">
        <v>51</v>
      </c>
      <c r="C350" s="80">
        <v>19</v>
      </c>
      <c r="D350" s="80">
        <v>3</v>
      </c>
      <c r="E350" s="80">
        <v>2022</v>
      </c>
      <c r="F350" s="80" t="s">
        <v>568</v>
      </c>
      <c r="G350" s="174" t="s">
        <v>2055</v>
      </c>
      <c r="H350" s="80" t="s">
        <v>2056</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299</v>
      </c>
      <c r="AR350" s="81">
        <v>323</v>
      </c>
      <c r="AS350" s="81">
        <v>0</v>
      </c>
      <c r="AT350" s="81">
        <v>0</v>
      </c>
      <c r="AU350" s="81">
        <v>0</v>
      </c>
      <c r="AV350" s="81">
        <v>0</v>
      </c>
      <c r="AW350" s="81"/>
      <c r="AX350" s="82"/>
      <c r="AY350" s="81">
        <v>1690.0500000000009</v>
      </c>
      <c r="AZ350" s="81">
        <v>28553.400000000005</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2075</v>
      </c>
      <c r="B351" s="80">
        <v>222</v>
      </c>
      <c r="C351" s="80">
        <v>1</v>
      </c>
      <c r="D351" s="80">
        <v>14</v>
      </c>
      <c r="E351" s="80">
        <v>1990</v>
      </c>
      <c r="F351" s="80" t="s">
        <v>562</v>
      </c>
      <c r="G351" s="80" t="s">
        <v>1671</v>
      </c>
      <c r="H351" s="80" t="s">
        <v>1672</v>
      </c>
      <c r="I351" s="177"/>
      <c r="J351" s="81">
        <v>99.997892283959388</v>
      </c>
      <c r="K351" s="81">
        <v>4.2028724854636987</v>
      </c>
      <c r="L351" s="81">
        <v>38.302001798780353</v>
      </c>
      <c r="M351" s="81">
        <v>14.260758658176302</v>
      </c>
      <c r="N351" s="81">
        <v>24.316791923881237</v>
      </c>
      <c r="O351" s="81">
        <v>13.177354503810252</v>
      </c>
      <c r="P351" s="81">
        <v>18.915939693621901</v>
      </c>
      <c r="Q351" s="81">
        <v>0.93504779377963942</v>
      </c>
      <c r="R351" s="81">
        <v>0</v>
      </c>
      <c r="S351" s="81">
        <v>0.76142083382607018</v>
      </c>
      <c r="T351" s="82"/>
      <c r="U351" s="81">
        <v>2807586</v>
      </c>
      <c r="V351" s="81">
        <v>769</v>
      </c>
      <c r="W351" s="81">
        <v>448</v>
      </c>
      <c r="X351" s="81">
        <v>4782</v>
      </c>
      <c r="Y351" s="81">
        <v>5202</v>
      </c>
      <c r="Z351" s="81">
        <v>5420</v>
      </c>
      <c r="AA351" s="81">
        <v>4593</v>
      </c>
      <c r="AB351" s="81">
        <v>15182</v>
      </c>
      <c r="AC351" s="81">
        <v>0</v>
      </c>
      <c r="AD351" s="81">
        <v>0.76142083382607018</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2076</v>
      </c>
      <c r="B352" s="80">
        <v>223</v>
      </c>
      <c r="C352" s="80">
        <v>2</v>
      </c>
      <c r="D352" s="80">
        <v>14</v>
      </c>
      <c r="E352" s="80">
        <v>2005</v>
      </c>
      <c r="F352" s="80" t="s">
        <v>565</v>
      </c>
      <c r="G352" s="80" t="s">
        <v>1671</v>
      </c>
      <c r="H352" s="80" t="s">
        <v>1672</v>
      </c>
      <c r="I352" s="177"/>
      <c r="J352" s="81">
        <v>113.54289476495451</v>
      </c>
      <c r="K352" s="81">
        <v>2.107942181568732</v>
      </c>
      <c r="L352" s="81">
        <v>38.401395974824943</v>
      </c>
      <c r="M352" s="81">
        <v>23.110016158608953</v>
      </c>
      <c r="N352" s="81">
        <v>27.070062559968768</v>
      </c>
      <c r="O352" s="81">
        <v>15.954919321476948</v>
      </c>
      <c r="P352" s="81">
        <v>16.111837879741643</v>
      </c>
      <c r="Q352" s="81">
        <v>0.78427385611914369</v>
      </c>
      <c r="R352" s="81">
        <v>0</v>
      </c>
      <c r="S352" s="81">
        <v>0</v>
      </c>
      <c r="T352" s="82"/>
      <c r="U352" s="81">
        <v>3506815</v>
      </c>
      <c r="V352" s="81">
        <v>643</v>
      </c>
      <c r="W352" s="81">
        <v>341</v>
      </c>
      <c r="X352" s="81">
        <v>3753</v>
      </c>
      <c r="Y352" s="81">
        <v>5519</v>
      </c>
      <c r="Z352" s="81">
        <v>7594</v>
      </c>
      <c r="AA352" s="81">
        <v>3204</v>
      </c>
      <c r="AB352" s="81">
        <v>13312</v>
      </c>
      <c r="AC352" s="81">
        <v>0</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2077</v>
      </c>
      <c r="B353" s="80">
        <v>224</v>
      </c>
      <c r="C353" s="80">
        <v>3</v>
      </c>
      <c r="D353" s="80">
        <v>14</v>
      </c>
      <c r="E353" s="80">
        <v>2006</v>
      </c>
      <c r="F353" s="80" t="s">
        <v>566</v>
      </c>
      <c r="G353" s="80" t="s">
        <v>1671</v>
      </c>
      <c r="H353" s="80" t="s">
        <v>1672</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2078</v>
      </c>
      <c r="B354" s="80">
        <v>225</v>
      </c>
      <c r="C354" s="80">
        <v>4</v>
      </c>
      <c r="D354" s="80">
        <v>14</v>
      </c>
      <c r="E354" s="80">
        <v>2007</v>
      </c>
      <c r="F354" s="80" t="s">
        <v>567</v>
      </c>
      <c r="G354" s="80" t="s">
        <v>1671</v>
      </c>
      <c r="H354" s="80" t="s">
        <v>1672</v>
      </c>
      <c r="I354" s="177"/>
      <c r="J354" s="81">
        <v>97.038861139072722</v>
      </c>
      <c r="K354" s="81">
        <v>2.0257521623514902</v>
      </c>
      <c r="L354" s="81">
        <v>30.939943848805875</v>
      </c>
      <c r="M354" s="81">
        <v>23.966309360967639</v>
      </c>
      <c r="N354" s="81">
        <v>26.984337828516299</v>
      </c>
      <c r="O354" s="81">
        <v>15.331717246839803</v>
      </c>
      <c r="P354" s="81">
        <v>16.126331454004621</v>
      </c>
      <c r="Q354" s="81">
        <v>0.80778772333376914</v>
      </c>
      <c r="R354" s="81">
        <v>0</v>
      </c>
      <c r="S354" s="81">
        <v>0</v>
      </c>
      <c r="T354" s="82"/>
      <c r="U354" s="81">
        <v>3186777</v>
      </c>
      <c r="V354" s="81">
        <v>674</v>
      </c>
      <c r="W354" s="81">
        <v>377</v>
      </c>
      <c r="X354" s="81">
        <v>4875</v>
      </c>
      <c r="Y354" s="81">
        <v>5516</v>
      </c>
      <c r="Z354" s="81">
        <v>7586</v>
      </c>
      <c r="AA354" s="81">
        <v>3158</v>
      </c>
      <c r="AB354" s="81">
        <v>12986</v>
      </c>
      <c r="AC354" s="81">
        <v>0</v>
      </c>
      <c r="AD354" s="81">
        <v>0</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2079</v>
      </c>
      <c r="B355" s="80">
        <v>226</v>
      </c>
      <c r="C355" s="80">
        <v>5</v>
      </c>
      <c r="D355" s="80">
        <v>14</v>
      </c>
      <c r="E355" s="80">
        <v>2008</v>
      </c>
      <c r="F355" s="80" t="s">
        <v>84</v>
      </c>
      <c r="G355" s="80" t="s">
        <v>1671</v>
      </c>
      <c r="H355" s="80" t="s">
        <v>1672</v>
      </c>
      <c r="I355" s="177"/>
      <c r="J355" s="81">
        <v>117.94132952452333</v>
      </c>
      <c r="K355" s="81">
        <v>1.7779165266301362</v>
      </c>
      <c r="L355" s="81">
        <v>26.715473780262492</v>
      </c>
      <c r="M355" s="81">
        <v>28.042902741287175</v>
      </c>
      <c r="N355" s="81">
        <v>26.425384124636206</v>
      </c>
      <c r="O355" s="81">
        <v>14.917283660059969</v>
      </c>
      <c r="P355" s="81">
        <v>16.011040158151246</v>
      </c>
      <c r="Q355" s="81">
        <v>0.7861607690781286</v>
      </c>
      <c r="R355" s="81">
        <v>0</v>
      </c>
      <c r="S355" s="81">
        <v>0</v>
      </c>
      <c r="T355" s="82"/>
      <c r="U355" s="81">
        <v>4069551</v>
      </c>
      <c r="V355" s="81">
        <v>674</v>
      </c>
      <c r="W355" s="81">
        <v>377</v>
      </c>
      <c r="X355" s="81">
        <v>4875</v>
      </c>
      <c r="Y355" s="81">
        <v>5330</v>
      </c>
      <c r="Z355" s="81">
        <v>7640</v>
      </c>
      <c r="AA355" s="81">
        <v>3139</v>
      </c>
      <c r="AB355" s="81">
        <v>12846</v>
      </c>
      <c r="AC355" s="81">
        <v>0</v>
      </c>
      <c r="AD355" s="81">
        <v>0</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2080</v>
      </c>
      <c r="B356" s="80">
        <v>227</v>
      </c>
      <c r="C356" s="80">
        <v>6</v>
      </c>
      <c r="D356" s="80">
        <v>14</v>
      </c>
      <c r="E356" s="80">
        <v>2009</v>
      </c>
      <c r="F356" s="80" t="s">
        <v>85</v>
      </c>
      <c r="G356" s="80" t="s">
        <v>1671</v>
      </c>
      <c r="H356" s="80" t="s">
        <v>1672</v>
      </c>
      <c r="I356" s="177"/>
      <c r="J356" s="81">
        <v>73.272434239693098</v>
      </c>
      <c r="K356" s="81">
        <v>1.5227176224029988</v>
      </c>
      <c r="L356" s="81">
        <v>29.126402597540704</v>
      </c>
      <c r="M356" s="81">
        <v>21.986430782723463</v>
      </c>
      <c r="N356" s="81">
        <v>23.600325733680272</v>
      </c>
      <c r="O356" s="81">
        <v>15.099171546007261</v>
      </c>
      <c r="P356" s="81">
        <v>15.705292192555934</v>
      </c>
      <c r="Q356" s="81">
        <v>0.74388525731281752</v>
      </c>
      <c r="R356" s="81">
        <v>0</v>
      </c>
      <c r="S356" s="81">
        <v>0</v>
      </c>
      <c r="T356" s="82"/>
      <c r="U356" s="81">
        <v>2553184</v>
      </c>
      <c r="V356" s="81">
        <v>707</v>
      </c>
      <c r="W356" s="81">
        <v>471</v>
      </c>
      <c r="X356" s="81">
        <v>4827</v>
      </c>
      <c r="Y356" s="81">
        <v>5542</v>
      </c>
      <c r="Z356" s="81">
        <v>7633</v>
      </c>
      <c r="AA356" s="81">
        <v>3161</v>
      </c>
      <c r="AB356" s="81">
        <v>12760</v>
      </c>
      <c r="AC356" s="81">
        <v>0</v>
      </c>
      <c r="AD356" s="81">
        <v>0</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128.57</v>
      </c>
      <c r="BJ356" s="81">
        <v>0</v>
      </c>
      <c r="BK356" s="81">
        <v>4.43</v>
      </c>
      <c r="BL356" s="81">
        <v>0</v>
      </c>
      <c r="BM356" s="82"/>
      <c r="BN356" s="81">
        <v>0</v>
      </c>
      <c r="BO356" s="81">
        <v>0</v>
      </c>
      <c r="BP356" s="81">
        <v>3</v>
      </c>
      <c r="BQ356" s="81">
        <v>0</v>
      </c>
      <c r="BR356" s="81">
        <v>1</v>
      </c>
      <c r="BS356" s="81">
        <v>0</v>
      </c>
      <c r="BT356"/>
      <c r="BU356" s="80"/>
      <c r="BV356" s="80"/>
      <c r="BW356" s="80"/>
      <c r="BX356" s="80"/>
      <c r="BY356" s="80"/>
      <c r="BZ356" s="80"/>
      <c r="CA356" s="80"/>
      <c r="CB356" s="80"/>
      <c r="CC356" s="80"/>
    </row>
    <row r="357" spans="1:81">
      <c r="A357" s="80" t="s">
        <v>2081</v>
      </c>
      <c r="B357" s="80">
        <v>228</v>
      </c>
      <c r="C357" s="80">
        <v>7</v>
      </c>
      <c r="D357" s="80">
        <v>14</v>
      </c>
      <c r="E357" s="80">
        <v>2010</v>
      </c>
      <c r="F357" s="80" t="s">
        <v>86</v>
      </c>
      <c r="G357" s="80" t="s">
        <v>1671</v>
      </c>
      <c r="H357" s="80" t="s">
        <v>1672</v>
      </c>
      <c r="I357" s="177"/>
      <c r="J357" s="81">
        <v>77.795252414546525</v>
      </c>
      <c r="K357" s="81">
        <v>1.5880516867339469</v>
      </c>
      <c r="L357" s="81">
        <v>26.516742549910614</v>
      </c>
      <c r="M357" s="81">
        <v>19.680921950579428</v>
      </c>
      <c r="N357" s="81">
        <v>23.196729694184487</v>
      </c>
      <c r="O357" s="81">
        <v>15.035240230096992</v>
      </c>
      <c r="P357" s="81">
        <v>16.178897347762447</v>
      </c>
      <c r="Q357" s="81">
        <v>0.76866865041607457</v>
      </c>
      <c r="R357" s="81">
        <v>0</v>
      </c>
      <c r="S357" s="81">
        <v>0</v>
      </c>
      <c r="T357" s="82"/>
      <c r="U357" s="81">
        <v>3034495</v>
      </c>
      <c r="V357" s="81">
        <v>707</v>
      </c>
      <c r="W357" s="81">
        <v>471</v>
      </c>
      <c r="X357" s="81">
        <v>4827</v>
      </c>
      <c r="Y357" s="81">
        <v>5540</v>
      </c>
      <c r="Z357" s="81">
        <v>7636</v>
      </c>
      <c r="AA357" s="81">
        <v>3175</v>
      </c>
      <c r="AB357" s="81">
        <v>12634</v>
      </c>
      <c r="AC357" s="81">
        <v>0</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143.321</v>
      </c>
      <c r="BJ357" s="81">
        <v>0</v>
      </c>
      <c r="BK357" s="81">
        <v>3.86</v>
      </c>
      <c r="BL357" s="81">
        <v>0</v>
      </c>
      <c r="BM357" s="82"/>
      <c r="BN357" s="81">
        <v>0</v>
      </c>
      <c r="BO357" s="81">
        <v>0</v>
      </c>
      <c r="BP357" s="81">
        <v>3</v>
      </c>
      <c r="BQ357" s="81">
        <v>0</v>
      </c>
      <c r="BR357" s="81">
        <v>1</v>
      </c>
      <c r="BS357" s="81">
        <v>0</v>
      </c>
      <c r="BT357"/>
      <c r="BU357" s="80">
        <v>147.18100000000001</v>
      </c>
      <c r="BV357" s="80">
        <v>0</v>
      </c>
      <c r="BW357" s="80">
        <v>0</v>
      </c>
      <c r="BX357" s="80">
        <v>0</v>
      </c>
      <c r="BY357" s="80">
        <v>0</v>
      </c>
      <c r="BZ357" s="80">
        <v>0</v>
      </c>
      <c r="CA357" s="80">
        <v>0</v>
      </c>
      <c r="CB357" s="80">
        <v>0</v>
      </c>
      <c r="CC357" s="80">
        <v>0</v>
      </c>
    </row>
    <row r="358" spans="1:81">
      <c r="A358" s="80" t="s">
        <v>2082</v>
      </c>
      <c r="B358" s="80">
        <v>229</v>
      </c>
      <c r="C358" s="80">
        <v>8</v>
      </c>
      <c r="D358" s="80">
        <v>14</v>
      </c>
      <c r="E358" s="80">
        <v>2011</v>
      </c>
      <c r="F358" s="80" t="s">
        <v>87</v>
      </c>
      <c r="G358" s="80" t="s">
        <v>1671</v>
      </c>
      <c r="H358" s="80" t="s">
        <v>1672</v>
      </c>
      <c r="I358" s="177"/>
      <c r="J358" s="81">
        <v>92.971447226065663</v>
      </c>
      <c r="K358" s="81">
        <v>2.2251558011644645</v>
      </c>
      <c r="L358" s="81">
        <v>24.742052937299214</v>
      </c>
      <c r="M358" s="81">
        <v>24.86253760585166</v>
      </c>
      <c r="N358" s="81">
        <v>28.097809918011425</v>
      </c>
      <c r="O358" s="81">
        <v>14.663512518988853</v>
      </c>
      <c r="P358" s="81">
        <v>15.562898785535076</v>
      </c>
      <c r="Q358" s="81">
        <v>0.87947465324333751</v>
      </c>
      <c r="R358" s="81">
        <v>0</v>
      </c>
      <c r="S358" s="81">
        <v>0</v>
      </c>
      <c r="T358" s="82"/>
      <c r="U358" s="81">
        <v>3415387</v>
      </c>
      <c r="V358" s="81">
        <v>707</v>
      </c>
      <c r="W358" s="81">
        <v>471</v>
      </c>
      <c r="X358" s="81">
        <v>4827</v>
      </c>
      <c r="Y358" s="81">
        <v>5575</v>
      </c>
      <c r="Z358" s="81">
        <v>7609</v>
      </c>
      <c r="AA358" s="81">
        <v>3145</v>
      </c>
      <c r="AB358" s="81">
        <v>12532</v>
      </c>
      <c r="AC358" s="81">
        <v>0</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3.8740000000000001</v>
      </c>
      <c r="BJ358" s="81">
        <v>0</v>
      </c>
      <c r="BK358" s="81">
        <v>156.084</v>
      </c>
      <c r="BL358" s="81">
        <v>0</v>
      </c>
      <c r="BM358" s="82"/>
      <c r="BN358" s="81">
        <v>0</v>
      </c>
      <c r="BO358" s="81">
        <v>0</v>
      </c>
      <c r="BP358" s="81">
        <v>1</v>
      </c>
      <c r="BQ358" s="81">
        <v>0</v>
      </c>
      <c r="BR358" s="81">
        <v>2</v>
      </c>
      <c r="BS358" s="81">
        <v>0</v>
      </c>
      <c r="BT358"/>
      <c r="BU358" s="80">
        <v>159.958</v>
      </c>
      <c r="BV358" s="80">
        <v>0</v>
      </c>
      <c r="BW358" s="80">
        <v>0</v>
      </c>
      <c r="BX358" s="80">
        <v>0</v>
      </c>
      <c r="BY358" s="80">
        <v>0</v>
      </c>
      <c r="BZ358" s="80">
        <v>0</v>
      </c>
      <c r="CA358" s="80">
        <v>0</v>
      </c>
      <c r="CB358" s="80">
        <v>0</v>
      </c>
      <c r="CC358" s="80">
        <v>0</v>
      </c>
    </row>
    <row r="359" spans="1:81">
      <c r="A359" s="80" t="s">
        <v>2083</v>
      </c>
      <c r="B359" s="80">
        <v>230</v>
      </c>
      <c r="C359" s="80">
        <v>9</v>
      </c>
      <c r="D359" s="80">
        <v>14</v>
      </c>
      <c r="E359" s="80">
        <v>2012</v>
      </c>
      <c r="F359" s="80" t="s">
        <v>88</v>
      </c>
      <c r="G359" s="80" t="s">
        <v>1671</v>
      </c>
      <c r="H359" s="80" t="s">
        <v>1672</v>
      </c>
      <c r="I359" s="177"/>
      <c r="J359" s="81">
        <v>96.371667626038317</v>
      </c>
      <c r="K359" s="81">
        <v>2.5067240701933162</v>
      </c>
      <c r="L359" s="81">
        <v>24.963995689149524</v>
      </c>
      <c r="M359" s="81">
        <v>30.87919270980893</v>
      </c>
      <c r="N359" s="81">
        <v>31.070566380404927</v>
      </c>
      <c r="O359" s="81">
        <v>14.73549484501199</v>
      </c>
      <c r="P359" s="81">
        <v>15.62158616692928</v>
      </c>
      <c r="Q359" s="81">
        <v>0.95125835412065662</v>
      </c>
      <c r="R359" s="81">
        <v>0</v>
      </c>
      <c r="S359" s="81">
        <v>0</v>
      </c>
      <c r="T359" s="82"/>
      <c r="U359" s="81">
        <v>3392088</v>
      </c>
      <c r="V359" s="81">
        <v>707</v>
      </c>
      <c r="W359" s="81">
        <v>471</v>
      </c>
      <c r="X359" s="81">
        <v>4827</v>
      </c>
      <c r="Y359" s="81">
        <v>5612</v>
      </c>
      <c r="Z359" s="81">
        <v>7707</v>
      </c>
      <c r="AA359" s="81">
        <v>3139</v>
      </c>
      <c r="AB359" s="81">
        <v>12476</v>
      </c>
      <c r="AC359" s="81">
        <v>0</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157.583</v>
      </c>
      <c r="BJ359" s="81">
        <v>0</v>
      </c>
      <c r="BK359" s="81">
        <v>3.863</v>
      </c>
      <c r="BL359" s="81">
        <v>0</v>
      </c>
      <c r="BM359" s="82"/>
      <c r="BN359" s="81">
        <v>0</v>
      </c>
      <c r="BO359" s="81">
        <v>0</v>
      </c>
      <c r="BP359" s="81">
        <v>2</v>
      </c>
      <c r="BQ359" s="81">
        <v>0</v>
      </c>
      <c r="BR359" s="81">
        <v>1</v>
      </c>
      <c r="BS359" s="81">
        <v>0</v>
      </c>
      <c r="BT359"/>
      <c r="BU359" s="80">
        <v>161.446</v>
      </c>
      <c r="BV359" s="80">
        <v>0</v>
      </c>
      <c r="BW359" s="80">
        <v>0</v>
      </c>
      <c r="BX359" s="80">
        <v>0</v>
      </c>
      <c r="BY359" s="80">
        <v>0</v>
      </c>
      <c r="BZ359" s="80">
        <v>0</v>
      </c>
      <c r="CA359" s="80">
        <v>0</v>
      </c>
      <c r="CB359" s="80">
        <v>0</v>
      </c>
      <c r="CC359" s="80">
        <v>0</v>
      </c>
    </row>
    <row r="360" spans="1:81">
      <c r="A360" s="80" t="s">
        <v>2084</v>
      </c>
      <c r="B360" s="80">
        <v>231</v>
      </c>
      <c r="C360" s="80">
        <v>10</v>
      </c>
      <c r="D360" s="80">
        <v>14</v>
      </c>
      <c r="E360" s="80">
        <v>2013</v>
      </c>
      <c r="F360" s="80" t="s">
        <v>89</v>
      </c>
      <c r="G360" s="80" t="s">
        <v>1671</v>
      </c>
      <c r="H360" s="80" t="s">
        <v>1672</v>
      </c>
      <c r="I360" s="177"/>
      <c r="J360" s="81">
        <v>98.365472715165893</v>
      </c>
      <c r="K360" s="81">
        <v>2.0718159943668368</v>
      </c>
      <c r="L360" s="81">
        <v>22.045176645066014</v>
      </c>
      <c r="M360" s="81">
        <v>28.718387486072984</v>
      </c>
      <c r="N360" s="81">
        <v>29.945179212088998</v>
      </c>
      <c r="O360" s="81">
        <v>14.436975642405532</v>
      </c>
      <c r="P360" s="81">
        <v>15.760372442431436</v>
      </c>
      <c r="Q360" s="81">
        <v>0.95449834466883776</v>
      </c>
      <c r="R360" s="81">
        <v>0</v>
      </c>
      <c r="S360" s="81">
        <v>0</v>
      </c>
      <c r="T360" s="82"/>
      <c r="U360" s="81">
        <v>3525298</v>
      </c>
      <c r="V360" s="81">
        <v>707</v>
      </c>
      <c r="W360" s="81">
        <v>471</v>
      </c>
      <c r="X360" s="81">
        <v>4827</v>
      </c>
      <c r="Y360" s="81">
        <v>5581</v>
      </c>
      <c r="Z360" s="81">
        <v>7888</v>
      </c>
      <c r="AA360" s="81">
        <v>3155</v>
      </c>
      <c r="AB360" s="81">
        <v>12339</v>
      </c>
      <c r="AC360" s="81">
        <v>0</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155.125</v>
      </c>
      <c r="BJ360" s="81">
        <v>0</v>
      </c>
      <c r="BK360" s="81">
        <v>4.0640000000000001</v>
      </c>
      <c r="BL360" s="81">
        <v>0</v>
      </c>
      <c r="BM360" s="82"/>
      <c r="BN360" s="81">
        <v>0</v>
      </c>
      <c r="BO360" s="81">
        <v>0</v>
      </c>
      <c r="BP360" s="81">
        <v>3</v>
      </c>
      <c r="BQ360" s="81">
        <v>0</v>
      </c>
      <c r="BR360" s="81">
        <v>1</v>
      </c>
      <c r="BS360" s="81">
        <v>0</v>
      </c>
      <c r="BT360"/>
      <c r="BU360" s="80">
        <v>159.18899999999999</v>
      </c>
      <c r="BV360" s="80">
        <v>0</v>
      </c>
      <c r="BW360" s="80">
        <v>0</v>
      </c>
      <c r="BX360" s="80">
        <v>0</v>
      </c>
      <c r="BY360" s="80">
        <v>0</v>
      </c>
      <c r="BZ360" s="80">
        <v>0</v>
      </c>
      <c r="CA360" s="80">
        <v>0</v>
      </c>
      <c r="CB360" s="80">
        <v>0</v>
      </c>
      <c r="CC360" s="80">
        <v>0</v>
      </c>
    </row>
    <row r="361" spans="1:81">
      <c r="A361" s="80" t="s">
        <v>2085</v>
      </c>
      <c r="B361" s="80">
        <v>232</v>
      </c>
      <c r="C361" s="80">
        <v>11</v>
      </c>
      <c r="D361" s="80">
        <v>14</v>
      </c>
      <c r="E361" s="80">
        <v>2014</v>
      </c>
      <c r="F361" s="80" t="s">
        <v>90</v>
      </c>
      <c r="G361" s="80" t="s">
        <v>1671</v>
      </c>
      <c r="H361" s="80" t="s">
        <v>1672</v>
      </c>
      <c r="I361" s="177"/>
      <c r="J361" s="81">
        <v>89.822674973958513</v>
      </c>
      <c r="K361" s="81">
        <v>2.1180378444630716</v>
      </c>
      <c r="L361" s="81">
        <v>20.542171745806346</v>
      </c>
      <c r="M361" s="81">
        <v>26.696817956867505</v>
      </c>
      <c r="N361" s="81">
        <v>31.708079285671872</v>
      </c>
      <c r="O361" s="81">
        <v>13.704103094204223</v>
      </c>
      <c r="P361" s="81">
        <v>16.008047862091416</v>
      </c>
      <c r="Q361" s="81">
        <v>0.90444243184442874</v>
      </c>
      <c r="R361" s="81">
        <v>0</v>
      </c>
      <c r="S361" s="81">
        <v>0</v>
      </c>
      <c r="T361" s="82"/>
      <c r="U361" s="81">
        <v>3575223</v>
      </c>
      <c r="V361" s="81">
        <v>628</v>
      </c>
      <c r="W361" s="81">
        <v>448</v>
      </c>
      <c r="X361" s="81">
        <v>4266</v>
      </c>
      <c r="Y361" s="81">
        <v>5581</v>
      </c>
      <c r="Z361" s="81">
        <v>7886</v>
      </c>
      <c r="AA361" s="81">
        <v>3188</v>
      </c>
      <c r="AB361" s="81">
        <v>12186</v>
      </c>
      <c r="AC361" s="81">
        <v>0</v>
      </c>
      <c r="AD361" s="81">
        <v>0</v>
      </c>
      <c r="AE361" s="82"/>
      <c r="AF361" s="81">
        <v>29117164.55222135</v>
      </c>
      <c r="AG361" s="81">
        <v>1486215.8041215576</v>
      </c>
      <c r="AH361" s="81">
        <v>3341186.3558592116</v>
      </c>
      <c r="AI361" s="81">
        <v>28093375.086857665</v>
      </c>
      <c r="AJ361" s="81">
        <v>24003746.355909836</v>
      </c>
      <c r="AK361" s="81">
        <v>0</v>
      </c>
      <c r="AL361" s="81">
        <v>0</v>
      </c>
      <c r="AM361" s="81">
        <v>1672955.7019824055</v>
      </c>
      <c r="AN361" s="81">
        <v>0</v>
      </c>
      <c r="AO361" s="81">
        <v>0</v>
      </c>
      <c r="AP361" s="82"/>
      <c r="AQ361" s="81">
        <v>68</v>
      </c>
      <c r="AR361" s="81">
        <v>18</v>
      </c>
      <c r="AS361" s="81">
        <v>0</v>
      </c>
      <c r="AT361" s="81">
        <v>0</v>
      </c>
      <c r="AU361" s="81">
        <v>0</v>
      </c>
      <c r="AV361" s="81">
        <v>0</v>
      </c>
      <c r="AW361" s="81" t="s">
        <v>564</v>
      </c>
      <c r="AX361" s="82"/>
      <c r="AY361" s="81">
        <v>428.23900000000003</v>
      </c>
      <c r="AZ361" s="81">
        <v>5139.2</v>
      </c>
      <c r="BA361" s="81">
        <v>0</v>
      </c>
      <c r="BB361" s="81">
        <v>0</v>
      </c>
      <c r="BC361" s="81">
        <v>0</v>
      </c>
      <c r="BD361" s="81">
        <v>0</v>
      </c>
      <c r="BE361" s="81" t="s">
        <v>564</v>
      </c>
      <c r="BF361" s="82"/>
      <c r="BG361" s="81">
        <v>0</v>
      </c>
      <c r="BH361" s="81">
        <v>0</v>
      </c>
      <c r="BI361" s="81">
        <v>151.86000000000001</v>
      </c>
      <c r="BJ361" s="81">
        <v>0</v>
      </c>
      <c r="BK361" s="81">
        <v>3.7080000000000002</v>
      </c>
      <c r="BL361" s="81">
        <v>0</v>
      </c>
      <c r="BM361" s="82"/>
      <c r="BN361" s="81">
        <v>0</v>
      </c>
      <c r="BO361" s="81">
        <v>0</v>
      </c>
      <c r="BP361" s="81">
        <v>2</v>
      </c>
      <c r="BQ361" s="81">
        <v>0</v>
      </c>
      <c r="BR361" s="81">
        <v>1</v>
      </c>
      <c r="BS361" s="81">
        <v>0</v>
      </c>
      <c r="BT361"/>
      <c r="BU361" s="80">
        <v>155.56800000000001</v>
      </c>
      <c r="BV361" s="80">
        <v>0</v>
      </c>
      <c r="BW361" s="80">
        <v>0</v>
      </c>
      <c r="BX361" s="80">
        <v>0</v>
      </c>
      <c r="BY361" s="80">
        <v>0</v>
      </c>
      <c r="BZ361" s="80">
        <v>0</v>
      </c>
      <c r="CA361" s="80">
        <v>0</v>
      </c>
      <c r="CB361" s="80">
        <v>0</v>
      </c>
      <c r="CC361" s="80">
        <v>0</v>
      </c>
    </row>
    <row r="362" spans="1:81">
      <c r="A362" s="80" t="s">
        <v>2086</v>
      </c>
      <c r="B362" s="80">
        <v>233</v>
      </c>
      <c r="C362" s="80">
        <v>12</v>
      </c>
      <c r="D362" s="80">
        <v>14</v>
      </c>
      <c r="E362" s="80">
        <v>2015</v>
      </c>
      <c r="F362" s="80" t="s">
        <v>91</v>
      </c>
      <c r="G362" s="80" t="s">
        <v>1671</v>
      </c>
      <c r="H362" s="80" t="s">
        <v>1672</v>
      </c>
      <c r="I362" s="177"/>
      <c r="J362" s="81">
        <v>86.190524424602842</v>
      </c>
      <c r="K362" s="81">
        <v>2.0309781169010912</v>
      </c>
      <c r="L362" s="81">
        <v>21.622778798503237</v>
      </c>
      <c r="M362" s="81">
        <v>25.831116011921477</v>
      </c>
      <c r="N362" s="81">
        <v>29.231155677246015</v>
      </c>
      <c r="O362" s="81">
        <v>13.607751191459199</v>
      </c>
      <c r="P362" s="81">
        <v>15.839732611144987</v>
      </c>
      <c r="Q362" s="81">
        <v>0.87327043936646587</v>
      </c>
      <c r="R362" s="81">
        <v>0</v>
      </c>
      <c r="S362" s="81">
        <v>0</v>
      </c>
      <c r="T362" s="82"/>
      <c r="U362" s="81">
        <v>3439608</v>
      </c>
      <c r="V362" s="81">
        <v>628</v>
      </c>
      <c r="W362" s="81">
        <v>448</v>
      </c>
      <c r="X362" s="81">
        <v>4266</v>
      </c>
      <c r="Y362" s="81">
        <v>5590</v>
      </c>
      <c r="Z362" s="81">
        <v>7906</v>
      </c>
      <c r="AA362" s="81">
        <v>3152</v>
      </c>
      <c r="AB362" s="81">
        <v>12019</v>
      </c>
      <c r="AC362" s="81">
        <v>0</v>
      </c>
      <c r="AD362" s="81">
        <v>0</v>
      </c>
      <c r="AE362" s="82"/>
      <c r="AF362" s="81">
        <v>26544488.772771146</v>
      </c>
      <c r="AG362" s="81">
        <v>1353077.9725357851</v>
      </c>
      <c r="AH362" s="81">
        <v>2795865.6118401643</v>
      </c>
      <c r="AI362" s="81">
        <v>27132106.246568449</v>
      </c>
      <c r="AJ362" s="81">
        <v>23073030.840006437</v>
      </c>
      <c r="AK362" s="81">
        <v>0</v>
      </c>
      <c r="AL362" s="81">
        <v>0</v>
      </c>
      <c r="AM362" s="81">
        <v>1647153.53219125</v>
      </c>
      <c r="AN362" s="81">
        <v>0</v>
      </c>
      <c r="AO362" s="81">
        <v>0</v>
      </c>
      <c r="AP362" s="82"/>
      <c r="AQ362" s="81">
        <v>87</v>
      </c>
      <c r="AR362" s="81">
        <v>24</v>
      </c>
      <c r="AS362" s="81">
        <v>0</v>
      </c>
      <c r="AT362" s="81">
        <v>0</v>
      </c>
      <c r="AU362" s="81">
        <v>0</v>
      </c>
      <c r="AV362" s="81">
        <v>0</v>
      </c>
      <c r="AW362" s="81" t="s">
        <v>564</v>
      </c>
      <c r="AX362" s="82"/>
      <c r="AY362" s="81">
        <v>579.23900000000003</v>
      </c>
      <c r="AZ362" s="81">
        <v>6865.9</v>
      </c>
      <c r="BA362" s="81">
        <v>0</v>
      </c>
      <c r="BB362" s="81">
        <v>0</v>
      </c>
      <c r="BC362" s="81">
        <v>0</v>
      </c>
      <c r="BD362" s="81">
        <v>0</v>
      </c>
      <c r="BE362" s="81" t="s">
        <v>564</v>
      </c>
      <c r="BF362" s="82"/>
      <c r="BG362" s="81">
        <v>0</v>
      </c>
      <c r="BH362" s="81">
        <v>0</v>
      </c>
      <c r="BI362" s="81">
        <v>167.21199999999999</v>
      </c>
      <c r="BJ362" s="81">
        <v>0</v>
      </c>
      <c r="BK362" s="81">
        <v>3.77</v>
      </c>
      <c r="BL362" s="81">
        <v>0</v>
      </c>
      <c r="BM362" s="82"/>
      <c r="BN362" s="81">
        <v>0</v>
      </c>
      <c r="BO362" s="81">
        <v>0</v>
      </c>
      <c r="BP362" s="81">
        <v>3</v>
      </c>
      <c r="BQ362" s="81">
        <v>0</v>
      </c>
      <c r="BR362" s="81">
        <v>1</v>
      </c>
      <c r="BS362" s="81">
        <v>0</v>
      </c>
      <c r="BT362"/>
      <c r="BU362" s="80">
        <v>170.982</v>
      </c>
      <c r="BV362" s="80">
        <v>0</v>
      </c>
      <c r="BW362" s="80">
        <v>0</v>
      </c>
      <c r="BX362" s="80">
        <v>0</v>
      </c>
      <c r="BY362" s="80">
        <v>0</v>
      </c>
      <c r="BZ362" s="80">
        <v>0</v>
      </c>
      <c r="CA362" s="80">
        <v>0</v>
      </c>
      <c r="CB362" s="80">
        <v>0</v>
      </c>
      <c r="CC362" s="80">
        <v>0</v>
      </c>
    </row>
    <row r="363" spans="1:81">
      <c r="A363" s="80" t="s">
        <v>2087</v>
      </c>
      <c r="B363" s="80">
        <v>234</v>
      </c>
      <c r="C363" s="80">
        <v>13</v>
      </c>
      <c r="D363" s="80">
        <v>14</v>
      </c>
      <c r="E363" s="80">
        <v>2016</v>
      </c>
      <c r="F363" s="80" t="s">
        <v>92</v>
      </c>
      <c r="G363" s="80" t="s">
        <v>1671</v>
      </c>
      <c r="H363" s="80" t="s">
        <v>1672</v>
      </c>
      <c r="I363" s="177"/>
      <c r="J363" s="81">
        <v>103.30309110196541</v>
      </c>
      <c r="K363" s="81">
        <v>1.9157770941189556</v>
      </c>
      <c r="L363" s="81">
        <v>23.252015696434981</v>
      </c>
      <c r="M363" s="81">
        <v>22.147186249988088</v>
      </c>
      <c r="N363" s="81">
        <v>29.880368468631925</v>
      </c>
      <c r="O363" s="81">
        <v>13.391497438006052</v>
      </c>
      <c r="P363" s="81">
        <v>17.272756475585854</v>
      </c>
      <c r="Q363" s="81">
        <v>0.83783711437219266</v>
      </c>
      <c r="R363" s="81">
        <v>0</v>
      </c>
      <c r="S363" s="81">
        <v>0</v>
      </c>
      <c r="T363" s="82"/>
      <c r="U363" s="81">
        <v>3924082</v>
      </c>
      <c r="V363" s="81">
        <v>628</v>
      </c>
      <c r="W363" s="81">
        <v>448</v>
      </c>
      <c r="X363" s="81">
        <v>4266</v>
      </c>
      <c r="Y363" s="81">
        <v>5619</v>
      </c>
      <c r="Z363" s="81">
        <v>7876</v>
      </c>
      <c r="AA363" s="81">
        <v>3555</v>
      </c>
      <c r="AB363" s="81">
        <v>11862</v>
      </c>
      <c r="AC363" s="81">
        <v>0</v>
      </c>
      <c r="AD363" s="81">
        <v>0</v>
      </c>
      <c r="AE363" s="82"/>
      <c r="AF363" s="81">
        <v>32371698.349887121</v>
      </c>
      <c r="AG363" s="81">
        <v>1289760.0268100279</v>
      </c>
      <c r="AH363" s="81">
        <v>2369633.8739982438</v>
      </c>
      <c r="AI363" s="81">
        <v>27083251.566641308</v>
      </c>
      <c r="AJ363" s="81">
        <v>24140320.836099681</v>
      </c>
      <c r="AK363" s="81">
        <v>0</v>
      </c>
      <c r="AL363" s="81">
        <v>0</v>
      </c>
      <c r="AM363" s="81">
        <v>1626900.3014891611</v>
      </c>
      <c r="AN363" s="81">
        <v>0</v>
      </c>
      <c r="AO363" s="81">
        <v>0</v>
      </c>
      <c r="AP363" s="82"/>
      <c r="AQ363" s="81">
        <v>105</v>
      </c>
      <c r="AR363" s="81">
        <v>27</v>
      </c>
      <c r="AS363" s="81">
        <v>0</v>
      </c>
      <c r="AT363" s="81">
        <v>0</v>
      </c>
      <c r="AU363" s="81">
        <v>0</v>
      </c>
      <c r="AV363" s="81">
        <v>0</v>
      </c>
      <c r="AW363" s="81" t="s">
        <v>564</v>
      </c>
      <c r="AX363" s="82"/>
      <c r="AY363" s="81">
        <v>707.83899999999994</v>
      </c>
      <c r="AZ363" s="81">
        <v>7614.4</v>
      </c>
      <c r="BA363" s="81">
        <v>0</v>
      </c>
      <c r="BB363" s="81">
        <v>0</v>
      </c>
      <c r="BC363" s="81">
        <v>0</v>
      </c>
      <c r="BD363" s="81">
        <v>0</v>
      </c>
      <c r="BE363" s="81" t="s">
        <v>564</v>
      </c>
      <c r="BF363" s="82"/>
      <c r="BG363" s="81">
        <v>0</v>
      </c>
      <c r="BH363" s="81">
        <v>0</v>
      </c>
      <c r="BI363" s="81">
        <v>149.62</v>
      </c>
      <c r="BJ363" s="81">
        <v>0</v>
      </c>
      <c r="BK363" s="81">
        <v>3.9279999999999999</v>
      </c>
      <c r="BL363" s="81">
        <v>0</v>
      </c>
      <c r="BM363" s="82"/>
      <c r="BN363" s="81">
        <v>0</v>
      </c>
      <c r="BO363" s="81">
        <v>0</v>
      </c>
      <c r="BP363" s="81">
        <v>3</v>
      </c>
      <c r="BQ363" s="81">
        <v>0</v>
      </c>
      <c r="BR363" s="81">
        <v>1</v>
      </c>
      <c r="BS363" s="81">
        <v>0</v>
      </c>
      <c r="BT363"/>
      <c r="BU363" s="80">
        <v>153.548</v>
      </c>
      <c r="BV363" s="80">
        <v>0</v>
      </c>
      <c r="BW363" s="80">
        <v>0</v>
      </c>
      <c r="BX363" s="80">
        <v>0</v>
      </c>
      <c r="BY363" s="80">
        <v>0</v>
      </c>
      <c r="BZ363" s="80">
        <v>0</v>
      </c>
      <c r="CA363" s="80">
        <v>0</v>
      </c>
      <c r="CB363" s="80">
        <v>0</v>
      </c>
      <c r="CC363" s="80">
        <v>0</v>
      </c>
    </row>
    <row r="364" spans="1:81">
      <c r="A364" s="80" t="s">
        <v>2088</v>
      </c>
      <c r="B364" s="80">
        <v>235</v>
      </c>
      <c r="C364" s="80">
        <v>14</v>
      </c>
      <c r="D364" s="80">
        <v>14</v>
      </c>
      <c r="E364" s="80">
        <v>2017</v>
      </c>
      <c r="F364" s="80" t="s">
        <v>71</v>
      </c>
      <c r="G364" s="80" t="s">
        <v>1671</v>
      </c>
      <c r="H364" s="80" t="s">
        <v>1672</v>
      </c>
      <c r="I364" s="177"/>
      <c r="J364" s="81">
        <v>100.734085726495</v>
      </c>
      <c r="K364" s="81">
        <v>1.9576373446862165</v>
      </c>
      <c r="L364" s="81">
        <v>20.989828369461662</v>
      </c>
      <c r="M364" s="81">
        <v>22.20676152735188</v>
      </c>
      <c r="N364" s="81">
        <v>29.057535489671459</v>
      </c>
      <c r="O364" s="81">
        <v>13.228174159058799</v>
      </c>
      <c r="P364" s="81">
        <v>17.370941308812057</v>
      </c>
      <c r="Q364" s="81">
        <v>0.80068862387966677</v>
      </c>
      <c r="R364" s="81">
        <v>0</v>
      </c>
      <c r="S364" s="81">
        <v>0</v>
      </c>
      <c r="T364" s="82"/>
      <c r="U364" s="81">
        <v>3765200</v>
      </c>
      <c r="V364" s="81">
        <v>628</v>
      </c>
      <c r="W364" s="81">
        <v>448</v>
      </c>
      <c r="X364" s="81">
        <v>4266</v>
      </c>
      <c r="Y364" s="81">
        <v>5584</v>
      </c>
      <c r="Z364" s="81">
        <v>7909</v>
      </c>
      <c r="AA364" s="81">
        <v>3598</v>
      </c>
      <c r="AB364" s="81">
        <v>11723</v>
      </c>
      <c r="AC364" s="81">
        <v>0</v>
      </c>
      <c r="AD364" s="81">
        <v>0</v>
      </c>
      <c r="AE364" s="82"/>
      <c r="AF364" s="81">
        <v>30521740.558664881</v>
      </c>
      <c r="AG364" s="81">
        <v>1293507.486691149</v>
      </c>
      <c r="AH364" s="81">
        <v>2894758.4918743288</v>
      </c>
      <c r="AI364" s="81">
        <v>26413194.874956761</v>
      </c>
      <c r="AJ364" s="81">
        <v>21023320.088669661</v>
      </c>
      <c r="AK364" s="81">
        <v>0</v>
      </c>
      <c r="AL364" s="81">
        <v>0</v>
      </c>
      <c r="AM364" s="81">
        <v>1610351.9597425549</v>
      </c>
      <c r="AN364" s="81">
        <v>0</v>
      </c>
      <c r="AO364" s="81">
        <v>0</v>
      </c>
      <c r="AP364" s="82"/>
      <c r="AQ364" s="81">
        <v>115</v>
      </c>
      <c r="AR364" s="81">
        <v>28</v>
      </c>
      <c r="AS364" s="81">
        <v>0</v>
      </c>
      <c r="AT364" s="81">
        <v>0</v>
      </c>
      <c r="AU364" s="81">
        <v>0</v>
      </c>
      <c r="AV364" s="81">
        <v>0</v>
      </c>
      <c r="AW364" s="81" t="s">
        <v>564</v>
      </c>
      <c r="AX364" s="82"/>
      <c r="AY364" s="81">
        <v>778.73900000000003</v>
      </c>
      <c r="AZ364" s="81">
        <v>7794.4</v>
      </c>
      <c r="BA364" s="81">
        <v>0</v>
      </c>
      <c r="BB364" s="81">
        <v>0</v>
      </c>
      <c r="BC364" s="81">
        <v>0</v>
      </c>
      <c r="BD364" s="81">
        <v>0</v>
      </c>
      <c r="BE364" s="81" t="s">
        <v>564</v>
      </c>
      <c r="BF364" s="82"/>
      <c r="BG364" s="81">
        <v>0</v>
      </c>
      <c r="BH364" s="81">
        <v>0</v>
      </c>
      <c r="BI364" s="81">
        <v>164.203</v>
      </c>
      <c r="BJ364" s="81">
        <v>0</v>
      </c>
      <c r="BK364" s="81">
        <v>4.048</v>
      </c>
      <c r="BL364" s="81">
        <v>0</v>
      </c>
      <c r="BM364" s="82"/>
      <c r="BN364" s="81">
        <v>0</v>
      </c>
      <c r="BO364" s="81">
        <v>0</v>
      </c>
      <c r="BP364" s="81">
        <v>3</v>
      </c>
      <c r="BQ364" s="81">
        <v>0</v>
      </c>
      <c r="BR364" s="81">
        <v>1</v>
      </c>
      <c r="BS364" s="81">
        <v>0</v>
      </c>
      <c r="BT364"/>
      <c r="BU364" s="80">
        <v>168.251</v>
      </c>
      <c r="BV364" s="80">
        <v>0</v>
      </c>
      <c r="BW364" s="80">
        <v>0</v>
      </c>
      <c r="BX364" s="80">
        <v>0</v>
      </c>
      <c r="BY364" s="80">
        <v>0</v>
      </c>
      <c r="BZ364" s="80">
        <v>0</v>
      </c>
      <c r="CA364" s="80">
        <v>0</v>
      </c>
      <c r="CB364" s="80">
        <v>0</v>
      </c>
      <c r="CC364" s="80">
        <v>0</v>
      </c>
    </row>
    <row r="365" spans="1:81">
      <c r="A365" s="80" t="s">
        <v>2089</v>
      </c>
      <c r="B365" s="80">
        <v>236</v>
      </c>
      <c r="C365" s="80">
        <v>15</v>
      </c>
      <c r="D365" s="80">
        <v>14</v>
      </c>
      <c r="E365" s="80">
        <v>2018</v>
      </c>
      <c r="F365" s="80" t="s">
        <v>93</v>
      </c>
      <c r="G365" s="80" t="s">
        <v>1671</v>
      </c>
      <c r="H365" s="80" t="s">
        <v>1672</v>
      </c>
      <c r="I365" s="177"/>
      <c r="J365" s="81">
        <v>85.73429078927019</v>
      </c>
      <c r="K365" s="81">
        <v>1.8220301337727458</v>
      </c>
      <c r="L365" s="81">
        <v>19.255463965131227</v>
      </c>
      <c r="M365" s="81">
        <v>22.316286971359506</v>
      </c>
      <c r="N365" s="81">
        <v>26.747991128476446</v>
      </c>
      <c r="O365" s="81">
        <v>12.928770808342861</v>
      </c>
      <c r="P365" s="81">
        <v>17.274504998605845</v>
      </c>
      <c r="Q365" s="81">
        <v>0.73583674470690275</v>
      </c>
      <c r="R365" s="81">
        <v>0</v>
      </c>
      <c r="S365" s="81">
        <v>0</v>
      </c>
      <c r="T365" s="82"/>
      <c r="U365" s="81">
        <v>3348369</v>
      </c>
      <c r="V365" s="81">
        <v>628</v>
      </c>
      <c r="W365" s="81">
        <v>448</v>
      </c>
      <c r="X365" s="81">
        <v>4266</v>
      </c>
      <c r="Y365" s="81">
        <v>5583</v>
      </c>
      <c r="Z365" s="81">
        <v>7878</v>
      </c>
      <c r="AA365" s="81">
        <v>3614</v>
      </c>
      <c r="AB365" s="81">
        <v>11610</v>
      </c>
      <c r="AC365" s="81">
        <v>0</v>
      </c>
      <c r="AD365" s="81">
        <v>0</v>
      </c>
      <c r="AE365" s="82"/>
      <c r="AF365" s="81">
        <v>27246594.858182792</v>
      </c>
      <c r="AG365" s="81">
        <v>1170314.8401770601</v>
      </c>
      <c r="AH365" s="81">
        <v>2728310.234775757</v>
      </c>
      <c r="AI365" s="81">
        <v>26999680.440800011</v>
      </c>
      <c r="AJ365" s="81">
        <v>20371682.139059391</v>
      </c>
      <c r="AK365" s="81">
        <v>0</v>
      </c>
      <c r="AL365" s="81">
        <v>0</v>
      </c>
      <c r="AM365" s="81">
        <v>1598129.3953622431</v>
      </c>
      <c r="AN365" s="81">
        <v>0</v>
      </c>
      <c r="AO365" s="81">
        <v>0</v>
      </c>
      <c r="AP365" s="82"/>
      <c r="AQ365" s="81">
        <v>125</v>
      </c>
      <c r="AR365" s="81">
        <v>41</v>
      </c>
      <c r="AS365" s="81">
        <v>0</v>
      </c>
      <c r="AT365" s="81">
        <v>0</v>
      </c>
      <c r="AU365" s="81">
        <v>0</v>
      </c>
      <c r="AV365" s="81">
        <v>0</v>
      </c>
      <c r="AW365" s="81" t="s">
        <v>564</v>
      </c>
      <c r="AX365" s="82"/>
      <c r="AY365" s="81">
        <v>848.63900000000001</v>
      </c>
      <c r="AZ365" s="81">
        <v>10208</v>
      </c>
      <c r="BA365" s="81">
        <v>0</v>
      </c>
      <c r="BB365" s="81">
        <v>0</v>
      </c>
      <c r="BC365" s="81">
        <v>0</v>
      </c>
      <c r="BD365" s="81">
        <v>0</v>
      </c>
      <c r="BE365" s="81" t="s">
        <v>564</v>
      </c>
      <c r="BF365" s="82"/>
      <c r="BG365" s="81">
        <v>0</v>
      </c>
      <c r="BH365" s="81">
        <v>0</v>
      </c>
      <c r="BI365" s="81">
        <v>155.76900000000001</v>
      </c>
      <c r="BJ365" s="81">
        <v>0</v>
      </c>
      <c r="BK365" s="81">
        <v>3.3559999999999999</v>
      </c>
      <c r="BL365" s="81">
        <v>0</v>
      </c>
      <c r="BM365" s="82"/>
      <c r="BN365" s="81">
        <v>0</v>
      </c>
      <c r="BO365" s="81">
        <v>0</v>
      </c>
      <c r="BP365" s="81">
        <v>3</v>
      </c>
      <c r="BQ365" s="81">
        <v>0</v>
      </c>
      <c r="BR365" s="81">
        <v>1</v>
      </c>
      <c r="BS365" s="81">
        <v>0</v>
      </c>
      <c r="BT365"/>
      <c r="BU365" s="80">
        <v>159.125</v>
      </c>
      <c r="BV365" s="80">
        <v>0</v>
      </c>
      <c r="BW365" s="80">
        <v>0</v>
      </c>
      <c r="BX365" s="80">
        <v>0</v>
      </c>
      <c r="BY365" s="80">
        <v>0</v>
      </c>
      <c r="BZ365" s="80">
        <v>0</v>
      </c>
      <c r="CA365" s="80">
        <v>0</v>
      </c>
      <c r="CB365" s="80">
        <v>0</v>
      </c>
      <c r="CC365" s="80">
        <v>0</v>
      </c>
    </row>
    <row r="366" spans="1:81">
      <c r="A366" s="80" t="s">
        <v>2090</v>
      </c>
      <c r="B366" s="80">
        <v>237</v>
      </c>
      <c r="C366" s="80">
        <v>16</v>
      </c>
      <c r="D366" s="80">
        <v>14</v>
      </c>
      <c r="E366" s="80">
        <v>2019</v>
      </c>
      <c r="F366" s="80" t="s">
        <v>73</v>
      </c>
      <c r="G366" s="80" t="s">
        <v>1671</v>
      </c>
      <c r="H366" s="80" t="s">
        <v>1672</v>
      </c>
      <c r="I366" s="177"/>
      <c r="J366" s="81">
        <v>81.852301315275255</v>
      </c>
      <c r="K366" s="81">
        <v>1.6907097985590402</v>
      </c>
      <c r="L366" s="81">
        <v>19.341735013872174</v>
      </c>
      <c r="M366" s="81">
        <v>20.01973579798387</v>
      </c>
      <c r="N366" s="81">
        <v>27.252936678746465</v>
      </c>
      <c r="O366" s="81">
        <v>12.575300819563177</v>
      </c>
      <c r="P366" s="81">
        <v>15.483214133530685</v>
      </c>
      <c r="Q366" s="81">
        <v>0.71150234778672772</v>
      </c>
      <c r="R366" s="81">
        <v>0</v>
      </c>
      <c r="S366" s="81">
        <v>0</v>
      </c>
      <c r="T366" s="82"/>
      <c r="U366" s="81">
        <v>3362828</v>
      </c>
      <c r="V366" s="81">
        <v>628</v>
      </c>
      <c r="W366" s="81">
        <v>448</v>
      </c>
      <c r="X366" s="81">
        <v>4266</v>
      </c>
      <c r="Y366" s="81">
        <v>5619</v>
      </c>
      <c r="Z366" s="81">
        <v>7873</v>
      </c>
      <c r="AA366" s="81">
        <v>3215</v>
      </c>
      <c r="AB366" s="81">
        <v>11530</v>
      </c>
      <c r="AC366" s="81">
        <v>0</v>
      </c>
      <c r="AD366" s="81">
        <v>0</v>
      </c>
      <c r="AE366" s="82"/>
      <c r="AF366" s="81">
        <v>26851610.256916109</v>
      </c>
      <c r="AG366" s="81">
        <v>1169968.2771082609</v>
      </c>
      <c r="AH366" s="81">
        <v>2945760.1014218479</v>
      </c>
      <c r="AI366" s="81">
        <v>26457445.447290499</v>
      </c>
      <c r="AJ366" s="81">
        <v>20852461.225103993</v>
      </c>
      <c r="AK366" s="81">
        <v>0</v>
      </c>
      <c r="AL366" s="81">
        <v>0</v>
      </c>
      <c r="AM366" s="81">
        <v>1570299.2022064712</v>
      </c>
      <c r="AN366" s="81">
        <v>0</v>
      </c>
      <c r="AO366" s="81">
        <v>0</v>
      </c>
      <c r="AP366" s="82"/>
      <c r="AQ366" s="81">
        <v>130</v>
      </c>
      <c r="AR366" s="81">
        <v>68</v>
      </c>
      <c r="AS366" s="81">
        <v>0</v>
      </c>
      <c r="AT366" s="81">
        <v>0</v>
      </c>
      <c r="AU366" s="81">
        <v>0</v>
      </c>
      <c r="AV366" s="81">
        <v>0</v>
      </c>
      <c r="AW366" s="81" t="s">
        <v>564</v>
      </c>
      <c r="AX366" s="82"/>
      <c r="AY366" s="81">
        <v>877.26799999999957</v>
      </c>
      <c r="AZ366" s="81">
        <v>12300.2</v>
      </c>
      <c r="BA366" s="81">
        <v>0</v>
      </c>
      <c r="BB366" s="81">
        <v>0</v>
      </c>
      <c r="BC366" s="81">
        <v>0</v>
      </c>
      <c r="BD366" s="81">
        <v>0</v>
      </c>
      <c r="BE366" s="81" t="s">
        <v>564</v>
      </c>
      <c r="BF366" s="82"/>
      <c r="BG366" s="81">
        <v>0</v>
      </c>
      <c r="BH366" s="81">
        <v>0</v>
      </c>
      <c r="BI366" s="81">
        <v>2.1819999999999999</v>
      </c>
      <c r="BJ366" s="81">
        <v>0</v>
      </c>
      <c r="BK366" s="81">
        <v>151.75200000000001</v>
      </c>
      <c r="BL366" s="81">
        <v>0</v>
      </c>
      <c r="BM366" s="82"/>
      <c r="BN366" s="81">
        <v>0</v>
      </c>
      <c r="BO366" s="81">
        <v>0</v>
      </c>
      <c r="BP366" s="81">
        <v>1</v>
      </c>
      <c r="BQ366" s="81">
        <v>0</v>
      </c>
      <c r="BR366" s="81">
        <v>3</v>
      </c>
      <c r="BS366" s="81">
        <v>0</v>
      </c>
      <c r="BT366"/>
      <c r="BU366" s="80">
        <v>153.934</v>
      </c>
      <c r="BV366" s="80">
        <v>0</v>
      </c>
      <c r="BW366" s="80">
        <v>0</v>
      </c>
      <c r="BX366" s="80">
        <v>0</v>
      </c>
      <c r="BY366" s="80">
        <v>0</v>
      </c>
      <c r="BZ366" s="80">
        <v>0</v>
      </c>
      <c r="CA366" s="80">
        <v>0</v>
      </c>
      <c r="CB366" s="80">
        <v>0</v>
      </c>
      <c r="CC366" s="80">
        <v>0</v>
      </c>
    </row>
    <row r="367" spans="1:81">
      <c r="A367" s="80" t="s">
        <v>2091</v>
      </c>
      <c r="B367" s="80">
        <v>238</v>
      </c>
      <c r="C367" s="80">
        <v>17</v>
      </c>
      <c r="D367" s="80">
        <v>14</v>
      </c>
      <c r="E367" s="80">
        <v>2020</v>
      </c>
      <c r="F367" s="80" t="s">
        <v>218</v>
      </c>
      <c r="G367" s="80" t="s">
        <v>1671</v>
      </c>
      <c r="H367" s="80" t="s">
        <v>1672</v>
      </c>
      <c r="I367" s="177"/>
      <c r="J367" s="81">
        <v>97.490970704141034</v>
      </c>
      <c r="K367" s="81">
        <v>1.5713505081295311</v>
      </c>
      <c r="L367" s="81">
        <v>25.119898456167643</v>
      </c>
      <c r="M367" s="81">
        <v>17.725901410105134</v>
      </c>
      <c r="N367" s="81">
        <v>24.534312377405406</v>
      </c>
      <c r="O367" s="81">
        <v>10.939374644743349</v>
      </c>
      <c r="P367" s="81">
        <v>16.121315381135762</v>
      </c>
      <c r="Q367" s="81">
        <v>0.66628383288983795</v>
      </c>
      <c r="R367" s="81">
        <v>0</v>
      </c>
      <c r="S367" s="81">
        <v>0</v>
      </c>
      <c r="T367" s="82"/>
      <c r="U367" s="81">
        <v>4540393</v>
      </c>
      <c r="V367" s="81">
        <v>540</v>
      </c>
      <c r="W367" s="81">
        <v>517</v>
      </c>
      <c r="X367" s="81">
        <v>3972</v>
      </c>
      <c r="Y367" s="81">
        <v>5519</v>
      </c>
      <c r="Z367" s="81">
        <v>7817</v>
      </c>
      <c r="AA367" s="81">
        <v>3637</v>
      </c>
      <c r="AB367" s="81">
        <v>11300</v>
      </c>
      <c r="AC367" s="81">
        <v>0</v>
      </c>
      <c r="AD367" s="81">
        <v>0</v>
      </c>
      <c r="AE367" s="82"/>
      <c r="AF367" s="81">
        <v>35450968.258878186</v>
      </c>
      <c r="AG367" s="81">
        <v>1006765.2069870796</v>
      </c>
      <c r="AH367" s="81">
        <v>3683790.1053471677</v>
      </c>
      <c r="AI367" s="81">
        <v>22805959.545831516</v>
      </c>
      <c r="AJ367" s="81">
        <v>20909389.496143416</v>
      </c>
      <c r="AK367" s="81"/>
      <c r="AL367" s="81"/>
      <c r="AM367" s="81">
        <v>1474775.5456185108</v>
      </c>
      <c r="AN367" s="81"/>
      <c r="AO367" s="81"/>
      <c r="AP367" s="82"/>
      <c r="AQ367" s="81">
        <v>133</v>
      </c>
      <c r="AR367" s="81">
        <v>77</v>
      </c>
      <c r="AS367" s="81">
        <v>0</v>
      </c>
      <c r="AT367" s="81">
        <v>1</v>
      </c>
      <c r="AU367" s="81">
        <v>0</v>
      </c>
      <c r="AV367" s="81">
        <v>0</v>
      </c>
      <c r="AW367" s="81">
        <v>0</v>
      </c>
      <c r="AX367" s="82"/>
      <c r="AY367" s="81">
        <v>890.16799999999967</v>
      </c>
      <c r="AZ367" s="81">
        <v>12745.7</v>
      </c>
      <c r="BA367" s="81">
        <v>0</v>
      </c>
      <c r="BB367" s="81">
        <v>383</v>
      </c>
      <c r="BC367" s="81">
        <v>0</v>
      </c>
      <c r="BD367" s="81">
        <v>0</v>
      </c>
      <c r="BE367" s="81">
        <v>0</v>
      </c>
      <c r="BF367" s="82"/>
      <c r="BG367" s="81">
        <v>0</v>
      </c>
      <c r="BH367" s="81">
        <v>0</v>
      </c>
      <c r="BI367" s="81">
        <v>151.94900000000001</v>
      </c>
      <c r="BJ367" s="81">
        <v>0</v>
      </c>
      <c r="BK367" s="81">
        <v>2.5550000000000002</v>
      </c>
      <c r="BL367" s="81">
        <v>0</v>
      </c>
      <c r="BM367" s="82"/>
      <c r="BN367" s="81">
        <v>0</v>
      </c>
      <c r="BO367" s="81">
        <v>0</v>
      </c>
      <c r="BP367" s="81">
        <v>3</v>
      </c>
      <c r="BQ367" s="81">
        <v>0</v>
      </c>
      <c r="BR367" s="81">
        <v>1</v>
      </c>
      <c r="BS367" s="81">
        <v>0</v>
      </c>
      <c r="BT367"/>
      <c r="BU367" s="80">
        <v>154.50399999999999</v>
      </c>
      <c r="BV367" s="80">
        <v>0</v>
      </c>
      <c r="BW367" s="80">
        <v>0</v>
      </c>
      <c r="BX367" s="80">
        <v>0</v>
      </c>
      <c r="BY367" s="80">
        <v>0</v>
      </c>
      <c r="BZ367" s="80">
        <v>0</v>
      </c>
      <c r="CA367" s="80">
        <v>0</v>
      </c>
      <c r="CB367" s="80">
        <v>0</v>
      </c>
      <c r="CC367" s="80">
        <v>0</v>
      </c>
    </row>
    <row r="368" spans="1:81">
      <c r="A368" s="80" t="s">
        <v>1673</v>
      </c>
      <c r="B368" s="80">
        <v>238</v>
      </c>
      <c r="C368" s="80">
        <v>18</v>
      </c>
      <c r="D368" s="80">
        <v>14</v>
      </c>
      <c r="E368" s="80">
        <v>2021</v>
      </c>
      <c r="F368" s="80" t="s">
        <v>75</v>
      </c>
      <c r="G368" s="174" t="s">
        <v>1671</v>
      </c>
      <c r="H368" s="80" t="s">
        <v>1672</v>
      </c>
      <c r="I368" s="177"/>
      <c r="J368" s="81">
        <v>80.402587080847169</v>
      </c>
      <c r="K368" s="81">
        <v>1.5136467194122043</v>
      </c>
      <c r="L368" s="81">
        <v>22.924141599315917</v>
      </c>
      <c r="M368" s="81">
        <v>17.903724014773953</v>
      </c>
      <c r="N368" s="81">
        <v>22.959068960668212</v>
      </c>
      <c r="O368" s="81">
        <v>10.546530036946143</v>
      </c>
      <c r="P368" s="81">
        <v>16.622132521381712</v>
      </c>
      <c r="Q368" s="81">
        <v>0.65643821687409687</v>
      </c>
      <c r="R368" s="81">
        <v>0</v>
      </c>
      <c r="S368" s="81">
        <v>0</v>
      </c>
      <c r="T368" s="82"/>
      <c r="U368" s="81">
        <v>3845391</v>
      </c>
      <c r="V368" s="81">
        <v>540</v>
      </c>
      <c r="W368" s="81">
        <v>517</v>
      </c>
      <c r="X368" s="81">
        <v>3972</v>
      </c>
      <c r="Y368" s="81">
        <v>5437</v>
      </c>
      <c r="Z368" s="81">
        <v>7760</v>
      </c>
      <c r="AA368" s="81">
        <v>3657</v>
      </c>
      <c r="AB368" s="81">
        <v>11001</v>
      </c>
      <c r="AC368" s="81">
        <v>0</v>
      </c>
      <c r="AD368" s="81">
        <v>0</v>
      </c>
      <c r="AE368" s="82"/>
      <c r="AF368" s="81">
        <v>29454039.866969183</v>
      </c>
      <c r="AG368" s="81">
        <v>1024150.4618281896</v>
      </c>
      <c r="AH368" s="81">
        <v>3302732.2126958752</v>
      </c>
      <c r="AI368" s="81">
        <v>24884671.094803445</v>
      </c>
      <c r="AJ368" s="81">
        <v>20073940.636237957</v>
      </c>
      <c r="AK368" s="81">
        <v>0</v>
      </c>
      <c r="AL368" s="81">
        <v>0</v>
      </c>
      <c r="AM368" s="81">
        <v>1444034.02977364</v>
      </c>
      <c r="AN368" s="81">
        <v>0</v>
      </c>
      <c r="AO368" s="81">
        <v>0</v>
      </c>
      <c r="AP368" s="82"/>
      <c r="AQ368" s="81">
        <v>137</v>
      </c>
      <c r="AR368" s="81">
        <v>82</v>
      </c>
      <c r="AS368" s="81">
        <v>0</v>
      </c>
      <c r="AT368" s="81">
        <v>1</v>
      </c>
      <c r="AU368" s="81">
        <v>0</v>
      </c>
      <c r="AV368" s="81">
        <v>0</v>
      </c>
      <c r="AW368" s="81"/>
      <c r="AX368" s="82"/>
      <c r="AY368" s="81">
        <v>918.16799999999967</v>
      </c>
      <c r="AZ368" s="81">
        <v>12993.6</v>
      </c>
      <c r="BA368" s="81">
        <v>0</v>
      </c>
      <c r="BB368" s="81">
        <v>383</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1670</v>
      </c>
      <c r="B369" s="80">
        <v>238</v>
      </c>
      <c r="C369" s="80">
        <v>19</v>
      </c>
      <c r="D369" s="80">
        <v>14</v>
      </c>
      <c r="E369" s="80">
        <v>2022</v>
      </c>
      <c r="F369" s="80" t="s">
        <v>568</v>
      </c>
      <c r="G369" s="174" t="s">
        <v>1671</v>
      </c>
      <c r="H369" s="80" t="s">
        <v>1672</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154</v>
      </c>
      <c r="AR369" s="81">
        <v>83</v>
      </c>
      <c r="AS369" s="81">
        <v>0</v>
      </c>
      <c r="AT369" s="81">
        <v>1</v>
      </c>
      <c r="AU369" s="81">
        <v>0</v>
      </c>
      <c r="AV369" s="81">
        <v>0</v>
      </c>
      <c r="AW369" s="81"/>
      <c r="AX369" s="82"/>
      <c r="AY369" s="81">
        <v>1060.4679999999996</v>
      </c>
      <c r="AZ369" s="81">
        <v>13043.099999999997</v>
      </c>
      <c r="BA369" s="81">
        <v>0</v>
      </c>
      <c r="BB369" s="81">
        <v>383</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2092</v>
      </c>
      <c r="B370" s="80">
        <v>341</v>
      </c>
      <c r="C370" s="80">
        <v>1</v>
      </c>
      <c r="D370" s="80">
        <v>21</v>
      </c>
      <c r="E370" s="80">
        <v>1990</v>
      </c>
      <c r="F370" s="80" t="s">
        <v>562</v>
      </c>
      <c r="G370" s="80" t="s">
        <v>2093</v>
      </c>
      <c r="H370" s="80" t="s">
        <v>2094</v>
      </c>
      <c r="I370" s="177"/>
      <c r="J370" s="81">
        <v>52.318857561960662</v>
      </c>
      <c r="K370" s="81">
        <v>0.93600665833933816</v>
      </c>
      <c r="L370" s="81">
        <v>0.87583976130975771</v>
      </c>
      <c r="M370" s="81">
        <v>4.3563205083851919</v>
      </c>
      <c r="N370" s="81">
        <v>7.6682072309266287</v>
      </c>
      <c r="O370" s="81">
        <v>9.8003535064315717</v>
      </c>
      <c r="P370" s="81">
        <v>10.35784635956</v>
      </c>
      <c r="Q370" s="81">
        <v>0.6399121708187625</v>
      </c>
      <c r="R370" s="81">
        <v>0</v>
      </c>
      <c r="S370" s="81">
        <v>0.67969675181117495</v>
      </c>
      <c r="T370" s="82"/>
      <c r="U370" s="81">
        <v>10132398</v>
      </c>
      <c r="V370" s="81">
        <v>330</v>
      </c>
      <c r="W370" s="81">
        <v>12</v>
      </c>
      <c r="X370" s="81">
        <v>1732</v>
      </c>
      <c r="Y370" s="81">
        <v>2682</v>
      </c>
      <c r="Z370" s="81">
        <v>4031</v>
      </c>
      <c r="AA370" s="81">
        <v>2515</v>
      </c>
      <c r="AB370" s="81">
        <v>10390</v>
      </c>
      <c r="AC370" s="81">
        <v>0</v>
      </c>
      <c r="AD370" s="81">
        <v>0.67969675181117495</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2095</v>
      </c>
      <c r="B371" s="80">
        <v>342</v>
      </c>
      <c r="C371" s="80">
        <v>2</v>
      </c>
      <c r="D371" s="80">
        <v>21</v>
      </c>
      <c r="E371" s="80">
        <v>2005</v>
      </c>
      <c r="F371" s="80" t="s">
        <v>565</v>
      </c>
      <c r="G371" s="80" t="s">
        <v>2093</v>
      </c>
      <c r="H371" s="80" t="s">
        <v>2094</v>
      </c>
      <c r="I371" s="177"/>
      <c r="J371" s="81">
        <v>62.519460547890006</v>
      </c>
      <c r="K371" s="81">
        <v>0.66444696445483187</v>
      </c>
      <c r="L371" s="81">
        <v>0.70392434386054137</v>
      </c>
      <c r="M371" s="81">
        <v>9.9582891323966223</v>
      </c>
      <c r="N371" s="81">
        <v>12.117059268340414</v>
      </c>
      <c r="O371" s="81">
        <v>14.889717307256666</v>
      </c>
      <c r="P371" s="81">
        <v>11.80730191686435</v>
      </c>
      <c r="Q371" s="81">
        <v>0.67816829610783225</v>
      </c>
      <c r="R371" s="81">
        <v>0</v>
      </c>
      <c r="S371" s="81">
        <v>0</v>
      </c>
      <c r="T371" s="82"/>
      <c r="U371" s="81">
        <v>11103051</v>
      </c>
      <c r="V371" s="81">
        <v>295</v>
      </c>
      <c r="W371" s="81">
        <v>9</v>
      </c>
      <c r="X371" s="81">
        <v>2167</v>
      </c>
      <c r="Y371" s="81">
        <v>3543</v>
      </c>
      <c r="Z371" s="81">
        <v>7087</v>
      </c>
      <c r="AA371" s="81">
        <v>2348</v>
      </c>
      <c r="AB371" s="81">
        <v>11511</v>
      </c>
      <c r="AC371" s="81">
        <v>0</v>
      </c>
      <c r="AD371" s="81">
        <v>0</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2096</v>
      </c>
      <c r="B372" s="80">
        <v>343</v>
      </c>
      <c r="C372" s="80">
        <v>3</v>
      </c>
      <c r="D372" s="80">
        <v>21</v>
      </c>
      <c r="E372" s="80">
        <v>2006</v>
      </c>
      <c r="F372" s="80" t="s">
        <v>566</v>
      </c>
      <c r="G372" s="80" t="s">
        <v>2093</v>
      </c>
      <c r="H372" s="80" t="s">
        <v>2094</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2097</v>
      </c>
      <c r="B373" s="80">
        <v>344</v>
      </c>
      <c r="C373" s="80">
        <v>4</v>
      </c>
      <c r="D373" s="80">
        <v>21</v>
      </c>
      <c r="E373" s="80">
        <v>2007</v>
      </c>
      <c r="F373" s="80" t="s">
        <v>567</v>
      </c>
      <c r="G373" s="80" t="s">
        <v>2093</v>
      </c>
      <c r="H373" s="80" t="s">
        <v>2094</v>
      </c>
      <c r="I373" s="177"/>
      <c r="J373" s="81">
        <v>66.299023246382006</v>
      </c>
      <c r="K373" s="81">
        <v>0.63458848481526131</v>
      </c>
      <c r="L373" s="81">
        <v>0.37897356811752719</v>
      </c>
      <c r="M373" s="81">
        <v>12.148440762228478</v>
      </c>
      <c r="N373" s="81">
        <v>12.219729410583705</v>
      </c>
      <c r="O373" s="81">
        <v>14.721358875030464</v>
      </c>
      <c r="P373" s="81">
        <v>11.862402776330823</v>
      </c>
      <c r="Q373" s="81">
        <v>0.71255262365534611</v>
      </c>
      <c r="R373" s="81">
        <v>0</v>
      </c>
      <c r="S373" s="81">
        <v>0</v>
      </c>
      <c r="T373" s="82"/>
      <c r="U373" s="81">
        <v>11875786</v>
      </c>
      <c r="V373" s="81">
        <v>271</v>
      </c>
      <c r="W373" s="81">
        <v>9</v>
      </c>
      <c r="X373" s="81">
        <v>2833</v>
      </c>
      <c r="Y373" s="81">
        <v>3633</v>
      </c>
      <c r="Z373" s="81">
        <v>7284</v>
      </c>
      <c r="AA373" s="81">
        <v>2323</v>
      </c>
      <c r="AB373" s="81">
        <v>11455</v>
      </c>
      <c r="AC373" s="81">
        <v>0</v>
      </c>
      <c r="AD373" s="81">
        <v>0</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2098</v>
      </c>
      <c r="B374" s="80">
        <v>345</v>
      </c>
      <c r="C374" s="80">
        <v>5</v>
      </c>
      <c r="D374" s="80">
        <v>21</v>
      </c>
      <c r="E374" s="80">
        <v>2008</v>
      </c>
      <c r="F374" s="80" t="s">
        <v>84</v>
      </c>
      <c r="G374" s="80" t="s">
        <v>2093</v>
      </c>
      <c r="H374" s="80" t="s">
        <v>2094</v>
      </c>
      <c r="I374" s="177"/>
      <c r="J374" s="81">
        <v>63.627389789663354</v>
      </c>
      <c r="K374" s="81">
        <v>0.47408385593911917</v>
      </c>
      <c r="L374" s="81">
        <v>0.33399638496341699</v>
      </c>
      <c r="M374" s="81">
        <v>12.879257140469917</v>
      </c>
      <c r="N374" s="81">
        <v>12.832571968026327</v>
      </c>
      <c r="O374" s="81">
        <v>14.327621400198961</v>
      </c>
      <c r="P374" s="81">
        <v>11.991702902775911</v>
      </c>
      <c r="Q374" s="81">
        <v>0.70115552945104465</v>
      </c>
      <c r="R374" s="81">
        <v>0</v>
      </c>
      <c r="S374" s="81">
        <v>0</v>
      </c>
      <c r="T374" s="82"/>
      <c r="U374" s="81">
        <v>11951827</v>
      </c>
      <c r="V374" s="81">
        <v>271</v>
      </c>
      <c r="W374" s="81">
        <v>9</v>
      </c>
      <c r="X374" s="81">
        <v>2833</v>
      </c>
      <c r="Y374" s="81">
        <v>3692</v>
      </c>
      <c r="Z374" s="81">
        <v>7338</v>
      </c>
      <c r="AA374" s="81">
        <v>2351</v>
      </c>
      <c r="AB374" s="81">
        <v>11457</v>
      </c>
      <c r="AC374" s="81">
        <v>0</v>
      </c>
      <c r="AD374" s="81">
        <v>0</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2099</v>
      </c>
      <c r="B375" s="80">
        <v>346</v>
      </c>
      <c r="C375" s="80">
        <v>6</v>
      </c>
      <c r="D375" s="80">
        <v>21</v>
      </c>
      <c r="E375" s="80">
        <v>2009</v>
      </c>
      <c r="F375" s="80" t="s">
        <v>85</v>
      </c>
      <c r="G375" s="80" t="s">
        <v>2093</v>
      </c>
      <c r="H375" s="80" t="s">
        <v>2094</v>
      </c>
      <c r="I375" s="177"/>
      <c r="J375" s="81">
        <v>58.008526130971255</v>
      </c>
      <c r="K375" s="81">
        <v>0.43359200358136507</v>
      </c>
      <c r="L375" s="81">
        <v>1.0253244407912645</v>
      </c>
      <c r="M375" s="81">
        <v>8.7272831016303147</v>
      </c>
      <c r="N375" s="81">
        <v>11.428957448477135</v>
      </c>
      <c r="O375" s="81">
        <v>14.539356853550816</v>
      </c>
      <c r="P375" s="81">
        <v>11.303239398312163</v>
      </c>
      <c r="Q375" s="81">
        <v>0.66489117238657391</v>
      </c>
      <c r="R375" s="81">
        <v>0</v>
      </c>
      <c r="S375" s="81">
        <v>0</v>
      </c>
      <c r="T375" s="82"/>
      <c r="U375" s="81">
        <v>9813574</v>
      </c>
      <c r="V375" s="81">
        <v>262</v>
      </c>
      <c r="W375" s="81">
        <v>40</v>
      </c>
      <c r="X375" s="81">
        <v>2054</v>
      </c>
      <c r="Y375" s="81">
        <v>3708</v>
      </c>
      <c r="Z375" s="81">
        <v>7350</v>
      </c>
      <c r="AA375" s="81">
        <v>2275</v>
      </c>
      <c r="AB375" s="81">
        <v>11405</v>
      </c>
      <c r="AC375" s="81">
        <v>0</v>
      </c>
      <c r="AD375" s="81">
        <v>0</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92.720000000000013</v>
      </c>
      <c r="BJ375" s="81">
        <v>0</v>
      </c>
      <c r="BK375" s="81">
        <v>0</v>
      </c>
      <c r="BL375" s="81">
        <v>0</v>
      </c>
      <c r="BM375" s="82"/>
      <c r="BN375" s="81">
        <v>0</v>
      </c>
      <c r="BO375" s="81">
        <v>0</v>
      </c>
      <c r="BP375" s="81">
        <v>4</v>
      </c>
      <c r="BQ375" s="81">
        <v>0</v>
      </c>
      <c r="BR375" s="81">
        <v>0</v>
      </c>
      <c r="BS375" s="81">
        <v>0</v>
      </c>
      <c r="BT375"/>
      <c r="BU375" s="80"/>
      <c r="BV375" s="80"/>
      <c r="BW375" s="80"/>
      <c r="BX375" s="80"/>
      <c r="BY375" s="80"/>
      <c r="BZ375" s="80"/>
      <c r="CA375" s="80"/>
      <c r="CB375" s="80"/>
      <c r="CC375" s="80"/>
    </row>
    <row r="376" spans="1:81">
      <c r="A376" s="80" t="s">
        <v>2100</v>
      </c>
      <c r="B376" s="80">
        <v>347</v>
      </c>
      <c r="C376" s="80">
        <v>7</v>
      </c>
      <c r="D376" s="80">
        <v>21</v>
      </c>
      <c r="E376" s="80">
        <v>2010</v>
      </c>
      <c r="F376" s="80" t="s">
        <v>86</v>
      </c>
      <c r="G376" s="80" t="s">
        <v>2093</v>
      </c>
      <c r="H376" s="80" t="s">
        <v>2094</v>
      </c>
      <c r="I376" s="177"/>
      <c r="J376" s="81">
        <v>55.167891001794509</v>
      </c>
      <c r="K376" s="81">
        <v>0.46236217883035047</v>
      </c>
      <c r="L376" s="81">
        <v>0.98538354126202632</v>
      </c>
      <c r="M376" s="81">
        <v>9.0346850590638486</v>
      </c>
      <c r="N376" s="81">
        <v>12.287113023422847</v>
      </c>
      <c r="O376" s="81">
        <v>14.515425743357126</v>
      </c>
      <c r="P376" s="81">
        <v>11.409307452485077</v>
      </c>
      <c r="Q376" s="81">
        <v>0.69255621716686544</v>
      </c>
      <c r="R376" s="81">
        <v>0</v>
      </c>
      <c r="S376" s="81">
        <v>0</v>
      </c>
      <c r="T376" s="82"/>
      <c r="U376" s="81">
        <v>10036404</v>
      </c>
      <c r="V376" s="81">
        <v>262</v>
      </c>
      <c r="W376" s="81">
        <v>40</v>
      </c>
      <c r="X376" s="81">
        <v>2054</v>
      </c>
      <c r="Y376" s="81">
        <v>3746</v>
      </c>
      <c r="Z376" s="81">
        <v>7372</v>
      </c>
      <c r="AA376" s="81">
        <v>2239</v>
      </c>
      <c r="AB376" s="81">
        <v>11383</v>
      </c>
      <c r="AC376" s="81">
        <v>0</v>
      </c>
      <c r="AD376" s="81">
        <v>0</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88.554000000000002</v>
      </c>
      <c r="BJ376" s="81">
        <v>0</v>
      </c>
      <c r="BK376" s="81">
        <v>0</v>
      </c>
      <c r="BL376" s="81">
        <v>0</v>
      </c>
      <c r="BM376" s="82"/>
      <c r="BN376" s="81">
        <v>0</v>
      </c>
      <c r="BO376" s="81">
        <v>0</v>
      </c>
      <c r="BP376" s="81">
        <v>4</v>
      </c>
      <c r="BQ376" s="81">
        <v>0</v>
      </c>
      <c r="BR376" s="81">
        <v>0</v>
      </c>
      <c r="BS376" s="81">
        <v>0</v>
      </c>
      <c r="BT376"/>
      <c r="BU376" s="80">
        <v>88.554000000000002</v>
      </c>
      <c r="BV376" s="80">
        <v>0</v>
      </c>
      <c r="BW376" s="80">
        <v>0</v>
      </c>
      <c r="BX376" s="80">
        <v>0</v>
      </c>
      <c r="BY376" s="80">
        <v>0</v>
      </c>
      <c r="BZ376" s="80">
        <v>0</v>
      </c>
      <c r="CA376" s="80">
        <v>0</v>
      </c>
      <c r="CB376" s="80">
        <v>0</v>
      </c>
      <c r="CC376" s="80">
        <v>0</v>
      </c>
    </row>
    <row r="377" spans="1:81">
      <c r="A377" s="80" t="s">
        <v>2101</v>
      </c>
      <c r="B377" s="80">
        <v>348</v>
      </c>
      <c r="C377" s="80">
        <v>8</v>
      </c>
      <c r="D377" s="80">
        <v>21</v>
      </c>
      <c r="E377" s="80">
        <v>2011</v>
      </c>
      <c r="F377" s="80" t="s">
        <v>87</v>
      </c>
      <c r="G377" s="80" t="s">
        <v>2093</v>
      </c>
      <c r="H377" s="80" t="s">
        <v>2094</v>
      </c>
      <c r="I377" s="177"/>
      <c r="J377" s="81">
        <v>68.358273486616511</v>
      </c>
      <c r="K377" s="81">
        <v>0.60431232289177317</v>
      </c>
      <c r="L377" s="81">
        <v>1.5516313463595581</v>
      </c>
      <c r="M377" s="81">
        <v>10.663329161878751</v>
      </c>
      <c r="N377" s="81">
        <v>13.199617405222005</v>
      </c>
      <c r="O377" s="81">
        <v>14.357099259622414</v>
      </c>
      <c r="P377" s="81">
        <v>11.059802475571031</v>
      </c>
      <c r="Q377" s="81">
        <v>0.79912048168543603</v>
      </c>
      <c r="R377" s="81">
        <v>0</v>
      </c>
      <c r="S377" s="81">
        <v>0</v>
      </c>
      <c r="T377" s="82"/>
      <c r="U377" s="81">
        <v>11040986</v>
      </c>
      <c r="V377" s="81">
        <v>262</v>
      </c>
      <c r="W377" s="81">
        <v>40</v>
      </c>
      <c r="X377" s="81">
        <v>2054</v>
      </c>
      <c r="Y377" s="81">
        <v>3792</v>
      </c>
      <c r="Z377" s="81">
        <v>7450</v>
      </c>
      <c r="AA377" s="81">
        <v>2235</v>
      </c>
      <c r="AB377" s="81">
        <v>11387</v>
      </c>
      <c r="AC377" s="81">
        <v>0</v>
      </c>
      <c r="AD377" s="81">
        <v>0</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92.978999999999999</v>
      </c>
      <c r="BJ377" s="81">
        <v>0</v>
      </c>
      <c r="BK377" s="81">
        <v>0</v>
      </c>
      <c r="BL377" s="81">
        <v>0</v>
      </c>
      <c r="BM377" s="82"/>
      <c r="BN377" s="81">
        <v>0</v>
      </c>
      <c r="BO377" s="81">
        <v>0</v>
      </c>
      <c r="BP377" s="81">
        <v>4</v>
      </c>
      <c r="BQ377" s="81">
        <v>0</v>
      </c>
      <c r="BR377" s="81">
        <v>0</v>
      </c>
      <c r="BS377" s="81">
        <v>0</v>
      </c>
      <c r="BT377"/>
      <c r="BU377" s="80">
        <v>92.978999999999999</v>
      </c>
      <c r="BV377" s="80">
        <v>0</v>
      </c>
      <c r="BW377" s="80">
        <v>0</v>
      </c>
      <c r="BX377" s="80">
        <v>0</v>
      </c>
      <c r="BY377" s="80">
        <v>0</v>
      </c>
      <c r="BZ377" s="80">
        <v>0</v>
      </c>
      <c r="CA377" s="80">
        <v>0</v>
      </c>
      <c r="CB377" s="80">
        <v>0</v>
      </c>
      <c r="CC377" s="80">
        <v>0</v>
      </c>
    </row>
    <row r="378" spans="1:81">
      <c r="A378" s="80" t="s">
        <v>2102</v>
      </c>
      <c r="B378" s="80">
        <v>349</v>
      </c>
      <c r="C378" s="80">
        <v>9</v>
      </c>
      <c r="D378" s="80">
        <v>21</v>
      </c>
      <c r="E378" s="80">
        <v>2012</v>
      </c>
      <c r="F378" s="80" t="s">
        <v>88</v>
      </c>
      <c r="G378" s="80" t="s">
        <v>2093</v>
      </c>
      <c r="H378" s="80" t="s">
        <v>2094</v>
      </c>
      <c r="I378" s="177"/>
      <c r="J378" s="81">
        <v>87.232031953254491</v>
      </c>
      <c r="K378" s="81">
        <v>0.57498464523805193</v>
      </c>
      <c r="L378" s="81">
        <v>1.5361433931158459</v>
      </c>
      <c r="M378" s="81">
        <v>10.869668336745674</v>
      </c>
      <c r="N378" s="81">
        <v>15.761850205881728</v>
      </c>
      <c r="O378" s="81">
        <v>14.351190386228105</v>
      </c>
      <c r="P378" s="81">
        <v>10.898781046694847</v>
      </c>
      <c r="Q378" s="81">
        <v>0.8679203146004677</v>
      </c>
      <c r="R378" s="81">
        <v>0</v>
      </c>
      <c r="S378" s="81">
        <v>0</v>
      </c>
      <c r="T378" s="82"/>
      <c r="U378" s="81">
        <v>13327324</v>
      </c>
      <c r="V378" s="81">
        <v>262</v>
      </c>
      <c r="W378" s="81">
        <v>40</v>
      </c>
      <c r="X378" s="81">
        <v>2054</v>
      </c>
      <c r="Y378" s="81">
        <v>3858</v>
      </c>
      <c r="Z378" s="81">
        <v>7506</v>
      </c>
      <c r="AA378" s="81">
        <v>2190</v>
      </c>
      <c r="AB378" s="81">
        <v>11383</v>
      </c>
      <c r="AC378" s="81">
        <v>0</v>
      </c>
      <c r="AD378" s="81">
        <v>0</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110.027</v>
      </c>
      <c r="BJ378" s="81">
        <v>0</v>
      </c>
      <c r="BK378" s="81">
        <v>0</v>
      </c>
      <c r="BL378" s="81">
        <v>0</v>
      </c>
      <c r="BM378" s="82"/>
      <c r="BN378" s="81">
        <v>0</v>
      </c>
      <c r="BO378" s="81">
        <v>0</v>
      </c>
      <c r="BP378" s="81">
        <v>5</v>
      </c>
      <c r="BQ378" s="81">
        <v>0</v>
      </c>
      <c r="BR378" s="81">
        <v>0</v>
      </c>
      <c r="BS378" s="81">
        <v>0</v>
      </c>
      <c r="BT378"/>
      <c r="BU378" s="80">
        <v>110.027</v>
      </c>
      <c r="BV378" s="80">
        <v>0</v>
      </c>
      <c r="BW378" s="80">
        <v>0</v>
      </c>
      <c r="BX378" s="80">
        <v>0</v>
      </c>
      <c r="BY378" s="80">
        <v>0</v>
      </c>
      <c r="BZ378" s="80">
        <v>0</v>
      </c>
      <c r="CA378" s="80">
        <v>0</v>
      </c>
      <c r="CB378" s="80">
        <v>0</v>
      </c>
      <c r="CC378" s="80">
        <v>0</v>
      </c>
    </row>
    <row r="379" spans="1:81">
      <c r="A379" s="80" t="s">
        <v>2103</v>
      </c>
      <c r="B379" s="80">
        <v>350</v>
      </c>
      <c r="C379" s="80">
        <v>10</v>
      </c>
      <c r="D379" s="80">
        <v>21</v>
      </c>
      <c r="E379" s="80">
        <v>2013</v>
      </c>
      <c r="F379" s="80" t="s">
        <v>89</v>
      </c>
      <c r="G379" s="80" t="s">
        <v>2093</v>
      </c>
      <c r="H379" s="80" t="s">
        <v>2094</v>
      </c>
      <c r="I379" s="177"/>
      <c r="J379" s="81">
        <v>79.208240460789796</v>
      </c>
      <c r="K379" s="81">
        <v>0.49518486346469948</v>
      </c>
      <c r="L379" s="81">
        <v>1.4847069434783562</v>
      </c>
      <c r="M379" s="81">
        <v>10.332607610855741</v>
      </c>
      <c r="N379" s="81">
        <v>13.195785273741093</v>
      </c>
      <c r="O379" s="81">
        <v>13.9190161968172</v>
      </c>
      <c r="P379" s="81">
        <v>10.884897480842504</v>
      </c>
      <c r="Q379" s="81">
        <v>0.88039109009450067</v>
      </c>
      <c r="R379" s="81">
        <v>0</v>
      </c>
      <c r="S379" s="81">
        <v>0</v>
      </c>
      <c r="T379" s="82"/>
      <c r="U379" s="81">
        <v>11651006</v>
      </c>
      <c r="V379" s="81">
        <v>262</v>
      </c>
      <c r="W379" s="81">
        <v>40</v>
      </c>
      <c r="X379" s="81">
        <v>2054</v>
      </c>
      <c r="Y379" s="81">
        <v>3912</v>
      </c>
      <c r="Z379" s="81">
        <v>7605</v>
      </c>
      <c r="AA379" s="81">
        <v>2179</v>
      </c>
      <c r="AB379" s="81">
        <v>11381</v>
      </c>
      <c r="AC379" s="81">
        <v>0</v>
      </c>
      <c r="AD379" s="81">
        <v>0</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116.623</v>
      </c>
      <c r="BJ379" s="81">
        <v>0</v>
      </c>
      <c r="BK379" s="81">
        <v>0</v>
      </c>
      <c r="BL379" s="81">
        <v>0</v>
      </c>
      <c r="BM379" s="82"/>
      <c r="BN379" s="81">
        <v>0</v>
      </c>
      <c r="BO379" s="81">
        <v>0</v>
      </c>
      <c r="BP379" s="81">
        <v>5</v>
      </c>
      <c r="BQ379" s="81">
        <v>0</v>
      </c>
      <c r="BR379" s="81">
        <v>0</v>
      </c>
      <c r="BS379" s="81">
        <v>0</v>
      </c>
      <c r="BT379"/>
      <c r="BU379" s="80">
        <v>116.623</v>
      </c>
      <c r="BV379" s="80">
        <v>0</v>
      </c>
      <c r="BW379" s="80">
        <v>0</v>
      </c>
      <c r="BX379" s="80">
        <v>0</v>
      </c>
      <c r="BY379" s="80">
        <v>0</v>
      </c>
      <c r="BZ379" s="80">
        <v>0</v>
      </c>
      <c r="CA379" s="80">
        <v>0</v>
      </c>
      <c r="CB379" s="80">
        <v>0</v>
      </c>
      <c r="CC379" s="80">
        <v>0</v>
      </c>
    </row>
    <row r="380" spans="1:81">
      <c r="A380" s="80" t="s">
        <v>2104</v>
      </c>
      <c r="B380" s="80">
        <v>351</v>
      </c>
      <c r="C380" s="80">
        <v>11</v>
      </c>
      <c r="D380" s="80">
        <v>21</v>
      </c>
      <c r="E380" s="80">
        <v>2014</v>
      </c>
      <c r="F380" s="80" t="s">
        <v>90</v>
      </c>
      <c r="G380" s="80" t="s">
        <v>2093</v>
      </c>
      <c r="H380" s="80" t="s">
        <v>2094</v>
      </c>
      <c r="I380" s="177"/>
      <c r="J380" s="81">
        <v>102.46754586184693</v>
      </c>
      <c r="K380" s="81">
        <v>0.47165158285548681</v>
      </c>
      <c r="L380" s="81">
        <v>0.84765296156798087</v>
      </c>
      <c r="M380" s="81">
        <v>17.130668033496391</v>
      </c>
      <c r="N380" s="81">
        <v>13.863092659675656</v>
      </c>
      <c r="O380" s="81">
        <v>13.372187840464303</v>
      </c>
      <c r="P380" s="81">
        <v>10.785849061409145</v>
      </c>
      <c r="Q380" s="81">
        <v>0.8449923753937979</v>
      </c>
      <c r="R380" s="81">
        <v>0</v>
      </c>
      <c r="S380" s="81">
        <v>0</v>
      </c>
      <c r="T380" s="82"/>
      <c r="U380" s="81">
        <v>18044327</v>
      </c>
      <c r="V380" s="81">
        <v>222</v>
      </c>
      <c r="W380" s="81">
        <v>36</v>
      </c>
      <c r="X380" s="81">
        <v>3512</v>
      </c>
      <c r="Y380" s="81">
        <v>3975</v>
      </c>
      <c r="Z380" s="81">
        <v>7695</v>
      </c>
      <c r="AA380" s="81">
        <v>2148</v>
      </c>
      <c r="AB380" s="81">
        <v>11385</v>
      </c>
      <c r="AC380" s="81">
        <v>0</v>
      </c>
      <c r="AD380" s="81">
        <v>0</v>
      </c>
      <c r="AE380" s="82"/>
      <c r="AF380" s="81">
        <v>136274110.17690179</v>
      </c>
      <c r="AG380" s="81">
        <v>404643.16602678248</v>
      </c>
      <c r="AH380" s="81">
        <v>212556.03421713263</v>
      </c>
      <c r="AI380" s="81">
        <v>22717664.48578465</v>
      </c>
      <c r="AJ380" s="81">
        <v>17897787.610268254</v>
      </c>
      <c r="AK380" s="81">
        <v>0</v>
      </c>
      <c r="AL380" s="81">
        <v>0</v>
      </c>
      <c r="AM380" s="81">
        <v>1562990.3714975948</v>
      </c>
      <c r="AN380" s="81">
        <v>0</v>
      </c>
      <c r="AO380" s="81">
        <v>0</v>
      </c>
      <c r="AP380" s="82"/>
      <c r="AQ380" s="81">
        <v>155</v>
      </c>
      <c r="AR380" s="81">
        <v>77</v>
      </c>
      <c r="AS380" s="81">
        <v>0</v>
      </c>
      <c r="AT380" s="81">
        <v>0</v>
      </c>
      <c r="AU380" s="81">
        <v>0</v>
      </c>
      <c r="AV380" s="81">
        <v>1</v>
      </c>
      <c r="AW380" s="81" t="s">
        <v>564</v>
      </c>
      <c r="AX380" s="82"/>
      <c r="AY380" s="81">
        <v>674.6</v>
      </c>
      <c r="AZ380" s="81">
        <v>3595</v>
      </c>
      <c r="BA380" s="81">
        <v>0</v>
      </c>
      <c r="BB380" s="81">
        <v>0</v>
      </c>
      <c r="BC380" s="81">
        <v>0</v>
      </c>
      <c r="BD380" s="81">
        <v>400</v>
      </c>
      <c r="BE380" s="81" t="s">
        <v>564</v>
      </c>
      <c r="BF380" s="82"/>
      <c r="BG380" s="81">
        <v>0</v>
      </c>
      <c r="BH380" s="81">
        <v>0</v>
      </c>
      <c r="BI380" s="81">
        <v>115.67</v>
      </c>
      <c r="BJ380" s="81">
        <v>0</v>
      </c>
      <c r="BK380" s="81">
        <v>0</v>
      </c>
      <c r="BL380" s="81">
        <v>0</v>
      </c>
      <c r="BM380" s="82"/>
      <c r="BN380" s="81">
        <v>0</v>
      </c>
      <c r="BO380" s="81">
        <v>0</v>
      </c>
      <c r="BP380" s="81">
        <v>6</v>
      </c>
      <c r="BQ380" s="81">
        <v>0</v>
      </c>
      <c r="BR380" s="81">
        <v>0</v>
      </c>
      <c r="BS380" s="81">
        <v>0</v>
      </c>
      <c r="BT380"/>
      <c r="BU380" s="80">
        <v>115.67</v>
      </c>
      <c r="BV380" s="80">
        <v>0</v>
      </c>
      <c r="BW380" s="80">
        <v>0</v>
      </c>
      <c r="BX380" s="80">
        <v>0</v>
      </c>
      <c r="BY380" s="80">
        <v>0</v>
      </c>
      <c r="BZ380" s="80">
        <v>0</v>
      </c>
      <c r="CA380" s="80">
        <v>0</v>
      </c>
      <c r="CB380" s="80">
        <v>0</v>
      </c>
      <c r="CC380" s="80">
        <v>0</v>
      </c>
    </row>
    <row r="381" spans="1:81">
      <c r="A381" s="80" t="s">
        <v>2105</v>
      </c>
      <c r="B381" s="80">
        <v>352</v>
      </c>
      <c r="C381" s="80">
        <v>12</v>
      </c>
      <c r="D381" s="80">
        <v>21</v>
      </c>
      <c r="E381" s="80">
        <v>2015</v>
      </c>
      <c r="F381" s="80" t="s">
        <v>91</v>
      </c>
      <c r="G381" s="80" t="s">
        <v>2093</v>
      </c>
      <c r="H381" s="80" t="s">
        <v>2094</v>
      </c>
      <c r="I381" s="177"/>
      <c r="J381" s="81">
        <v>61.950060488448983</v>
      </c>
      <c r="K381" s="81">
        <v>0.47354647547689133</v>
      </c>
      <c r="L381" s="81">
        <v>0.91142951740941103</v>
      </c>
      <c r="M381" s="81">
        <v>17.030845829516718</v>
      </c>
      <c r="N381" s="81">
        <v>13.194320013111037</v>
      </c>
      <c r="O381" s="81">
        <v>13.344408675358356</v>
      </c>
      <c r="P381" s="81">
        <v>10.603374305049469</v>
      </c>
      <c r="Q381" s="81">
        <v>0.83083846194820998</v>
      </c>
      <c r="R381" s="81">
        <v>0</v>
      </c>
      <c r="S381" s="81">
        <v>0</v>
      </c>
      <c r="T381" s="82"/>
      <c r="U381" s="81">
        <v>12535733</v>
      </c>
      <c r="V381" s="81">
        <v>222</v>
      </c>
      <c r="W381" s="81">
        <v>36</v>
      </c>
      <c r="X381" s="81">
        <v>3512</v>
      </c>
      <c r="Y381" s="81">
        <v>4106</v>
      </c>
      <c r="Z381" s="81">
        <v>7753</v>
      </c>
      <c r="AA381" s="81">
        <v>2110</v>
      </c>
      <c r="AB381" s="81">
        <v>11435</v>
      </c>
      <c r="AC381" s="81">
        <v>0</v>
      </c>
      <c r="AD381" s="81">
        <v>0</v>
      </c>
      <c r="AE381" s="82"/>
      <c r="AF381" s="81">
        <v>85509920.435206443</v>
      </c>
      <c r="AG381" s="81">
        <v>369561.6734537505</v>
      </c>
      <c r="AH381" s="81">
        <v>192448.12624357795</v>
      </c>
      <c r="AI381" s="81">
        <v>22381890.680150729</v>
      </c>
      <c r="AJ381" s="81">
        <v>18360466.782203298</v>
      </c>
      <c r="AK381" s="81">
        <v>0</v>
      </c>
      <c r="AL381" s="81">
        <v>0</v>
      </c>
      <c r="AM381" s="81">
        <v>1567118.7819791117</v>
      </c>
      <c r="AN381" s="81">
        <v>0</v>
      </c>
      <c r="AO381" s="81">
        <v>0</v>
      </c>
      <c r="AP381" s="82"/>
      <c r="AQ381" s="81">
        <v>178</v>
      </c>
      <c r="AR381" s="81">
        <v>112</v>
      </c>
      <c r="AS381" s="81">
        <v>0</v>
      </c>
      <c r="AT381" s="81">
        <v>0</v>
      </c>
      <c r="AU381" s="81">
        <v>0</v>
      </c>
      <c r="AV381" s="81">
        <v>1</v>
      </c>
      <c r="AW381" s="81" t="s">
        <v>564</v>
      </c>
      <c r="AX381" s="82"/>
      <c r="AY381" s="81">
        <v>793.8</v>
      </c>
      <c r="AZ381" s="81">
        <v>5729.5</v>
      </c>
      <c r="BA381" s="81">
        <v>0</v>
      </c>
      <c r="BB381" s="81">
        <v>0</v>
      </c>
      <c r="BC381" s="81">
        <v>0</v>
      </c>
      <c r="BD381" s="81">
        <v>400</v>
      </c>
      <c r="BE381" s="81" t="s">
        <v>564</v>
      </c>
      <c r="BF381" s="82"/>
      <c r="BG381" s="81">
        <v>0</v>
      </c>
      <c r="BH381" s="81">
        <v>0</v>
      </c>
      <c r="BI381" s="81">
        <v>152.476</v>
      </c>
      <c r="BJ381" s="81">
        <v>0</v>
      </c>
      <c r="BK381" s="81">
        <v>0</v>
      </c>
      <c r="BL381" s="81">
        <v>0</v>
      </c>
      <c r="BM381" s="82"/>
      <c r="BN381" s="81">
        <v>0</v>
      </c>
      <c r="BO381" s="81">
        <v>0</v>
      </c>
      <c r="BP381" s="81">
        <v>7</v>
      </c>
      <c r="BQ381" s="81">
        <v>0</v>
      </c>
      <c r="BR381" s="81">
        <v>0</v>
      </c>
      <c r="BS381" s="81">
        <v>0</v>
      </c>
      <c r="BT381"/>
      <c r="BU381" s="80">
        <v>145.73699999999999</v>
      </c>
      <c r="BV381" s="80">
        <v>0</v>
      </c>
      <c r="BW381" s="80">
        <v>6.7389999999999999</v>
      </c>
      <c r="BX381" s="80">
        <v>0</v>
      </c>
      <c r="BY381" s="80">
        <v>0</v>
      </c>
      <c r="BZ381" s="80">
        <v>0</v>
      </c>
      <c r="CA381" s="80">
        <v>0</v>
      </c>
      <c r="CB381" s="80">
        <v>0</v>
      </c>
      <c r="CC381" s="80">
        <v>0</v>
      </c>
    </row>
    <row r="382" spans="1:81">
      <c r="A382" s="80" t="s">
        <v>2106</v>
      </c>
      <c r="B382" s="80">
        <v>353</v>
      </c>
      <c r="C382" s="80">
        <v>13</v>
      </c>
      <c r="D382" s="80">
        <v>21</v>
      </c>
      <c r="E382" s="80">
        <v>2016</v>
      </c>
      <c r="F382" s="80" t="s">
        <v>92</v>
      </c>
      <c r="G382" s="80" t="s">
        <v>2093</v>
      </c>
      <c r="H382" s="80" t="s">
        <v>2094</v>
      </c>
      <c r="I382" s="177"/>
      <c r="J382" s="81">
        <v>73.517259077648845</v>
      </c>
      <c r="K382" s="81">
        <v>0.47289060286848417</v>
      </c>
      <c r="L382" s="81">
        <v>0.98453826545363865</v>
      </c>
      <c r="M382" s="81">
        <v>14.263038365828827</v>
      </c>
      <c r="N382" s="81">
        <v>13.294358816946492</v>
      </c>
      <c r="O382" s="81">
        <v>13.309883436352385</v>
      </c>
      <c r="P382" s="81">
        <v>10.174163729923144</v>
      </c>
      <c r="Q382" s="81">
        <v>0.80965493525952159</v>
      </c>
      <c r="R382" s="81">
        <v>0</v>
      </c>
      <c r="S382" s="81">
        <v>0</v>
      </c>
      <c r="T382" s="82"/>
      <c r="U382" s="81">
        <v>14482739</v>
      </c>
      <c r="V382" s="81">
        <v>222</v>
      </c>
      <c r="W382" s="81">
        <v>36</v>
      </c>
      <c r="X382" s="81">
        <v>3512</v>
      </c>
      <c r="Y382" s="81">
        <v>4191</v>
      </c>
      <c r="Z382" s="81">
        <v>7828</v>
      </c>
      <c r="AA382" s="81">
        <v>2094</v>
      </c>
      <c r="AB382" s="81">
        <v>11463</v>
      </c>
      <c r="AC382" s="81">
        <v>0</v>
      </c>
      <c r="AD382" s="81">
        <v>0</v>
      </c>
      <c r="AE382" s="82"/>
      <c r="AF382" s="81">
        <v>100878179.34689219</v>
      </c>
      <c r="AG382" s="81">
        <v>355362.73748028331</v>
      </c>
      <c r="AH382" s="81">
        <v>159812.5291475557</v>
      </c>
      <c r="AI382" s="81">
        <v>22099374.333891589</v>
      </c>
      <c r="AJ382" s="81">
        <v>18794472.052207269</v>
      </c>
      <c r="AK382" s="81">
        <v>0</v>
      </c>
      <c r="AL382" s="81">
        <v>0</v>
      </c>
      <c r="AM382" s="81">
        <v>1572176.5432448371</v>
      </c>
      <c r="AN382" s="81">
        <v>0</v>
      </c>
      <c r="AO382" s="81">
        <v>0</v>
      </c>
      <c r="AP382" s="82"/>
      <c r="AQ382" s="81">
        <v>214</v>
      </c>
      <c r="AR382" s="81">
        <v>138</v>
      </c>
      <c r="AS382" s="81">
        <v>0</v>
      </c>
      <c r="AT382" s="81">
        <v>0</v>
      </c>
      <c r="AU382" s="81">
        <v>0</v>
      </c>
      <c r="AV382" s="81">
        <v>1</v>
      </c>
      <c r="AW382" s="81" t="s">
        <v>564</v>
      </c>
      <c r="AX382" s="82"/>
      <c r="AY382" s="81">
        <v>992.8</v>
      </c>
      <c r="AZ382" s="81">
        <v>8207.2999999999993</v>
      </c>
      <c r="BA382" s="81">
        <v>0</v>
      </c>
      <c r="BB382" s="81">
        <v>0</v>
      </c>
      <c r="BC382" s="81">
        <v>0</v>
      </c>
      <c r="BD382" s="81">
        <v>400</v>
      </c>
      <c r="BE382" s="81" t="s">
        <v>564</v>
      </c>
      <c r="BF382" s="82"/>
      <c r="BG382" s="81">
        <v>0</v>
      </c>
      <c r="BH382" s="81">
        <v>0</v>
      </c>
      <c r="BI382" s="81">
        <v>151.82300000000001</v>
      </c>
      <c r="BJ382" s="81">
        <v>0</v>
      </c>
      <c r="BK382" s="81">
        <v>0</v>
      </c>
      <c r="BL382" s="81">
        <v>0</v>
      </c>
      <c r="BM382" s="82"/>
      <c r="BN382" s="81">
        <v>0</v>
      </c>
      <c r="BO382" s="81">
        <v>0</v>
      </c>
      <c r="BP382" s="81">
        <v>7</v>
      </c>
      <c r="BQ382" s="81">
        <v>0</v>
      </c>
      <c r="BR382" s="81">
        <v>0</v>
      </c>
      <c r="BS382" s="81">
        <v>0</v>
      </c>
      <c r="BT382"/>
      <c r="BU382" s="80">
        <v>145.637</v>
      </c>
      <c r="BV382" s="80">
        <v>0</v>
      </c>
      <c r="BW382" s="80">
        <v>6.1859999999999999</v>
      </c>
      <c r="BX382" s="80">
        <v>0</v>
      </c>
      <c r="BY382" s="80">
        <v>0</v>
      </c>
      <c r="BZ382" s="80">
        <v>0</v>
      </c>
      <c r="CA382" s="80">
        <v>0</v>
      </c>
      <c r="CB382" s="80">
        <v>0</v>
      </c>
      <c r="CC382" s="80">
        <v>0</v>
      </c>
    </row>
    <row r="383" spans="1:81">
      <c r="A383" s="80" t="s">
        <v>2107</v>
      </c>
      <c r="B383" s="80">
        <v>354</v>
      </c>
      <c r="C383" s="80">
        <v>14</v>
      </c>
      <c r="D383" s="80">
        <v>21</v>
      </c>
      <c r="E383" s="80">
        <v>2017</v>
      </c>
      <c r="F383" s="80" t="s">
        <v>71</v>
      </c>
      <c r="G383" s="80" t="s">
        <v>2093</v>
      </c>
      <c r="H383" s="80" t="s">
        <v>2094</v>
      </c>
      <c r="I383" s="177"/>
      <c r="J383" s="81">
        <v>89.83398960141443</v>
      </c>
      <c r="K383" s="81">
        <v>0.47669386425679738</v>
      </c>
      <c r="L383" s="81">
        <v>0.8685794050719835</v>
      </c>
      <c r="M383" s="81">
        <v>13.467773564307864</v>
      </c>
      <c r="N383" s="81">
        <v>12.862207322445633</v>
      </c>
      <c r="O383" s="81">
        <v>13.122803698568131</v>
      </c>
      <c r="P383" s="81">
        <v>9.989015444116772</v>
      </c>
      <c r="Q383" s="81">
        <v>0.7777396025008757</v>
      </c>
      <c r="R383" s="81">
        <v>0</v>
      </c>
      <c r="S383" s="81">
        <v>0.85059104811642716</v>
      </c>
      <c r="T383" s="82"/>
      <c r="U383" s="81">
        <v>18617430</v>
      </c>
      <c r="V383" s="81">
        <v>222</v>
      </c>
      <c r="W383" s="81">
        <v>36</v>
      </c>
      <c r="X383" s="81">
        <v>3512</v>
      </c>
      <c r="Y383" s="81">
        <v>4217</v>
      </c>
      <c r="Z383" s="81">
        <v>7846</v>
      </c>
      <c r="AA383" s="81">
        <v>2069</v>
      </c>
      <c r="AB383" s="81">
        <v>11387</v>
      </c>
      <c r="AC383" s="81">
        <v>0</v>
      </c>
      <c r="AD383" s="81">
        <v>0.85059104811642716</v>
      </c>
      <c r="AE383" s="82"/>
      <c r="AF383" s="81">
        <v>128731317.0971518</v>
      </c>
      <c r="AG383" s="81">
        <v>360362.28868982347</v>
      </c>
      <c r="AH383" s="81">
        <v>185933.1424352841</v>
      </c>
      <c r="AI383" s="81">
        <v>21721369.908464581</v>
      </c>
      <c r="AJ383" s="81">
        <v>18166163.6932806</v>
      </c>
      <c r="AK383" s="81">
        <v>0</v>
      </c>
      <c r="AL383" s="81">
        <v>0</v>
      </c>
      <c r="AM383" s="81">
        <v>1564196.6873316111</v>
      </c>
      <c r="AN383" s="81">
        <v>0</v>
      </c>
      <c r="AO383" s="81">
        <v>0</v>
      </c>
      <c r="AP383" s="82"/>
      <c r="AQ383" s="81">
        <v>243</v>
      </c>
      <c r="AR383" s="81">
        <v>150</v>
      </c>
      <c r="AS383" s="81">
        <v>0</v>
      </c>
      <c r="AT383" s="81">
        <v>0</v>
      </c>
      <c r="AU383" s="81">
        <v>0</v>
      </c>
      <c r="AV383" s="81">
        <v>1</v>
      </c>
      <c r="AW383" s="81" t="s">
        <v>564</v>
      </c>
      <c r="AX383" s="82"/>
      <c r="AY383" s="81">
        <v>1149.0999999999999</v>
      </c>
      <c r="AZ383" s="81">
        <v>8541.6999999999989</v>
      </c>
      <c r="BA383" s="81">
        <v>0</v>
      </c>
      <c r="BB383" s="81">
        <v>0</v>
      </c>
      <c r="BC383" s="81">
        <v>0</v>
      </c>
      <c r="BD383" s="81">
        <v>400</v>
      </c>
      <c r="BE383" s="81" t="s">
        <v>564</v>
      </c>
      <c r="BF383" s="82"/>
      <c r="BG383" s="81">
        <v>0</v>
      </c>
      <c r="BH383" s="81">
        <v>0</v>
      </c>
      <c r="BI383" s="81">
        <v>158.685</v>
      </c>
      <c r="BJ383" s="81">
        <v>0</v>
      </c>
      <c r="BK383" s="81">
        <v>0</v>
      </c>
      <c r="BL383" s="81">
        <v>0</v>
      </c>
      <c r="BM383" s="82"/>
      <c r="BN383" s="81">
        <v>0</v>
      </c>
      <c r="BO383" s="81">
        <v>0</v>
      </c>
      <c r="BP383" s="81">
        <v>7</v>
      </c>
      <c r="BQ383" s="81">
        <v>0</v>
      </c>
      <c r="BR383" s="81">
        <v>0</v>
      </c>
      <c r="BS383" s="81">
        <v>0</v>
      </c>
      <c r="BT383"/>
      <c r="BU383" s="80">
        <v>158.685</v>
      </c>
      <c r="BV383" s="80">
        <v>0</v>
      </c>
      <c r="BW383" s="80">
        <v>0</v>
      </c>
      <c r="BX383" s="80">
        <v>0</v>
      </c>
      <c r="BY383" s="80">
        <v>0</v>
      </c>
      <c r="BZ383" s="80">
        <v>0</v>
      </c>
      <c r="CA383" s="80">
        <v>0</v>
      </c>
      <c r="CB383" s="80">
        <v>0</v>
      </c>
      <c r="CC383" s="80">
        <v>0</v>
      </c>
    </row>
    <row r="384" spans="1:81">
      <c r="A384" s="80" t="s">
        <v>2108</v>
      </c>
      <c r="B384" s="80">
        <v>355</v>
      </c>
      <c r="C384" s="80">
        <v>15</v>
      </c>
      <c r="D384" s="80">
        <v>21</v>
      </c>
      <c r="E384" s="80">
        <v>2018</v>
      </c>
      <c r="F384" s="80" t="s">
        <v>93</v>
      </c>
      <c r="G384" s="80" t="s">
        <v>2093</v>
      </c>
      <c r="H384" s="80" t="s">
        <v>2094</v>
      </c>
      <c r="I384" s="177"/>
      <c r="J384" s="81">
        <v>56.45296382430768</v>
      </c>
      <c r="K384" s="81">
        <v>0.44801861114422065</v>
      </c>
      <c r="L384" s="81">
        <v>0.78273252895156797</v>
      </c>
      <c r="M384" s="81">
        <v>13.280882670663818</v>
      </c>
      <c r="N384" s="81">
        <v>13.511062868007462</v>
      </c>
      <c r="O384" s="81">
        <v>12.956669907573865</v>
      </c>
      <c r="P384" s="81">
        <v>9.8035444803930787</v>
      </c>
      <c r="Q384" s="81">
        <v>0.71701301402835405</v>
      </c>
      <c r="R384" s="81">
        <v>0</v>
      </c>
      <c r="S384" s="81">
        <v>1.050464379097614</v>
      </c>
      <c r="T384" s="82"/>
      <c r="U384" s="81">
        <v>11560690</v>
      </c>
      <c r="V384" s="81">
        <v>222</v>
      </c>
      <c r="W384" s="81">
        <v>36</v>
      </c>
      <c r="X384" s="81">
        <v>3512</v>
      </c>
      <c r="Y384" s="81">
        <v>4264</v>
      </c>
      <c r="Z384" s="81">
        <v>7895</v>
      </c>
      <c r="AA384" s="81">
        <v>2051</v>
      </c>
      <c r="AB384" s="81">
        <v>11313</v>
      </c>
      <c r="AC384" s="81">
        <v>0</v>
      </c>
      <c r="AD384" s="81">
        <v>1.050464379097614</v>
      </c>
      <c r="AE384" s="82"/>
      <c r="AF384" s="81">
        <v>81464526.141599715</v>
      </c>
      <c r="AG384" s="81">
        <v>318655.99746359629</v>
      </c>
      <c r="AH384" s="81">
        <v>175927.5102945338</v>
      </c>
      <c r="AI384" s="81">
        <v>20819749.39497757</v>
      </c>
      <c r="AJ384" s="81">
        <v>19102854.738259081</v>
      </c>
      <c r="AK384" s="81">
        <v>0</v>
      </c>
      <c r="AL384" s="81">
        <v>0</v>
      </c>
      <c r="AM384" s="81">
        <v>1557247.0154808839</v>
      </c>
      <c r="AN384" s="81">
        <v>0</v>
      </c>
      <c r="AO384" s="81">
        <v>0</v>
      </c>
      <c r="AP384" s="82"/>
      <c r="AQ384" s="81">
        <v>268</v>
      </c>
      <c r="AR384" s="81">
        <v>163</v>
      </c>
      <c r="AS384" s="81">
        <v>0</v>
      </c>
      <c r="AT384" s="81">
        <v>0</v>
      </c>
      <c r="AU384" s="81">
        <v>0</v>
      </c>
      <c r="AV384" s="81">
        <v>1</v>
      </c>
      <c r="AW384" s="81" t="s">
        <v>564</v>
      </c>
      <c r="AX384" s="82"/>
      <c r="AY384" s="81">
        <v>1271.9000000000001</v>
      </c>
      <c r="AZ384" s="81">
        <v>8935</v>
      </c>
      <c r="BA384" s="81">
        <v>0</v>
      </c>
      <c r="BB384" s="81">
        <v>0</v>
      </c>
      <c r="BC384" s="81">
        <v>0</v>
      </c>
      <c r="BD384" s="81">
        <v>400</v>
      </c>
      <c r="BE384" s="81" t="s">
        <v>564</v>
      </c>
      <c r="BF384" s="82"/>
      <c r="BG384" s="81">
        <v>0</v>
      </c>
      <c r="BH384" s="81">
        <v>0</v>
      </c>
      <c r="BI384" s="81">
        <v>162.08099999999999</v>
      </c>
      <c r="BJ384" s="81">
        <v>0</v>
      </c>
      <c r="BK384" s="81">
        <v>0</v>
      </c>
      <c r="BL384" s="81">
        <v>0</v>
      </c>
      <c r="BM384" s="82"/>
      <c r="BN384" s="81">
        <v>0</v>
      </c>
      <c r="BO384" s="81">
        <v>0</v>
      </c>
      <c r="BP384" s="81">
        <v>7</v>
      </c>
      <c r="BQ384" s="81">
        <v>0</v>
      </c>
      <c r="BR384" s="81">
        <v>0</v>
      </c>
      <c r="BS384" s="81">
        <v>0</v>
      </c>
      <c r="BT384"/>
      <c r="BU384" s="80">
        <v>158.613</v>
      </c>
      <c r="BV384" s="80">
        <v>0</v>
      </c>
      <c r="BW384" s="80">
        <v>3.468</v>
      </c>
      <c r="BX384" s="80">
        <v>0</v>
      </c>
      <c r="BY384" s="80">
        <v>0</v>
      </c>
      <c r="BZ384" s="80">
        <v>0</v>
      </c>
      <c r="CA384" s="80">
        <v>0</v>
      </c>
      <c r="CB384" s="80">
        <v>0</v>
      </c>
      <c r="CC384" s="80">
        <v>0</v>
      </c>
    </row>
    <row r="385" spans="1:81">
      <c r="A385" s="80" t="s">
        <v>2109</v>
      </c>
      <c r="B385" s="80">
        <v>356</v>
      </c>
      <c r="C385" s="80">
        <v>16</v>
      </c>
      <c r="D385" s="80">
        <v>21</v>
      </c>
      <c r="E385" s="80">
        <v>2019</v>
      </c>
      <c r="F385" s="80" t="s">
        <v>73</v>
      </c>
      <c r="G385" s="80" t="s">
        <v>2093</v>
      </c>
      <c r="H385" s="80" t="s">
        <v>2094</v>
      </c>
      <c r="I385" s="177"/>
      <c r="J385" s="81">
        <v>49.634883114266501</v>
      </c>
      <c r="K385" s="81">
        <v>0.41043934607381721</v>
      </c>
      <c r="L385" s="81">
        <v>0.78899372761661046</v>
      </c>
      <c r="M385" s="81">
        <v>12.554258641261917</v>
      </c>
      <c r="N385" s="81">
        <v>11.938470540089199</v>
      </c>
      <c r="O385" s="81">
        <v>12.653567012902259</v>
      </c>
      <c r="P385" s="81">
        <v>9.7378099465004819</v>
      </c>
      <c r="Q385" s="81">
        <v>0.69539635361740115</v>
      </c>
      <c r="R385" s="81">
        <v>0</v>
      </c>
      <c r="S385" s="81">
        <v>0.98411183854172446</v>
      </c>
      <c r="T385" s="82"/>
      <c r="U385" s="81">
        <v>10612645</v>
      </c>
      <c r="V385" s="81">
        <v>222</v>
      </c>
      <c r="W385" s="81">
        <v>36</v>
      </c>
      <c r="X385" s="81">
        <v>3512</v>
      </c>
      <c r="Y385" s="81">
        <v>4304</v>
      </c>
      <c r="Z385" s="81">
        <v>7922</v>
      </c>
      <c r="AA385" s="81">
        <v>2022</v>
      </c>
      <c r="AB385" s="81">
        <v>11269</v>
      </c>
      <c r="AC385" s="81">
        <v>0</v>
      </c>
      <c r="AD385" s="81">
        <v>0.98411183854172446</v>
      </c>
      <c r="AE385" s="82"/>
      <c r="AF385" s="81">
        <v>73204759.738978326</v>
      </c>
      <c r="AG385" s="81">
        <v>308110.16182708571</v>
      </c>
      <c r="AH385" s="81">
        <v>185813.37170197431</v>
      </c>
      <c r="AI385" s="81">
        <v>20435675.475582011</v>
      </c>
      <c r="AJ385" s="81">
        <v>16856316.733657729</v>
      </c>
      <c r="AK385" s="81">
        <v>0</v>
      </c>
      <c r="AL385" s="81">
        <v>0</v>
      </c>
      <c r="AM385" s="81">
        <v>1534752.9670134191</v>
      </c>
      <c r="AN385" s="81">
        <v>0</v>
      </c>
      <c r="AO385" s="81">
        <v>0</v>
      </c>
      <c r="AP385" s="82"/>
      <c r="AQ385" s="81">
        <v>294</v>
      </c>
      <c r="AR385" s="81">
        <v>180</v>
      </c>
      <c r="AS385" s="81">
        <v>0</v>
      </c>
      <c r="AT385" s="81">
        <v>0</v>
      </c>
      <c r="AU385" s="81">
        <v>0</v>
      </c>
      <c r="AV385" s="81">
        <v>1</v>
      </c>
      <c r="AW385" s="81" t="s">
        <v>564</v>
      </c>
      <c r="AX385" s="82"/>
      <c r="AY385" s="81">
        <v>1408.899999999999</v>
      </c>
      <c r="AZ385" s="81">
        <v>10723.8</v>
      </c>
      <c r="BA385" s="81">
        <v>0</v>
      </c>
      <c r="BB385" s="81">
        <v>0</v>
      </c>
      <c r="BC385" s="81">
        <v>0</v>
      </c>
      <c r="BD385" s="81">
        <v>400</v>
      </c>
      <c r="BE385" s="81" t="s">
        <v>564</v>
      </c>
      <c r="BF385" s="82"/>
      <c r="BG385" s="81">
        <v>0</v>
      </c>
      <c r="BH385" s="81">
        <v>0</v>
      </c>
      <c r="BI385" s="81">
        <v>133.44399999999999</v>
      </c>
      <c r="BJ385" s="81">
        <v>0</v>
      </c>
      <c r="BK385" s="81">
        <v>0</v>
      </c>
      <c r="BL385" s="81">
        <v>0</v>
      </c>
      <c r="BM385" s="82"/>
      <c r="BN385" s="81">
        <v>0</v>
      </c>
      <c r="BO385" s="81">
        <v>0</v>
      </c>
      <c r="BP385" s="81">
        <v>6</v>
      </c>
      <c r="BQ385" s="81">
        <v>0</v>
      </c>
      <c r="BR385" s="81">
        <v>0</v>
      </c>
      <c r="BS385" s="81">
        <v>0</v>
      </c>
      <c r="BT385"/>
      <c r="BU385" s="80">
        <v>127.11199999999999</v>
      </c>
      <c r="BV385" s="80">
        <v>0</v>
      </c>
      <c r="BW385" s="80">
        <v>6.3319999999999999</v>
      </c>
      <c r="BX385" s="80">
        <v>0</v>
      </c>
      <c r="BY385" s="80">
        <v>0</v>
      </c>
      <c r="BZ385" s="80">
        <v>0</v>
      </c>
      <c r="CA385" s="80">
        <v>0</v>
      </c>
      <c r="CB385" s="80">
        <v>0</v>
      </c>
      <c r="CC385" s="80">
        <v>0</v>
      </c>
    </row>
    <row r="386" spans="1:81">
      <c r="A386" s="80" t="s">
        <v>2110</v>
      </c>
      <c r="B386" s="80">
        <v>357</v>
      </c>
      <c r="C386" s="80">
        <v>17</v>
      </c>
      <c r="D386" s="80">
        <v>21</v>
      </c>
      <c r="E386" s="80">
        <v>2020</v>
      </c>
      <c r="F386" s="80" t="s">
        <v>218</v>
      </c>
      <c r="G386" s="174" t="s">
        <v>2093</v>
      </c>
      <c r="H386" s="80" t="s">
        <v>2094</v>
      </c>
      <c r="I386" s="177"/>
      <c r="J386" s="81">
        <v>52.807784766327167</v>
      </c>
      <c r="K386" s="81">
        <v>0.54420314121495206</v>
      </c>
      <c r="L386" s="81">
        <v>1.107623299638647</v>
      </c>
      <c r="M386" s="81">
        <v>11.763357436363616</v>
      </c>
      <c r="N386" s="81">
        <v>11.198285072699139</v>
      </c>
      <c r="O386" s="81">
        <v>11.087714636088212</v>
      </c>
      <c r="P386" s="81">
        <v>8.9715541191693102</v>
      </c>
      <c r="Q386" s="81">
        <v>0.65378364062677197</v>
      </c>
      <c r="R386" s="81">
        <v>0</v>
      </c>
      <c r="S386" s="81">
        <v>1.3651180247431109</v>
      </c>
      <c r="T386" s="82"/>
      <c r="U386" s="81">
        <v>10155012</v>
      </c>
      <c r="V386" s="81">
        <v>254</v>
      </c>
      <c r="W386" s="81">
        <v>62</v>
      </c>
      <c r="X386" s="81">
        <v>3444</v>
      </c>
      <c r="Y386" s="81">
        <v>4283</v>
      </c>
      <c r="Z386" s="81">
        <v>7923</v>
      </c>
      <c r="AA386" s="81">
        <v>2024</v>
      </c>
      <c r="AB386" s="81">
        <v>11088</v>
      </c>
      <c r="AC386" s="81">
        <v>0</v>
      </c>
      <c r="AD386" s="81">
        <v>1.3651180247431109</v>
      </c>
      <c r="AE386" s="82"/>
      <c r="AF386" s="81">
        <v>79029432.263653323</v>
      </c>
      <c r="AG386" s="81">
        <v>384343.46861702349</v>
      </c>
      <c r="AH386" s="81">
        <v>278470.066131878</v>
      </c>
      <c r="AI386" s="81">
        <v>19487231.889810257</v>
      </c>
      <c r="AJ386" s="81">
        <v>16562196.819679094</v>
      </c>
      <c r="AK386" s="81"/>
      <c r="AL386" s="81"/>
      <c r="AM386" s="81">
        <v>1447107.1902493848</v>
      </c>
      <c r="AN386" s="81"/>
      <c r="AO386" s="81"/>
      <c r="AP386" s="82"/>
      <c r="AQ386" s="81">
        <v>332</v>
      </c>
      <c r="AR386" s="81">
        <v>186</v>
      </c>
      <c r="AS386" s="81">
        <v>0</v>
      </c>
      <c r="AT386" s="81">
        <v>0</v>
      </c>
      <c r="AU386" s="81">
        <v>0</v>
      </c>
      <c r="AV386" s="81">
        <v>1</v>
      </c>
      <c r="AW386" s="81">
        <v>0</v>
      </c>
      <c r="AX386" s="82"/>
      <c r="AY386" s="81">
        <v>1630.900000000001</v>
      </c>
      <c r="AZ386" s="81">
        <v>10927.3</v>
      </c>
      <c r="BA386" s="81">
        <v>0</v>
      </c>
      <c r="BB386" s="81">
        <v>0</v>
      </c>
      <c r="BC386" s="81">
        <v>0</v>
      </c>
      <c r="BD386" s="81">
        <v>400</v>
      </c>
      <c r="BE386" s="81">
        <v>0</v>
      </c>
      <c r="BF386" s="82"/>
      <c r="BG386" s="81">
        <v>0</v>
      </c>
      <c r="BH386" s="81">
        <v>0</v>
      </c>
      <c r="BI386" s="81">
        <v>122.369</v>
      </c>
      <c r="BJ386" s="81">
        <v>0</v>
      </c>
      <c r="BK386" s="81">
        <v>0</v>
      </c>
      <c r="BL386" s="81">
        <v>0</v>
      </c>
      <c r="BM386" s="82"/>
      <c r="BN386" s="81">
        <v>0</v>
      </c>
      <c r="BO386" s="81">
        <v>0</v>
      </c>
      <c r="BP386" s="81">
        <v>6</v>
      </c>
      <c r="BQ386" s="81">
        <v>0</v>
      </c>
      <c r="BR386" s="81">
        <v>0</v>
      </c>
      <c r="BS386" s="81">
        <v>0</v>
      </c>
      <c r="BT386"/>
      <c r="BU386" s="80">
        <v>117.264</v>
      </c>
      <c r="BV386" s="80">
        <v>0</v>
      </c>
      <c r="BW386" s="80">
        <v>5.1050000000000004</v>
      </c>
      <c r="BX386" s="80">
        <v>0</v>
      </c>
      <c r="BY386" s="80">
        <v>0</v>
      </c>
      <c r="BZ386" s="80">
        <v>0</v>
      </c>
      <c r="CA386" s="80">
        <v>0</v>
      </c>
      <c r="CB386" s="80">
        <v>0</v>
      </c>
      <c r="CC386" s="80">
        <v>0</v>
      </c>
    </row>
    <row r="387" spans="1:81">
      <c r="A387" s="80" t="s">
        <v>2111</v>
      </c>
      <c r="B387" s="80">
        <v>357</v>
      </c>
      <c r="C387" s="80">
        <v>18</v>
      </c>
      <c r="D387" s="80">
        <v>21</v>
      </c>
      <c r="E387" s="80">
        <v>2021</v>
      </c>
      <c r="F387" s="80" t="s">
        <v>75</v>
      </c>
      <c r="G387" s="174" t="s">
        <v>2093</v>
      </c>
      <c r="H387" s="80" t="s">
        <v>2094</v>
      </c>
      <c r="I387" s="177"/>
      <c r="J387" s="81">
        <v>38.97065165254854</v>
      </c>
      <c r="K387" s="81">
        <v>0.59732555747212224</v>
      </c>
      <c r="L387" s="81">
        <v>1.0848203887418708</v>
      </c>
      <c r="M387" s="81">
        <v>13.021045908796216</v>
      </c>
      <c r="N387" s="81">
        <v>11.81449401789633</v>
      </c>
      <c r="O387" s="81">
        <v>10.723211596843436</v>
      </c>
      <c r="P387" s="81">
        <v>9.2814860838560183</v>
      </c>
      <c r="Q387" s="81">
        <v>0.65357401958203654</v>
      </c>
      <c r="R387" s="81">
        <v>0</v>
      </c>
      <c r="S387" s="81">
        <v>1.3063616661375641</v>
      </c>
      <c r="T387" s="82"/>
      <c r="U387" s="81">
        <v>7959324</v>
      </c>
      <c r="V387" s="81">
        <v>254</v>
      </c>
      <c r="W387" s="81">
        <v>62</v>
      </c>
      <c r="X387" s="81">
        <v>3444</v>
      </c>
      <c r="Y387" s="81">
        <v>4297</v>
      </c>
      <c r="Z387" s="81">
        <v>7890</v>
      </c>
      <c r="AA387" s="81">
        <v>2042</v>
      </c>
      <c r="AB387" s="81">
        <v>10953</v>
      </c>
      <c r="AC387" s="81">
        <v>0</v>
      </c>
      <c r="AD387" s="81">
        <v>1.3063616661375641</v>
      </c>
      <c r="AE387" s="82"/>
      <c r="AF387" s="81">
        <v>57340122.947000049</v>
      </c>
      <c r="AG387" s="81">
        <v>415358.00357752288</v>
      </c>
      <c r="AH387" s="81">
        <v>260300.63061826132</v>
      </c>
      <c r="AI387" s="81">
        <v>21332375.275918208</v>
      </c>
      <c r="AJ387" s="81">
        <v>17123326.971154001</v>
      </c>
      <c r="AK387" s="81">
        <v>0</v>
      </c>
      <c r="AL387" s="81">
        <v>0</v>
      </c>
      <c r="AM387" s="81">
        <v>1437733.3631588654</v>
      </c>
      <c r="AN387" s="81">
        <v>0</v>
      </c>
      <c r="AO387" s="81">
        <v>0</v>
      </c>
      <c r="AP387" s="82"/>
      <c r="AQ387" s="81">
        <v>360</v>
      </c>
      <c r="AR387" s="81">
        <v>188</v>
      </c>
      <c r="AS387" s="81">
        <v>0</v>
      </c>
      <c r="AT387" s="81">
        <v>0</v>
      </c>
      <c r="AU387" s="81">
        <v>0</v>
      </c>
      <c r="AV387" s="81">
        <v>1</v>
      </c>
      <c r="AW387" s="81"/>
      <c r="AX387" s="82"/>
      <c r="AY387" s="81">
        <v>1794.600000000001</v>
      </c>
      <c r="AZ387" s="81">
        <v>11026.3</v>
      </c>
      <c r="BA387" s="81">
        <v>0</v>
      </c>
      <c r="BB387" s="81">
        <v>0</v>
      </c>
      <c r="BC387" s="81">
        <v>0</v>
      </c>
      <c r="BD387" s="81">
        <v>400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2112</v>
      </c>
      <c r="B388" s="80">
        <v>357</v>
      </c>
      <c r="C388" s="80">
        <v>19</v>
      </c>
      <c r="D388" s="80">
        <v>21</v>
      </c>
      <c r="E388" s="80">
        <v>2022</v>
      </c>
      <c r="F388" s="80" t="s">
        <v>568</v>
      </c>
      <c r="G388" s="80" t="s">
        <v>2093</v>
      </c>
      <c r="H388" s="80" t="s">
        <v>2094</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395</v>
      </c>
      <c r="AR388" s="81">
        <v>190</v>
      </c>
      <c r="AS388" s="81">
        <v>0</v>
      </c>
      <c r="AT388" s="81">
        <v>0</v>
      </c>
      <c r="AU388" s="81">
        <v>0</v>
      </c>
      <c r="AV388" s="81">
        <v>1</v>
      </c>
      <c r="AW388" s="81"/>
      <c r="AX388" s="82"/>
      <c r="AY388" s="81">
        <v>2003.7000000000016</v>
      </c>
      <c r="AZ388" s="81">
        <v>11375.8</v>
      </c>
      <c r="BA388" s="81">
        <v>0</v>
      </c>
      <c r="BB388" s="81">
        <v>0</v>
      </c>
      <c r="BC388" s="81">
        <v>0</v>
      </c>
      <c r="BD388" s="81">
        <v>400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2113</v>
      </c>
      <c r="B389" s="80">
        <v>171</v>
      </c>
      <c r="C389" s="80">
        <v>1</v>
      </c>
      <c r="D389" s="80">
        <v>11</v>
      </c>
      <c r="E389" s="80">
        <v>1990</v>
      </c>
      <c r="F389" s="80" t="s">
        <v>562</v>
      </c>
      <c r="G389" s="80" t="s">
        <v>2114</v>
      </c>
      <c r="H389" s="80" t="s">
        <v>2115</v>
      </c>
      <c r="I389" s="177"/>
      <c r="J389" s="81">
        <v>3.7544604010364555</v>
      </c>
      <c r="K389" s="81">
        <v>2.8615195759414442</v>
      </c>
      <c r="L389" s="81">
        <v>4.828127476936058</v>
      </c>
      <c r="M389" s="81">
        <v>49.253562353175532</v>
      </c>
      <c r="N389" s="81">
        <v>21.474623416783711</v>
      </c>
      <c r="O389" s="81">
        <v>15.516213365925648</v>
      </c>
      <c r="P389" s="81">
        <v>11.83636200293258</v>
      </c>
      <c r="Q389" s="81">
        <v>1.1926755715019575</v>
      </c>
      <c r="R389" s="81">
        <v>0</v>
      </c>
      <c r="S389" s="81">
        <v>1.7608800185291675</v>
      </c>
      <c r="T389" s="82"/>
      <c r="U389" s="81">
        <v>307764</v>
      </c>
      <c r="V389" s="81">
        <v>1198</v>
      </c>
      <c r="W389" s="81">
        <v>44</v>
      </c>
      <c r="X389" s="81">
        <v>16801</v>
      </c>
      <c r="Y389" s="81">
        <v>8531</v>
      </c>
      <c r="Z389" s="81">
        <v>6382</v>
      </c>
      <c r="AA389" s="81">
        <v>2874</v>
      </c>
      <c r="AB389" s="81">
        <v>19365</v>
      </c>
      <c r="AC389" s="81">
        <v>0</v>
      </c>
      <c r="AD389" s="81">
        <v>1.7608800185291675</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2116</v>
      </c>
      <c r="B390" s="80">
        <v>172</v>
      </c>
      <c r="C390" s="80">
        <v>2</v>
      </c>
      <c r="D390" s="80">
        <v>11</v>
      </c>
      <c r="E390" s="80">
        <v>2005</v>
      </c>
      <c r="F390" s="80" t="s">
        <v>565</v>
      </c>
      <c r="G390" s="80" t="s">
        <v>2114</v>
      </c>
      <c r="H390" s="80" t="s">
        <v>2115</v>
      </c>
      <c r="I390" s="177"/>
      <c r="J390" s="81">
        <v>2.4082201199285342</v>
      </c>
      <c r="K390" s="81">
        <v>1.6674558564267901</v>
      </c>
      <c r="L390" s="81">
        <v>2.1678031040480898</v>
      </c>
      <c r="M390" s="81">
        <v>67.730839744855942</v>
      </c>
      <c r="N390" s="81">
        <v>19.423168437306813</v>
      </c>
      <c r="O390" s="81">
        <v>16.475964882673455</v>
      </c>
      <c r="P390" s="81">
        <v>11.470381461826058</v>
      </c>
      <c r="Q390" s="81">
        <v>0.81196381347911939</v>
      </c>
      <c r="R390" s="81">
        <v>0</v>
      </c>
      <c r="S390" s="81">
        <v>5.6985719658000002</v>
      </c>
      <c r="T390" s="82"/>
      <c r="U390" s="81">
        <v>161730</v>
      </c>
      <c r="V390" s="81">
        <v>844</v>
      </c>
      <c r="W390" s="81">
        <v>24</v>
      </c>
      <c r="X390" s="81">
        <v>12904</v>
      </c>
      <c r="Y390" s="81">
        <v>6837</v>
      </c>
      <c r="Z390" s="81">
        <v>7842</v>
      </c>
      <c r="AA390" s="81">
        <v>2281</v>
      </c>
      <c r="AB390" s="81">
        <v>13782</v>
      </c>
      <c r="AC390" s="81">
        <v>0</v>
      </c>
      <c r="AD390" s="81">
        <v>5.6985719658000002</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2117</v>
      </c>
      <c r="B391" s="80">
        <v>173</v>
      </c>
      <c r="C391" s="80">
        <v>3</v>
      </c>
      <c r="D391" s="80">
        <v>11</v>
      </c>
      <c r="E391" s="80">
        <v>2006</v>
      </c>
      <c r="F391" s="80" t="s">
        <v>566</v>
      </c>
      <c r="G391" s="80" t="s">
        <v>2114</v>
      </c>
      <c r="H391" s="80" t="s">
        <v>2115</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2118</v>
      </c>
      <c r="B392" s="80">
        <v>174</v>
      </c>
      <c r="C392" s="80">
        <v>4</v>
      </c>
      <c r="D392" s="80">
        <v>11</v>
      </c>
      <c r="E392" s="80">
        <v>2007</v>
      </c>
      <c r="F392" s="80" t="s">
        <v>567</v>
      </c>
      <c r="G392" s="80" t="s">
        <v>2114</v>
      </c>
      <c r="H392" s="80" t="s">
        <v>2115</v>
      </c>
      <c r="I392" s="177"/>
      <c r="J392" s="81">
        <v>2.747698309307868</v>
      </c>
      <c r="K392" s="81">
        <v>1.5762203635970544</v>
      </c>
      <c r="L392" s="81">
        <v>1.9645605575182716</v>
      </c>
      <c r="M392" s="81">
        <v>60.839922777137758</v>
      </c>
      <c r="N392" s="81">
        <v>20.836639591614659</v>
      </c>
      <c r="O392" s="81">
        <v>15.701570167505725</v>
      </c>
      <c r="P392" s="81">
        <v>11.331326629650492</v>
      </c>
      <c r="Q392" s="81">
        <v>0.83099000431355474</v>
      </c>
      <c r="R392" s="81">
        <v>0</v>
      </c>
      <c r="S392" s="81">
        <v>5.3649735756799979</v>
      </c>
      <c r="T392" s="82"/>
      <c r="U392" s="81">
        <v>185399</v>
      </c>
      <c r="V392" s="81">
        <v>749</v>
      </c>
      <c r="W392" s="81">
        <v>20</v>
      </c>
      <c r="X392" s="81">
        <v>13431</v>
      </c>
      <c r="Y392" s="81">
        <v>6853</v>
      </c>
      <c r="Z392" s="81">
        <v>7769</v>
      </c>
      <c r="AA392" s="81">
        <v>2219</v>
      </c>
      <c r="AB392" s="81">
        <v>13359</v>
      </c>
      <c r="AC392" s="81">
        <v>0</v>
      </c>
      <c r="AD392" s="81">
        <v>5.3649735756799979</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2119</v>
      </c>
      <c r="B393" s="80">
        <v>175</v>
      </c>
      <c r="C393" s="80">
        <v>5</v>
      </c>
      <c r="D393" s="80">
        <v>11</v>
      </c>
      <c r="E393" s="80">
        <v>2008</v>
      </c>
      <c r="F393" s="80" t="s">
        <v>84</v>
      </c>
      <c r="G393" s="80" t="s">
        <v>2114</v>
      </c>
      <c r="H393" s="80" t="s">
        <v>2115</v>
      </c>
      <c r="I393" s="177"/>
      <c r="J393" s="81">
        <v>2.7503856659371024</v>
      </c>
      <c r="K393" s="81">
        <v>1.1944076574587379</v>
      </c>
      <c r="L393" s="81">
        <v>1.5619287466905012</v>
      </c>
      <c r="M393" s="81">
        <v>63.636390720290485</v>
      </c>
      <c r="N393" s="81">
        <v>19.734732161180933</v>
      </c>
      <c r="O393" s="81">
        <v>15.114488588026731</v>
      </c>
      <c r="P393" s="81">
        <v>11.053177452282176</v>
      </c>
      <c r="Q393" s="81">
        <v>0.80843716016830758</v>
      </c>
      <c r="R393" s="81">
        <v>0</v>
      </c>
      <c r="S393" s="81">
        <v>5.0050526412999998</v>
      </c>
      <c r="T393" s="82"/>
      <c r="U393" s="81">
        <v>194718</v>
      </c>
      <c r="V393" s="81">
        <v>749</v>
      </c>
      <c r="W393" s="81">
        <v>20</v>
      </c>
      <c r="X393" s="81">
        <v>13431</v>
      </c>
      <c r="Y393" s="81">
        <v>6774</v>
      </c>
      <c r="Z393" s="81">
        <v>7741</v>
      </c>
      <c r="AA393" s="81">
        <v>2167</v>
      </c>
      <c r="AB393" s="81">
        <v>13210</v>
      </c>
      <c r="AC393" s="81">
        <v>0</v>
      </c>
      <c r="AD393" s="81">
        <v>5.0050526412999998</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2120</v>
      </c>
      <c r="B394" s="80">
        <v>176</v>
      </c>
      <c r="C394" s="80">
        <v>6</v>
      </c>
      <c r="D394" s="80">
        <v>11</v>
      </c>
      <c r="E394" s="80">
        <v>2009</v>
      </c>
      <c r="F394" s="80" t="s">
        <v>85</v>
      </c>
      <c r="G394" s="80" t="s">
        <v>2114</v>
      </c>
      <c r="H394" s="80" t="s">
        <v>2115</v>
      </c>
      <c r="I394" s="177"/>
      <c r="J394" s="81">
        <v>2.2405604249321929</v>
      </c>
      <c r="K394" s="81">
        <v>1.0677941573555334</v>
      </c>
      <c r="L394" s="81">
        <v>2.3266626531050916</v>
      </c>
      <c r="M394" s="81">
        <v>59.962682505323201</v>
      </c>
      <c r="N394" s="81">
        <v>16.847453559929718</v>
      </c>
      <c r="O394" s="81">
        <v>15.16642843485362</v>
      </c>
      <c r="P394" s="81">
        <v>10.627529262852624</v>
      </c>
      <c r="Q394" s="81">
        <v>0.75828491707428036</v>
      </c>
      <c r="R394" s="81">
        <v>0</v>
      </c>
      <c r="S394" s="81">
        <v>6.45739652448</v>
      </c>
      <c r="T394" s="82"/>
      <c r="U394" s="81">
        <v>125349</v>
      </c>
      <c r="V394" s="81">
        <v>817</v>
      </c>
      <c r="W394" s="81">
        <v>44</v>
      </c>
      <c r="X394" s="81">
        <v>14775</v>
      </c>
      <c r="Y394" s="81">
        <v>6771</v>
      </c>
      <c r="Z394" s="81">
        <v>7667</v>
      </c>
      <c r="AA394" s="81">
        <v>2139</v>
      </c>
      <c r="AB394" s="81">
        <v>13007</v>
      </c>
      <c r="AC394" s="81">
        <v>0</v>
      </c>
      <c r="AD394" s="81">
        <v>6.45739652448</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10.59</v>
      </c>
      <c r="BL394" s="81">
        <v>0</v>
      </c>
      <c r="BM394" s="82"/>
      <c r="BN394" s="81">
        <v>0</v>
      </c>
      <c r="BO394" s="81">
        <v>0</v>
      </c>
      <c r="BP394" s="81">
        <v>0</v>
      </c>
      <c r="BQ394" s="81">
        <v>0</v>
      </c>
      <c r="BR394" s="81">
        <v>2</v>
      </c>
      <c r="BS394" s="81">
        <v>0</v>
      </c>
      <c r="BT394"/>
      <c r="BU394" s="80"/>
      <c r="BV394" s="80"/>
      <c r="BW394" s="80"/>
      <c r="BX394" s="80"/>
      <c r="BY394" s="80"/>
      <c r="BZ394" s="80"/>
      <c r="CA394" s="80"/>
      <c r="CB394" s="80"/>
      <c r="CC394" s="80"/>
    </row>
    <row r="395" spans="1:81">
      <c r="A395" s="80" t="s">
        <v>2121</v>
      </c>
      <c r="B395" s="80">
        <v>177</v>
      </c>
      <c r="C395" s="80">
        <v>7</v>
      </c>
      <c r="D395" s="80">
        <v>11</v>
      </c>
      <c r="E395" s="80">
        <v>2010</v>
      </c>
      <c r="F395" s="80" t="s">
        <v>86</v>
      </c>
      <c r="G395" s="80" t="s">
        <v>2114</v>
      </c>
      <c r="H395" s="80" t="s">
        <v>2115</v>
      </c>
      <c r="I395" s="177"/>
      <c r="J395" s="81">
        <v>1.6330393118981139</v>
      </c>
      <c r="K395" s="81">
        <v>1.1416180235709377</v>
      </c>
      <c r="L395" s="81">
        <v>2.1557622072820948</v>
      </c>
      <c r="M395" s="81">
        <v>60.718312985379256</v>
      </c>
      <c r="N395" s="81">
        <v>18.0414720343936</v>
      </c>
      <c r="O395" s="81">
        <v>15.049023189972669</v>
      </c>
      <c r="P395" s="81">
        <v>10.792725852775076</v>
      </c>
      <c r="Q395" s="81">
        <v>0.78734692140528906</v>
      </c>
      <c r="R395" s="81">
        <v>0</v>
      </c>
      <c r="S395" s="81">
        <v>6.0991726236800003</v>
      </c>
      <c r="T395" s="82"/>
      <c r="U395" s="81">
        <v>107274</v>
      </c>
      <c r="V395" s="81">
        <v>817</v>
      </c>
      <c r="W395" s="81">
        <v>44</v>
      </c>
      <c r="X395" s="81">
        <v>14775</v>
      </c>
      <c r="Y395" s="81">
        <v>6850</v>
      </c>
      <c r="Z395" s="81">
        <v>7643</v>
      </c>
      <c r="AA395" s="81">
        <v>2118</v>
      </c>
      <c r="AB395" s="81">
        <v>12941</v>
      </c>
      <c r="AC395" s="81">
        <v>0</v>
      </c>
      <c r="AD395" s="81">
        <v>6.0991726236800003</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25.259</v>
      </c>
      <c r="BL395" s="81">
        <v>0</v>
      </c>
      <c r="BM395" s="82"/>
      <c r="BN395" s="81">
        <v>0</v>
      </c>
      <c r="BO395" s="81">
        <v>0</v>
      </c>
      <c r="BP395" s="81">
        <v>0</v>
      </c>
      <c r="BQ395" s="81">
        <v>0</v>
      </c>
      <c r="BR395" s="81">
        <v>3</v>
      </c>
      <c r="BS395" s="81">
        <v>0</v>
      </c>
      <c r="BT395"/>
      <c r="BU395" s="80">
        <v>25.259</v>
      </c>
      <c r="BV395" s="80">
        <v>0</v>
      </c>
      <c r="BW395" s="80">
        <v>0</v>
      </c>
      <c r="BX395" s="80">
        <v>0</v>
      </c>
      <c r="BY395" s="80">
        <v>0</v>
      </c>
      <c r="BZ395" s="80">
        <v>0</v>
      </c>
      <c r="CA395" s="80">
        <v>0</v>
      </c>
      <c r="CB395" s="80">
        <v>0</v>
      </c>
      <c r="CC395" s="80">
        <v>0</v>
      </c>
    </row>
    <row r="396" spans="1:81">
      <c r="A396" s="80" t="s">
        <v>2122</v>
      </c>
      <c r="B396" s="80">
        <v>178</v>
      </c>
      <c r="C396" s="80">
        <v>8</v>
      </c>
      <c r="D396" s="80">
        <v>11</v>
      </c>
      <c r="E396" s="80">
        <v>2011</v>
      </c>
      <c r="F396" s="80" t="s">
        <v>87</v>
      </c>
      <c r="G396" s="80" t="s">
        <v>2114</v>
      </c>
      <c r="H396" s="80" t="s">
        <v>2115</v>
      </c>
      <c r="I396" s="177"/>
      <c r="J396" s="81">
        <v>1.7171616013330613</v>
      </c>
      <c r="K396" s="81">
        <v>1.7863296988838027</v>
      </c>
      <c r="L396" s="81">
        <v>1.9758388409293459</v>
      </c>
      <c r="M396" s="81">
        <v>76.716157648268776</v>
      </c>
      <c r="N396" s="81">
        <v>18.671387702662219</v>
      </c>
      <c r="O396" s="81">
        <v>14.696273685084634</v>
      </c>
      <c r="P396" s="81">
        <v>10.307636938082529</v>
      </c>
      <c r="Q396" s="81">
        <v>0.8876855161885554</v>
      </c>
      <c r="R396" s="81">
        <v>0</v>
      </c>
      <c r="S396" s="81">
        <v>5.5980767623360004</v>
      </c>
      <c r="T396" s="82"/>
      <c r="U396" s="81">
        <v>113458</v>
      </c>
      <c r="V396" s="81">
        <v>817</v>
      </c>
      <c r="W396" s="81">
        <v>44</v>
      </c>
      <c r="X396" s="81">
        <v>14775</v>
      </c>
      <c r="Y396" s="81">
        <v>6746</v>
      </c>
      <c r="Z396" s="81">
        <v>7626</v>
      </c>
      <c r="AA396" s="81">
        <v>2083</v>
      </c>
      <c r="AB396" s="81">
        <v>12649</v>
      </c>
      <c r="AC396" s="81">
        <v>0</v>
      </c>
      <c r="AD396" s="81">
        <v>5.5980767623360004</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17.335000000000001</v>
      </c>
      <c r="BL396" s="81">
        <v>0</v>
      </c>
      <c r="BM396" s="82"/>
      <c r="BN396" s="81">
        <v>0</v>
      </c>
      <c r="BO396" s="81">
        <v>0</v>
      </c>
      <c r="BP396" s="81">
        <v>0</v>
      </c>
      <c r="BQ396" s="81">
        <v>0</v>
      </c>
      <c r="BR396" s="81">
        <v>3</v>
      </c>
      <c r="BS396" s="81">
        <v>0</v>
      </c>
      <c r="BT396"/>
      <c r="BU396" s="80">
        <v>17.335000000000001</v>
      </c>
      <c r="BV396" s="80">
        <v>0</v>
      </c>
      <c r="BW396" s="80">
        <v>0</v>
      </c>
      <c r="BX396" s="80">
        <v>0</v>
      </c>
      <c r="BY396" s="80">
        <v>0</v>
      </c>
      <c r="BZ396" s="80">
        <v>0</v>
      </c>
      <c r="CA396" s="80">
        <v>0</v>
      </c>
      <c r="CB396" s="80">
        <v>0</v>
      </c>
      <c r="CC396" s="80">
        <v>0</v>
      </c>
    </row>
    <row r="397" spans="1:81">
      <c r="A397" s="80" t="s">
        <v>2123</v>
      </c>
      <c r="B397" s="80">
        <v>179</v>
      </c>
      <c r="C397" s="80">
        <v>9</v>
      </c>
      <c r="D397" s="80">
        <v>11</v>
      </c>
      <c r="E397" s="80">
        <v>2012</v>
      </c>
      <c r="F397" s="80" t="s">
        <v>88</v>
      </c>
      <c r="G397" s="80" t="s">
        <v>2114</v>
      </c>
      <c r="H397" s="80" t="s">
        <v>2115</v>
      </c>
      <c r="I397" s="177"/>
      <c r="J397" s="81">
        <v>1.6304417091669516</v>
      </c>
      <c r="K397" s="81">
        <v>1.6936515183273566</v>
      </c>
      <c r="L397" s="81">
        <v>1.9483662276734388</v>
      </c>
      <c r="M397" s="81">
        <v>78.909292122052875</v>
      </c>
      <c r="N397" s="81">
        <v>19.938258060309984</v>
      </c>
      <c r="O397" s="81">
        <v>14.649456533343955</v>
      </c>
      <c r="P397" s="81">
        <v>10.142335969481323</v>
      </c>
      <c r="Q397" s="81">
        <v>0.96643151959597018</v>
      </c>
      <c r="R397" s="81">
        <v>0</v>
      </c>
      <c r="S397" s="81">
        <v>5.9823654105600008</v>
      </c>
      <c r="T397" s="82"/>
      <c r="U397" s="81">
        <v>105474</v>
      </c>
      <c r="V397" s="81">
        <v>817</v>
      </c>
      <c r="W397" s="81">
        <v>44</v>
      </c>
      <c r="X397" s="81">
        <v>14775</v>
      </c>
      <c r="Y397" s="81">
        <v>6896</v>
      </c>
      <c r="Z397" s="81">
        <v>7662</v>
      </c>
      <c r="AA397" s="81">
        <v>2038</v>
      </c>
      <c r="AB397" s="81">
        <v>12675</v>
      </c>
      <c r="AC397" s="81">
        <v>0</v>
      </c>
      <c r="AD397" s="81">
        <v>5.9823654105600008</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28.422999999999998</v>
      </c>
      <c r="BL397" s="81">
        <v>0</v>
      </c>
      <c r="BM397" s="82"/>
      <c r="BN397" s="81">
        <v>0</v>
      </c>
      <c r="BO397" s="81">
        <v>0</v>
      </c>
      <c r="BP397" s="81">
        <v>0</v>
      </c>
      <c r="BQ397" s="81">
        <v>0</v>
      </c>
      <c r="BR397" s="81">
        <v>4</v>
      </c>
      <c r="BS397" s="81">
        <v>0</v>
      </c>
      <c r="BT397"/>
      <c r="BU397" s="80">
        <v>28.422999999999998</v>
      </c>
      <c r="BV397" s="80">
        <v>0</v>
      </c>
      <c r="BW397" s="80">
        <v>0</v>
      </c>
      <c r="BX397" s="80">
        <v>0</v>
      </c>
      <c r="BY397" s="80">
        <v>0</v>
      </c>
      <c r="BZ397" s="80">
        <v>0</v>
      </c>
      <c r="CA397" s="80">
        <v>0</v>
      </c>
      <c r="CB397" s="80">
        <v>0</v>
      </c>
      <c r="CC397" s="80">
        <v>0</v>
      </c>
    </row>
    <row r="398" spans="1:81">
      <c r="A398" s="80" t="s">
        <v>2124</v>
      </c>
      <c r="B398" s="80">
        <v>180</v>
      </c>
      <c r="C398" s="80">
        <v>10</v>
      </c>
      <c r="D398" s="80">
        <v>11</v>
      </c>
      <c r="E398" s="80">
        <v>2013</v>
      </c>
      <c r="F398" s="80" t="s">
        <v>89</v>
      </c>
      <c r="G398" s="80" t="s">
        <v>2114</v>
      </c>
      <c r="H398" s="80" t="s">
        <v>2115</v>
      </c>
      <c r="I398" s="177"/>
      <c r="J398" s="81">
        <v>1.8665706296754345</v>
      </c>
      <c r="K398" s="81">
        <v>1.5194967342062835</v>
      </c>
      <c r="L398" s="81">
        <v>1.7823896713794991</v>
      </c>
      <c r="M398" s="81">
        <v>83.364201954067099</v>
      </c>
      <c r="N398" s="81">
        <v>21.036510756556925</v>
      </c>
      <c r="O398" s="81">
        <v>14.023340184091175</v>
      </c>
      <c r="P398" s="81">
        <v>10.060662471967326</v>
      </c>
      <c r="Q398" s="81">
        <v>0.97654486612362501</v>
      </c>
      <c r="R398" s="81">
        <v>0</v>
      </c>
      <c r="S398" s="81">
        <v>6.9227776397499996</v>
      </c>
      <c r="T398" s="82"/>
      <c r="U398" s="81">
        <v>112455</v>
      </c>
      <c r="V398" s="81">
        <v>817</v>
      </c>
      <c r="W398" s="81">
        <v>44</v>
      </c>
      <c r="X398" s="81">
        <v>14775</v>
      </c>
      <c r="Y398" s="81">
        <v>6900</v>
      </c>
      <c r="Z398" s="81">
        <v>7662</v>
      </c>
      <c r="AA398" s="81">
        <v>2014</v>
      </c>
      <c r="AB398" s="81">
        <v>12624</v>
      </c>
      <c r="AC398" s="81">
        <v>0</v>
      </c>
      <c r="AD398" s="81">
        <v>6.9227776397499996</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30.699000000000002</v>
      </c>
      <c r="BL398" s="81">
        <v>0</v>
      </c>
      <c r="BM398" s="82"/>
      <c r="BN398" s="81">
        <v>0</v>
      </c>
      <c r="BO398" s="81">
        <v>0</v>
      </c>
      <c r="BP398" s="81">
        <v>0</v>
      </c>
      <c r="BQ398" s="81">
        <v>0</v>
      </c>
      <c r="BR398" s="81">
        <v>4</v>
      </c>
      <c r="BS398" s="81">
        <v>0</v>
      </c>
      <c r="BT398"/>
      <c r="BU398" s="80">
        <v>30.699000000000002</v>
      </c>
      <c r="BV398" s="80">
        <v>0</v>
      </c>
      <c r="BW398" s="80">
        <v>0</v>
      </c>
      <c r="BX398" s="80">
        <v>0</v>
      </c>
      <c r="BY398" s="80">
        <v>0</v>
      </c>
      <c r="BZ398" s="80">
        <v>0</v>
      </c>
      <c r="CA398" s="80">
        <v>0</v>
      </c>
      <c r="CB398" s="80">
        <v>0</v>
      </c>
      <c r="CC398" s="80">
        <v>0</v>
      </c>
    </row>
    <row r="399" spans="1:81">
      <c r="A399" s="80" t="s">
        <v>2125</v>
      </c>
      <c r="B399" s="80">
        <v>181</v>
      </c>
      <c r="C399" s="80">
        <v>11</v>
      </c>
      <c r="D399" s="80">
        <v>11</v>
      </c>
      <c r="E399" s="80">
        <v>2014</v>
      </c>
      <c r="F399" s="80" t="s">
        <v>90</v>
      </c>
      <c r="G399" s="80" t="s">
        <v>2114</v>
      </c>
      <c r="H399" s="80" t="s">
        <v>2115</v>
      </c>
      <c r="I399" s="177"/>
      <c r="J399" s="81">
        <v>1.4213238297628137</v>
      </c>
      <c r="K399" s="81">
        <v>1.2656371523168413</v>
      </c>
      <c r="L399" s="81">
        <v>4.7412179065756463</v>
      </c>
      <c r="M399" s="81">
        <v>67.744739361747094</v>
      </c>
      <c r="N399" s="81">
        <v>20.941820709114996</v>
      </c>
      <c r="O399" s="81">
        <v>13.217525758878686</v>
      </c>
      <c r="P399" s="81">
        <v>9.9623484813015573</v>
      </c>
      <c r="Q399" s="81">
        <v>0.92626305181507218</v>
      </c>
      <c r="R399" s="81">
        <v>0</v>
      </c>
      <c r="S399" s="81">
        <v>4.2559334975500009</v>
      </c>
      <c r="T399" s="82"/>
      <c r="U399" s="81">
        <v>93046</v>
      </c>
      <c r="V399" s="81">
        <v>611</v>
      </c>
      <c r="W399" s="81">
        <v>74</v>
      </c>
      <c r="X399" s="81">
        <v>13911</v>
      </c>
      <c r="Y399" s="81">
        <v>6918</v>
      </c>
      <c r="Z399" s="81">
        <v>7606</v>
      </c>
      <c r="AA399" s="81">
        <v>1984</v>
      </c>
      <c r="AB399" s="81">
        <v>12480</v>
      </c>
      <c r="AC399" s="81">
        <v>0</v>
      </c>
      <c r="AD399" s="81">
        <v>4.2559334975500009</v>
      </c>
      <c r="AE399" s="82"/>
      <c r="AF399" s="81">
        <v>715559.30242193642</v>
      </c>
      <c r="AG399" s="81">
        <v>1205131.4169499767</v>
      </c>
      <c r="AH399" s="81">
        <v>1061202.9570028353</v>
      </c>
      <c r="AI399" s="81">
        <v>95339539.075212464</v>
      </c>
      <c r="AJ399" s="81">
        <v>30193926.101902787</v>
      </c>
      <c r="AK399" s="81">
        <v>0</v>
      </c>
      <c r="AL399" s="81">
        <v>0</v>
      </c>
      <c r="AM399" s="81">
        <v>1713317.5086772051</v>
      </c>
      <c r="AN399" s="81">
        <v>0</v>
      </c>
      <c r="AO399" s="81">
        <v>0</v>
      </c>
      <c r="AP399" s="82"/>
      <c r="AQ399" s="81">
        <v>38</v>
      </c>
      <c r="AR399" s="81">
        <v>6</v>
      </c>
      <c r="AS399" s="81">
        <v>0</v>
      </c>
      <c r="AT399" s="81">
        <v>1</v>
      </c>
      <c r="AU399" s="81">
        <v>0</v>
      </c>
      <c r="AV399" s="81">
        <v>0</v>
      </c>
      <c r="AW399" s="81" t="s">
        <v>564</v>
      </c>
      <c r="AX399" s="82"/>
      <c r="AY399" s="81">
        <v>160.5</v>
      </c>
      <c r="AZ399" s="81">
        <v>307.7</v>
      </c>
      <c r="BA399" s="81">
        <v>0</v>
      </c>
      <c r="BB399" s="81">
        <v>190</v>
      </c>
      <c r="BC399" s="81">
        <v>0</v>
      </c>
      <c r="BD399" s="81">
        <v>0</v>
      </c>
      <c r="BE399" s="81" t="s">
        <v>564</v>
      </c>
      <c r="BF399" s="82"/>
      <c r="BG399" s="81">
        <v>0</v>
      </c>
      <c r="BH399" s="81">
        <v>0</v>
      </c>
      <c r="BI399" s="81">
        <v>0</v>
      </c>
      <c r="BJ399" s="81">
        <v>0</v>
      </c>
      <c r="BK399" s="81">
        <v>28.852</v>
      </c>
      <c r="BL399" s="81">
        <v>0</v>
      </c>
      <c r="BM399" s="82"/>
      <c r="BN399" s="81">
        <v>0</v>
      </c>
      <c r="BO399" s="81">
        <v>0</v>
      </c>
      <c r="BP399" s="81">
        <v>0</v>
      </c>
      <c r="BQ399" s="81">
        <v>0</v>
      </c>
      <c r="BR399" s="81">
        <v>4</v>
      </c>
      <c r="BS399" s="81">
        <v>0</v>
      </c>
      <c r="BT399"/>
      <c r="BU399" s="80">
        <v>28.852</v>
      </c>
      <c r="BV399" s="80">
        <v>0</v>
      </c>
      <c r="BW399" s="80">
        <v>0</v>
      </c>
      <c r="BX399" s="80">
        <v>0</v>
      </c>
      <c r="BY399" s="80">
        <v>0</v>
      </c>
      <c r="BZ399" s="80">
        <v>0</v>
      </c>
      <c r="CA399" s="80">
        <v>0</v>
      </c>
      <c r="CB399" s="80">
        <v>0</v>
      </c>
      <c r="CC399" s="80">
        <v>0</v>
      </c>
    </row>
    <row r="400" spans="1:81">
      <c r="A400" s="80" t="s">
        <v>2126</v>
      </c>
      <c r="B400" s="80">
        <v>182</v>
      </c>
      <c r="C400" s="80">
        <v>12</v>
      </c>
      <c r="D400" s="80">
        <v>11</v>
      </c>
      <c r="E400" s="80">
        <v>2015</v>
      </c>
      <c r="F400" s="80" t="s">
        <v>91</v>
      </c>
      <c r="G400" s="80" t="s">
        <v>2114</v>
      </c>
      <c r="H400" s="80" t="s">
        <v>2115</v>
      </c>
      <c r="I400" s="177"/>
      <c r="J400" s="81">
        <v>1.2686918523154871</v>
      </c>
      <c r="K400" s="81">
        <v>1.2084944833748557</v>
      </c>
      <c r="L400" s="81">
        <v>5.2375112598607361</v>
      </c>
      <c r="M400" s="81">
        <v>68.103165804274823</v>
      </c>
      <c r="N400" s="81">
        <v>18.050494987421253</v>
      </c>
      <c r="O400" s="81">
        <v>12.953697883496323</v>
      </c>
      <c r="P400" s="81">
        <v>9.9701870242740025</v>
      </c>
      <c r="Q400" s="81">
        <v>0.8792283540039606</v>
      </c>
      <c r="R400" s="81">
        <v>0</v>
      </c>
      <c r="S400" s="81">
        <v>6.9298833204930004</v>
      </c>
      <c r="T400" s="82"/>
      <c r="U400" s="81">
        <v>84183</v>
      </c>
      <c r="V400" s="81">
        <v>611</v>
      </c>
      <c r="W400" s="81">
        <v>74</v>
      </c>
      <c r="X400" s="81">
        <v>13911</v>
      </c>
      <c r="Y400" s="81">
        <v>6752</v>
      </c>
      <c r="Z400" s="81">
        <v>7526</v>
      </c>
      <c r="AA400" s="81">
        <v>1984</v>
      </c>
      <c r="AB400" s="81">
        <v>12101</v>
      </c>
      <c r="AC400" s="81">
        <v>0</v>
      </c>
      <c r="AD400" s="81">
        <v>6.9298833204930004</v>
      </c>
      <c r="AE400" s="82"/>
      <c r="AF400" s="81">
        <v>600639.43505940586</v>
      </c>
      <c r="AG400" s="81">
        <v>1025331.2473135797</v>
      </c>
      <c r="AH400" s="81">
        <v>1000754.6269444732</v>
      </c>
      <c r="AI400" s="81">
        <v>98054935.299171686</v>
      </c>
      <c r="AJ400" s="81">
        <v>25269591.498503957</v>
      </c>
      <c r="AK400" s="81">
        <v>0</v>
      </c>
      <c r="AL400" s="81">
        <v>0</v>
      </c>
      <c r="AM400" s="81">
        <v>1658391.2882141874</v>
      </c>
      <c r="AN400" s="81">
        <v>0</v>
      </c>
      <c r="AO400" s="81">
        <v>0</v>
      </c>
      <c r="AP400" s="82"/>
      <c r="AQ400" s="81">
        <v>42</v>
      </c>
      <c r="AR400" s="81">
        <v>8</v>
      </c>
      <c r="AS400" s="81">
        <v>0</v>
      </c>
      <c r="AT400" s="81">
        <v>1</v>
      </c>
      <c r="AU400" s="81">
        <v>0</v>
      </c>
      <c r="AV400" s="81">
        <v>0</v>
      </c>
      <c r="AW400" s="81" t="s">
        <v>564</v>
      </c>
      <c r="AX400" s="82"/>
      <c r="AY400" s="81">
        <v>174.89999999999998</v>
      </c>
      <c r="AZ400" s="81">
        <v>335.2</v>
      </c>
      <c r="BA400" s="81">
        <v>0</v>
      </c>
      <c r="BB400" s="81">
        <v>190</v>
      </c>
      <c r="BC400" s="81">
        <v>0</v>
      </c>
      <c r="BD400" s="81">
        <v>0</v>
      </c>
      <c r="BE400" s="81" t="s">
        <v>564</v>
      </c>
      <c r="BF400" s="82"/>
      <c r="BG400" s="81">
        <v>0</v>
      </c>
      <c r="BH400" s="81">
        <v>0</v>
      </c>
      <c r="BI400" s="81">
        <v>0</v>
      </c>
      <c r="BJ400" s="81">
        <v>0</v>
      </c>
      <c r="BK400" s="81">
        <v>26.792000000000002</v>
      </c>
      <c r="BL400" s="81">
        <v>0</v>
      </c>
      <c r="BM400" s="82"/>
      <c r="BN400" s="81">
        <v>0</v>
      </c>
      <c r="BO400" s="81">
        <v>0</v>
      </c>
      <c r="BP400" s="81">
        <v>0</v>
      </c>
      <c r="BQ400" s="81">
        <v>0</v>
      </c>
      <c r="BR400" s="81">
        <v>4</v>
      </c>
      <c r="BS400" s="81">
        <v>0</v>
      </c>
      <c r="BT400"/>
      <c r="BU400" s="80">
        <v>26.792000000000002</v>
      </c>
      <c r="BV400" s="80">
        <v>0</v>
      </c>
      <c r="BW400" s="80">
        <v>0</v>
      </c>
      <c r="BX400" s="80">
        <v>0</v>
      </c>
      <c r="BY400" s="80">
        <v>0</v>
      </c>
      <c r="BZ400" s="80">
        <v>0</v>
      </c>
      <c r="CA400" s="80">
        <v>0</v>
      </c>
      <c r="CB400" s="80">
        <v>0</v>
      </c>
      <c r="CC400" s="80">
        <v>0</v>
      </c>
    </row>
    <row r="401" spans="1:81">
      <c r="A401" s="80" t="s">
        <v>2127</v>
      </c>
      <c r="B401" s="80">
        <v>183</v>
      </c>
      <c r="C401" s="80">
        <v>13</v>
      </c>
      <c r="D401" s="80">
        <v>11</v>
      </c>
      <c r="E401" s="80">
        <v>2016</v>
      </c>
      <c r="F401" s="80" t="s">
        <v>92</v>
      </c>
      <c r="G401" s="80" t="s">
        <v>2114</v>
      </c>
      <c r="H401" s="80" t="s">
        <v>2115</v>
      </c>
      <c r="I401" s="177"/>
      <c r="J401" s="81">
        <v>1.9876990997935742</v>
      </c>
      <c r="K401" s="81">
        <v>1.1902012576940297</v>
      </c>
      <c r="L401" s="81">
        <v>5.7464358396582824</v>
      </c>
      <c r="M401" s="81">
        <v>57.72813865172165</v>
      </c>
      <c r="N401" s="81">
        <v>17.54889287171088</v>
      </c>
      <c r="O401" s="81">
        <v>12.866107302360565</v>
      </c>
      <c r="P401" s="81">
        <v>9.7806072532642254</v>
      </c>
      <c r="Q401" s="81">
        <v>0.8487850786891451</v>
      </c>
      <c r="R401" s="81">
        <v>0</v>
      </c>
      <c r="S401" s="81">
        <v>7.2995942475</v>
      </c>
      <c r="T401" s="82"/>
      <c r="U401" s="81">
        <v>125736</v>
      </c>
      <c r="V401" s="81">
        <v>611</v>
      </c>
      <c r="W401" s="81">
        <v>74</v>
      </c>
      <c r="X401" s="81">
        <v>13911</v>
      </c>
      <c r="Y401" s="81">
        <v>6850</v>
      </c>
      <c r="Z401" s="81">
        <v>7567</v>
      </c>
      <c r="AA401" s="81">
        <v>2013</v>
      </c>
      <c r="AB401" s="81">
        <v>12017</v>
      </c>
      <c r="AC401" s="81">
        <v>0</v>
      </c>
      <c r="AD401" s="81">
        <v>7.2995942475</v>
      </c>
      <c r="AE401" s="82"/>
      <c r="AF401" s="81">
        <v>963249.87708668364</v>
      </c>
      <c r="AG401" s="81">
        <v>952606.49517125578</v>
      </c>
      <c r="AH401" s="81">
        <v>1051760.915973539</v>
      </c>
      <c r="AI401" s="81">
        <v>91262579.741010219</v>
      </c>
      <c r="AJ401" s="81">
        <v>25092813.361074321</v>
      </c>
      <c r="AK401" s="81">
        <v>0</v>
      </c>
      <c r="AL401" s="81">
        <v>0</v>
      </c>
      <c r="AM401" s="81">
        <v>1648158.904315904</v>
      </c>
      <c r="AN401" s="81">
        <v>0</v>
      </c>
      <c r="AO401" s="81">
        <v>0</v>
      </c>
      <c r="AP401" s="82"/>
      <c r="AQ401" s="81">
        <v>51</v>
      </c>
      <c r="AR401" s="81">
        <v>13</v>
      </c>
      <c r="AS401" s="81">
        <v>0</v>
      </c>
      <c r="AT401" s="81">
        <v>1</v>
      </c>
      <c r="AU401" s="81">
        <v>0</v>
      </c>
      <c r="AV401" s="81">
        <v>0</v>
      </c>
      <c r="AW401" s="81" t="s">
        <v>564</v>
      </c>
      <c r="AX401" s="82"/>
      <c r="AY401" s="81">
        <v>216.7</v>
      </c>
      <c r="AZ401" s="81">
        <v>393.9</v>
      </c>
      <c r="BA401" s="81">
        <v>0</v>
      </c>
      <c r="BB401" s="81">
        <v>190</v>
      </c>
      <c r="BC401" s="81">
        <v>0</v>
      </c>
      <c r="BD401" s="81">
        <v>0</v>
      </c>
      <c r="BE401" s="81" t="s">
        <v>564</v>
      </c>
      <c r="BF401" s="82"/>
      <c r="BG401" s="81">
        <v>0</v>
      </c>
      <c r="BH401" s="81">
        <v>0</v>
      </c>
      <c r="BI401" s="81">
        <v>0</v>
      </c>
      <c r="BJ401" s="81">
        <v>0</v>
      </c>
      <c r="BK401" s="81">
        <v>27.829000000000001</v>
      </c>
      <c r="BL401" s="81">
        <v>0</v>
      </c>
      <c r="BM401" s="82"/>
      <c r="BN401" s="81">
        <v>0</v>
      </c>
      <c r="BO401" s="81">
        <v>0</v>
      </c>
      <c r="BP401" s="81">
        <v>0</v>
      </c>
      <c r="BQ401" s="81">
        <v>0</v>
      </c>
      <c r="BR401" s="81">
        <v>4</v>
      </c>
      <c r="BS401" s="81">
        <v>0</v>
      </c>
      <c r="BT401"/>
      <c r="BU401" s="80">
        <v>27.829000000000001</v>
      </c>
      <c r="BV401" s="80">
        <v>0</v>
      </c>
      <c r="BW401" s="80">
        <v>0</v>
      </c>
      <c r="BX401" s="80">
        <v>0</v>
      </c>
      <c r="BY401" s="80">
        <v>0</v>
      </c>
      <c r="BZ401" s="80">
        <v>0</v>
      </c>
      <c r="CA401" s="80">
        <v>0</v>
      </c>
      <c r="CB401" s="80">
        <v>0</v>
      </c>
      <c r="CC401" s="80">
        <v>0</v>
      </c>
    </row>
    <row r="402" spans="1:81">
      <c r="A402" s="80" t="s">
        <v>2128</v>
      </c>
      <c r="B402" s="80">
        <v>184</v>
      </c>
      <c r="C402" s="80">
        <v>14</v>
      </c>
      <c r="D402" s="80">
        <v>11</v>
      </c>
      <c r="E402" s="80">
        <v>2017</v>
      </c>
      <c r="F402" s="80" t="s">
        <v>71</v>
      </c>
      <c r="G402" s="80" t="s">
        <v>2114</v>
      </c>
      <c r="H402" s="80" t="s">
        <v>2115</v>
      </c>
      <c r="I402" s="177"/>
      <c r="J402" s="81">
        <v>1.1883665174459341</v>
      </c>
      <c r="K402" s="81">
        <v>1.2283847072022755</v>
      </c>
      <c r="L402" s="81">
        <v>6.7961091255269963</v>
      </c>
      <c r="M402" s="81">
        <v>57.587448134009456</v>
      </c>
      <c r="N402" s="81">
        <v>18.063024897099453</v>
      </c>
      <c r="O402" s="81">
        <v>12.714702232540777</v>
      </c>
      <c r="P402" s="81">
        <v>9.8248653594865285</v>
      </c>
      <c r="Q402" s="81">
        <v>0.81742228530170191</v>
      </c>
      <c r="R402" s="81">
        <v>0</v>
      </c>
      <c r="S402" s="81">
        <v>8.1351437832000002</v>
      </c>
      <c r="T402" s="82"/>
      <c r="U402" s="81">
        <v>82199</v>
      </c>
      <c r="V402" s="81">
        <v>611</v>
      </c>
      <c r="W402" s="81">
        <v>74</v>
      </c>
      <c r="X402" s="81">
        <v>13911</v>
      </c>
      <c r="Y402" s="81">
        <v>6935</v>
      </c>
      <c r="Z402" s="81">
        <v>7602</v>
      </c>
      <c r="AA402" s="81">
        <v>2035</v>
      </c>
      <c r="AB402" s="81">
        <v>11968</v>
      </c>
      <c r="AC402" s="81">
        <v>0</v>
      </c>
      <c r="AD402" s="81">
        <v>8.1351437832000002</v>
      </c>
      <c r="AE402" s="82"/>
      <c r="AF402" s="81">
        <v>591437.23713297129</v>
      </c>
      <c r="AG402" s="81">
        <v>990583.55334999366</v>
      </c>
      <c r="AH402" s="81">
        <v>1497182.3369153531</v>
      </c>
      <c r="AI402" s="81">
        <v>94519829.780140981</v>
      </c>
      <c r="AJ402" s="81">
        <v>25752634.348522719</v>
      </c>
      <c r="AK402" s="81">
        <v>0</v>
      </c>
      <c r="AL402" s="81">
        <v>0</v>
      </c>
      <c r="AM402" s="81">
        <v>1644006.8458755349</v>
      </c>
      <c r="AN402" s="81">
        <v>0</v>
      </c>
      <c r="AO402" s="81">
        <v>0</v>
      </c>
      <c r="AP402" s="82"/>
      <c r="AQ402" s="81">
        <v>53</v>
      </c>
      <c r="AR402" s="81">
        <v>14</v>
      </c>
      <c r="AS402" s="81">
        <v>0</v>
      </c>
      <c r="AT402" s="81">
        <v>1</v>
      </c>
      <c r="AU402" s="81">
        <v>0</v>
      </c>
      <c r="AV402" s="81">
        <v>0</v>
      </c>
      <c r="AW402" s="81" t="s">
        <v>564</v>
      </c>
      <c r="AX402" s="82"/>
      <c r="AY402" s="81">
        <v>226.3</v>
      </c>
      <c r="AZ402" s="81">
        <v>410.3</v>
      </c>
      <c r="BA402" s="81">
        <v>0</v>
      </c>
      <c r="BB402" s="81">
        <v>190</v>
      </c>
      <c r="BC402" s="81">
        <v>0</v>
      </c>
      <c r="BD402" s="81">
        <v>0</v>
      </c>
      <c r="BE402" s="81" t="s">
        <v>564</v>
      </c>
      <c r="BF402" s="82"/>
      <c r="BG402" s="81">
        <v>0</v>
      </c>
      <c r="BH402" s="81">
        <v>0</v>
      </c>
      <c r="BI402" s="81">
        <v>0</v>
      </c>
      <c r="BJ402" s="81">
        <v>0</v>
      </c>
      <c r="BK402" s="81">
        <v>29.895</v>
      </c>
      <c r="BL402" s="81">
        <v>0</v>
      </c>
      <c r="BM402" s="82"/>
      <c r="BN402" s="81">
        <v>0</v>
      </c>
      <c r="BO402" s="81">
        <v>0</v>
      </c>
      <c r="BP402" s="81">
        <v>0</v>
      </c>
      <c r="BQ402" s="81">
        <v>0</v>
      </c>
      <c r="BR402" s="81">
        <v>4</v>
      </c>
      <c r="BS402" s="81">
        <v>0</v>
      </c>
      <c r="BT402"/>
      <c r="BU402" s="80">
        <v>29.895</v>
      </c>
      <c r="BV402" s="80">
        <v>0</v>
      </c>
      <c r="BW402" s="80">
        <v>0</v>
      </c>
      <c r="BX402" s="80">
        <v>0</v>
      </c>
      <c r="BY402" s="80">
        <v>0</v>
      </c>
      <c r="BZ402" s="80">
        <v>0</v>
      </c>
      <c r="CA402" s="80">
        <v>0</v>
      </c>
      <c r="CB402" s="80">
        <v>0</v>
      </c>
      <c r="CC402" s="80">
        <v>0</v>
      </c>
    </row>
    <row r="403" spans="1:81">
      <c r="A403" s="80" t="s">
        <v>2129</v>
      </c>
      <c r="B403" s="80">
        <v>185</v>
      </c>
      <c r="C403" s="80">
        <v>15</v>
      </c>
      <c r="D403" s="80">
        <v>11</v>
      </c>
      <c r="E403" s="80">
        <v>2018</v>
      </c>
      <c r="F403" s="80" t="s">
        <v>93</v>
      </c>
      <c r="G403" s="80" t="s">
        <v>2114</v>
      </c>
      <c r="H403" s="80" t="s">
        <v>2115</v>
      </c>
      <c r="I403" s="177"/>
      <c r="J403" s="81">
        <v>1.0167559116159899</v>
      </c>
      <c r="K403" s="81">
        <v>1.1473463980083847</v>
      </c>
      <c r="L403" s="81">
        <v>4.4618158100407097</v>
      </c>
      <c r="M403" s="81">
        <v>56.752929093662331</v>
      </c>
      <c r="N403" s="81">
        <v>17.035526825606375</v>
      </c>
      <c r="O403" s="81">
        <v>12.388841182048777</v>
      </c>
      <c r="P403" s="81">
        <v>9.8370036765718947</v>
      </c>
      <c r="Q403" s="81">
        <v>0.73868882511274347</v>
      </c>
      <c r="R403" s="81">
        <v>0</v>
      </c>
      <c r="S403" s="81">
        <v>5.6204059240000008</v>
      </c>
      <c r="T403" s="82"/>
      <c r="U403" s="81">
        <v>73887</v>
      </c>
      <c r="V403" s="81">
        <v>611</v>
      </c>
      <c r="W403" s="81">
        <v>74</v>
      </c>
      <c r="X403" s="81">
        <v>13911</v>
      </c>
      <c r="Y403" s="81">
        <v>6810</v>
      </c>
      <c r="Z403" s="81">
        <v>7549</v>
      </c>
      <c r="AA403" s="81">
        <v>2058</v>
      </c>
      <c r="AB403" s="81">
        <v>11655</v>
      </c>
      <c r="AC403" s="81">
        <v>0</v>
      </c>
      <c r="AD403" s="81">
        <v>5.6204059240000008</v>
      </c>
      <c r="AE403" s="82"/>
      <c r="AF403" s="81">
        <v>490639.9497189449</v>
      </c>
      <c r="AG403" s="81">
        <v>879564.55113323522</v>
      </c>
      <c r="AH403" s="81">
        <v>891967.96628500242</v>
      </c>
      <c r="AI403" s="81">
        <v>91642024.632260501</v>
      </c>
      <c r="AJ403" s="81">
        <v>25192508.053747959</v>
      </c>
      <c r="AK403" s="81">
        <v>0</v>
      </c>
      <c r="AL403" s="81">
        <v>0</v>
      </c>
      <c r="AM403" s="81">
        <v>1604323.6953442681</v>
      </c>
      <c r="AN403" s="81">
        <v>0</v>
      </c>
      <c r="AO403" s="81">
        <v>0</v>
      </c>
      <c r="AP403" s="82"/>
      <c r="AQ403" s="81">
        <v>59</v>
      </c>
      <c r="AR403" s="81">
        <v>14</v>
      </c>
      <c r="AS403" s="81">
        <v>0</v>
      </c>
      <c r="AT403" s="81">
        <v>1</v>
      </c>
      <c r="AU403" s="81">
        <v>0</v>
      </c>
      <c r="AV403" s="81">
        <v>0</v>
      </c>
      <c r="AW403" s="81" t="s">
        <v>564</v>
      </c>
      <c r="AX403" s="82"/>
      <c r="AY403" s="81">
        <v>250.7</v>
      </c>
      <c r="AZ403" s="81">
        <v>410</v>
      </c>
      <c r="BA403" s="81">
        <v>0</v>
      </c>
      <c r="BB403" s="81">
        <v>190</v>
      </c>
      <c r="BC403" s="81">
        <v>0</v>
      </c>
      <c r="BD403" s="81">
        <v>0</v>
      </c>
      <c r="BE403" s="81" t="s">
        <v>564</v>
      </c>
      <c r="BF403" s="82"/>
      <c r="BG403" s="81">
        <v>0</v>
      </c>
      <c r="BH403" s="81">
        <v>0</v>
      </c>
      <c r="BI403" s="81">
        <v>0</v>
      </c>
      <c r="BJ403" s="81">
        <v>0</v>
      </c>
      <c r="BK403" s="81">
        <v>26.021999999999998</v>
      </c>
      <c r="BL403" s="81">
        <v>0</v>
      </c>
      <c r="BM403" s="82"/>
      <c r="BN403" s="81">
        <v>0</v>
      </c>
      <c r="BO403" s="81">
        <v>0</v>
      </c>
      <c r="BP403" s="81">
        <v>0</v>
      </c>
      <c r="BQ403" s="81">
        <v>0</v>
      </c>
      <c r="BR403" s="81">
        <v>4</v>
      </c>
      <c r="BS403" s="81">
        <v>0</v>
      </c>
      <c r="BT403"/>
      <c r="BU403" s="80">
        <v>26.021999999999998</v>
      </c>
      <c r="BV403" s="80">
        <v>0</v>
      </c>
      <c r="BW403" s="80">
        <v>0</v>
      </c>
      <c r="BX403" s="80">
        <v>0</v>
      </c>
      <c r="BY403" s="80">
        <v>0</v>
      </c>
      <c r="BZ403" s="80">
        <v>0</v>
      </c>
      <c r="CA403" s="80">
        <v>0</v>
      </c>
      <c r="CB403" s="80">
        <v>0</v>
      </c>
      <c r="CC403" s="80">
        <v>0</v>
      </c>
    </row>
    <row r="404" spans="1:81">
      <c r="A404" s="80" t="s">
        <v>2130</v>
      </c>
      <c r="B404" s="80">
        <v>186</v>
      </c>
      <c r="C404" s="80">
        <v>16</v>
      </c>
      <c r="D404" s="80">
        <v>11</v>
      </c>
      <c r="E404" s="80">
        <v>2019</v>
      </c>
      <c r="F404" s="80" t="s">
        <v>73</v>
      </c>
      <c r="G404" s="80" t="s">
        <v>2114</v>
      </c>
      <c r="H404" s="80" t="s">
        <v>2115</v>
      </c>
      <c r="I404" s="177"/>
      <c r="J404" s="81">
        <v>1.6492235416361265</v>
      </c>
      <c r="K404" s="81">
        <v>1.043538128852568</v>
      </c>
      <c r="L404" s="81">
        <v>4.499812605545868</v>
      </c>
      <c r="M404" s="81">
        <v>56.734451622757824</v>
      </c>
      <c r="N404" s="81">
        <v>17.486678025066382</v>
      </c>
      <c r="O404" s="81">
        <v>11.930004041828701</v>
      </c>
      <c r="P404" s="81">
        <v>9.4873815997062056</v>
      </c>
      <c r="Q404" s="81">
        <v>0.70767640281163868</v>
      </c>
      <c r="R404" s="81">
        <v>0</v>
      </c>
      <c r="S404" s="81">
        <v>4.8056780290399992</v>
      </c>
      <c r="T404" s="82"/>
      <c r="U404" s="81">
        <v>120753</v>
      </c>
      <c r="V404" s="81">
        <v>611</v>
      </c>
      <c r="W404" s="81">
        <v>74</v>
      </c>
      <c r="X404" s="81">
        <v>13911</v>
      </c>
      <c r="Y404" s="81">
        <v>6866</v>
      </c>
      <c r="Z404" s="81">
        <v>7469</v>
      </c>
      <c r="AA404" s="81">
        <v>1970</v>
      </c>
      <c r="AB404" s="81">
        <v>11468</v>
      </c>
      <c r="AC404" s="81">
        <v>0</v>
      </c>
      <c r="AD404" s="81">
        <v>4.8056780290399992</v>
      </c>
      <c r="AE404" s="82"/>
      <c r="AF404" s="81">
        <v>823092.40202418854</v>
      </c>
      <c r="AG404" s="81">
        <v>846280.18925275491</v>
      </c>
      <c r="AH404" s="81">
        <v>941430.77035444009</v>
      </c>
      <c r="AI404" s="81">
        <v>95164609.662345991</v>
      </c>
      <c r="AJ404" s="81">
        <v>25482241.455424119</v>
      </c>
      <c r="AK404" s="81">
        <v>0</v>
      </c>
      <c r="AL404" s="81">
        <v>0</v>
      </c>
      <c r="AM404" s="81">
        <v>1561855.2689422213</v>
      </c>
      <c r="AN404" s="81">
        <v>0</v>
      </c>
      <c r="AO404" s="81">
        <v>0</v>
      </c>
      <c r="AP404" s="82"/>
      <c r="AQ404" s="81">
        <v>61</v>
      </c>
      <c r="AR404" s="81">
        <v>16</v>
      </c>
      <c r="AS404" s="81">
        <v>0</v>
      </c>
      <c r="AT404" s="81">
        <v>1</v>
      </c>
      <c r="AU404" s="81">
        <v>0</v>
      </c>
      <c r="AV404" s="81">
        <v>0</v>
      </c>
      <c r="AW404" s="81" t="s">
        <v>564</v>
      </c>
      <c r="AX404" s="82"/>
      <c r="AY404" s="81">
        <v>262.10000000000002</v>
      </c>
      <c r="AZ404" s="81">
        <v>459.8</v>
      </c>
      <c r="BA404" s="81">
        <v>0</v>
      </c>
      <c r="BB404" s="81">
        <v>190</v>
      </c>
      <c r="BC404" s="81">
        <v>0</v>
      </c>
      <c r="BD404" s="81">
        <v>0</v>
      </c>
      <c r="BE404" s="81" t="s">
        <v>564</v>
      </c>
      <c r="BF404" s="82"/>
      <c r="BG404" s="81">
        <v>0</v>
      </c>
      <c r="BH404" s="81">
        <v>0</v>
      </c>
      <c r="BI404" s="81">
        <v>0</v>
      </c>
      <c r="BJ404" s="81">
        <v>0</v>
      </c>
      <c r="BK404" s="81">
        <v>23.849</v>
      </c>
      <c r="BL404" s="81">
        <v>0</v>
      </c>
      <c r="BM404" s="82"/>
      <c r="BN404" s="81">
        <v>0</v>
      </c>
      <c r="BO404" s="81">
        <v>0</v>
      </c>
      <c r="BP404" s="81">
        <v>0</v>
      </c>
      <c r="BQ404" s="81">
        <v>0</v>
      </c>
      <c r="BR404" s="81">
        <v>4</v>
      </c>
      <c r="BS404" s="81">
        <v>0</v>
      </c>
      <c r="BT404"/>
      <c r="BU404" s="80">
        <v>23.849</v>
      </c>
      <c r="BV404" s="80">
        <v>0</v>
      </c>
      <c r="BW404" s="80">
        <v>0</v>
      </c>
      <c r="BX404" s="80">
        <v>0</v>
      </c>
      <c r="BY404" s="80">
        <v>0</v>
      </c>
      <c r="BZ404" s="80">
        <v>0</v>
      </c>
      <c r="CA404" s="80">
        <v>0</v>
      </c>
      <c r="CB404" s="80">
        <v>0</v>
      </c>
      <c r="CC404" s="80">
        <v>0</v>
      </c>
    </row>
    <row r="405" spans="1:81">
      <c r="A405" s="80" t="s">
        <v>2131</v>
      </c>
      <c r="B405" s="80">
        <v>187</v>
      </c>
      <c r="C405" s="80">
        <v>17</v>
      </c>
      <c r="D405" s="80">
        <v>11</v>
      </c>
      <c r="E405" s="80">
        <v>2020</v>
      </c>
      <c r="F405" s="80" t="s">
        <v>218</v>
      </c>
      <c r="G405" s="80" t="s">
        <v>2114</v>
      </c>
      <c r="H405" s="80" t="s">
        <v>2115</v>
      </c>
      <c r="I405" s="177"/>
      <c r="J405" s="81">
        <v>0.99781948370807327</v>
      </c>
      <c r="K405" s="81">
        <v>1.0024801443142271</v>
      </c>
      <c r="L405" s="81">
        <v>4.4739166332484253</v>
      </c>
      <c r="M405" s="81">
        <v>45.038277086780369</v>
      </c>
      <c r="N405" s="81">
        <v>17.482770932873578</v>
      </c>
      <c r="O405" s="81">
        <v>10.141697332794557</v>
      </c>
      <c r="P405" s="81">
        <v>9.0469080816326883</v>
      </c>
      <c r="Q405" s="81">
        <v>0.66009269992935715</v>
      </c>
      <c r="R405" s="81">
        <v>0</v>
      </c>
      <c r="S405" s="81">
        <v>3.6041156605919</v>
      </c>
      <c r="T405" s="82"/>
      <c r="U405" s="81">
        <v>71740</v>
      </c>
      <c r="V405" s="81">
        <v>551</v>
      </c>
      <c r="W405" s="81">
        <v>76</v>
      </c>
      <c r="X405" s="81">
        <v>12530</v>
      </c>
      <c r="Y405" s="81">
        <v>6759</v>
      </c>
      <c r="Z405" s="81">
        <v>7247</v>
      </c>
      <c r="AA405" s="81">
        <v>2041</v>
      </c>
      <c r="AB405" s="81">
        <v>11195</v>
      </c>
      <c r="AC405" s="81">
        <v>0</v>
      </c>
      <c r="AD405" s="81">
        <v>3.6041156605919</v>
      </c>
      <c r="AE405" s="82"/>
      <c r="AF405" s="81">
        <v>499757.90716376383</v>
      </c>
      <c r="AG405" s="81">
        <v>766080.09338254796</v>
      </c>
      <c r="AH405" s="81">
        <v>926778.4931806844</v>
      </c>
      <c r="AI405" s="81">
        <v>76078577.805217594</v>
      </c>
      <c r="AJ405" s="81">
        <v>27173460.380188417</v>
      </c>
      <c r="AK405" s="81"/>
      <c r="AL405" s="81"/>
      <c r="AM405" s="81">
        <v>1461071.8790441796</v>
      </c>
      <c r="AN405" s="81"/>
      <c r="AO405" s="81"/>
      <c r="AP405" s="82"/>
      <c r="AQ405" s="81">
        <v>67</v>
      </c>
      <c r="AR405" s="81">
        <v>16</v>
      </c>
      <c r="AS405" s="81">
        <v>0</v>
      </c>
      <c r="AT405" s="81">
        <v>1</v>
      </c>
      <c r="AU405" s="81">
        <v>0</v>
      </c>
      <c r="AV405" s="81">
        <v>0</v>
      </c>
      <c r="AW405" s="81">
        <v>0</v>
      </c>
      <c r="AX405" s="82"/>
      <c r="AY405" s="81">
        <v>319.3</v>
      </c>
      <c r="AZ405" s="81">
        <v>459.8</v>
      </c>
      <c r="BA405" s="81">
        <v>0</v>
      </c>
      <c r="BB405" s="81">
        <v>190</v>
      </c>
      <c r="BC405" s="81">
        <v>0</v>
      </c>
      <c r="BD405" s="81">
        <v>0</v>
      </c>
      <c r="BE405" s="81">
        <v>0</v>
      </c>
      <c r="BF405" s="82"/>
      <c r="BG405" s="81">
        <v>0</v>
      </c>
      <c r="BH405" s="81">
        <v>0</v>
      </c>
      <c r="BI405" s="81">
        <v>0</v>
      </c>
      <c r="BJ405" s="81">
        <v>0</v>
      </c>
      <c r="BK405" s="81">
        <v>19.507000000000001</v>
      </c>
      <c r="BL405" s="81">
        <v>0</v>
      </c>
      <c r="BM405" s="82"/>
      <c r="BN405" s="81">
        <v>0</v>
      </c>
      <c r="BO405" s="81">
        <v>0</v>
      </c>
      <c r="BP405" s="81">
        <v>0</v>
      </c>
      <c r="BQ405" s="81">
        <v>0</v>
      </c>
      <c r="BR405" s="81">
        <v>4</v>
      </c>
      <c r="BS405" s="81">
        <v>0</v>
      </c>
      <c r="BT405"/>
      <c r="BU405" s="80">
        <v>19.507000000000001</v>
      </c>
      <c r="BV405" s="80">
        <v>0</v>
      </c>
      <c r="BW405" s="80">
        <v>0</v>
      </c>
      <c r="BX405" s="80">
        <v>0</v>
      </c>
      <c r="BY405" s="80">
        <v>0</v>
      </c>
      <c r="BZ405" s="80">
        <v>0</v>
      </c>
      <c r="CA405" s="80">
        <v>0</v>
      </c>
      <c r="CB405" s="80">
        <v>0</v>
      </c>
      <c r="CC405" s="80">
        <v>0</v>
      </c>
    </row>
    <row r="406" spans="1:81">
      <c r="A406" s="80" t="s">
        <v>2132</v>
      </c>
      <c r="B406" s="80">
        <v>187</v>
      </c>
      <c r="C406" s="80">
        <v>18</v>
      </c>
      <c r="D406" s="80">
        <v>11</v>
      </c>
      <c r="E406" s="80">
        <v>2021</v>
      </c>
      <c r="F406" s="80" t="s">
        <v>75</v>
      </c>
      <c r="G406" s="174" t="s">
        <v>2114</v>
      </c>
      <c r="H406" s="80" t="s">
        <v>2115</v>
      </c>
      <c r="I406" s="177"/>
      <c r="J406" s="81">
        <v>0.85009582568352449</v>
      </c>
      <c r="K406" s="81">
        <v>1.2589861649573533</v>
      </c>
      <c r="L406" s="81">
        <v>4.3608118158232623</v>
      </c>
      <c r="M406" s="81">
        <v>48.284831714754489</v>
      </c>
      <c r="N406" s="81">
        <v>15.614640612902509</v>
      </c>
      <c r="O406" s="81">
        <v>9.6617631485373874</v>
      </c>
      <c r="P406" s="81">
        <v>9.2314878728264311</v>
      </c>
      <c r="Q406" s="81">
        <v>0.65828801095855272</v>
      </c>
      <c r="R406" s="81">
        <v>0</v>
      </c>
      <c r="S406" s="81">
        <v>3.1643527925599999</v>
      </c>
      <c r="T406" s="82"/>
      <c r="U406" s="81">
        <v>63911</v>
      </c>
      <c r="V406" s="81">
        <v>551</v>
      </c>
      <c r="W406" s="81">
        <v>76</v>
      </c>
      <c r="X406" s="81">
        <v>12530</v>
      </c>
      <c r="Y406" s="81">
        <v>6725</v>
      </c>
      <c r="Z406" s="81">
        <v>7109</v>
      </c>
      <c r="AA406" s="81">
        <v>2031</v>
      </c>
      <c r="AB406" s="81">
        <v>11032</v>
      </c>
      <c r="AC406" s="81">
        <v>0</v>
      </c>
      <c r="AD406" s="81">
        <v>3.1643527925599999</v>
      </c>
      <c r="AE406" s="82"/>
      <c r="AF406" s="81">
        <v>393456.5771661342</v>
      </c>
      <c r="AG406" s="81">
        <v>949473.48318126542</v>
      </c>
      <c r="AH406" s="81">
        <v>877265.58989660407</v>
      </c>
      <c r="AI406" s="81">
        <v>80591807.380568787</v>
      </c>
      <c r="AJ406" s="81">
        <v>22622074.081834987</v>
      </c>
      <c r="AK406" s="81">
        <v>0</v>
      </c>
      <c r="AL406" s="81">
        <v>0</v>
      </c>
      <c r="AM406" s="81">
        <v>1448103.2102956818</v>
      </c>
      <c r="AN406" s="81">
        <v>0</v>
      </c>
      <c r="AO406" s="81">
        <v>0</v>
      </c>
      <c r="AP406" s="82"/>
      <c r="AQ406" s="81">
        <v>72</v>
      </c>
      <c r="AR406" s="81">
        <v>16</v>
      </c>
      <c r="AS406" s="81">
        <v>0</v>
      </c>
      <c r="AT406" s="81">
        <v>1</v>
      </c>
      <c r="AU406" s="81">
        <v>0</v>
      </c>
      <c r="AV406" s="81">
        <v>0</v>
      </c>
      <c r="AW406" s="81"/>
      <c r="AX406" s="82"/>
      <c r="AY406" s="81">
        <v>347.8</v>
      </c>
      <c r="AZ406" s="81">
        <v>459.8</v>
      </c>
      <c r="BA406" s="81">
        <v>0</v>
      </c>
      <c r="BB406" s="81">
        <v>190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2133</v>
      </c>
      <c r="B407" s="80">
        <v>187</v>
      </c>
      <c r="C407" s="80">
        <v>19</v>
      </c>
      <c r="D407" s="80">
        <v>11</v>
      </c>
      <c r="E407" s="80">
        <v>2022</v>
      </c>
      <c r="F407" s="80" t="s">
        <v>568</v>
      </c>
      <c r="G407" s="174" t="s">
        <v>2114</v>
      </c>
      <c r="H407" s="80" t="s">
        <v>2115</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81</v>
      </c>
      <c r="AR407" s="81">
        <v>16</v>
      </c>
      <c r="AS407" s="81">
        <v>0</v>
      </c>
      <c r="AT407" s="81">
        <v>1</v>
      </c>
      <c r="AU407" s="81">
        <v>0</v>
      </c>
      <c r="AV407" s="81">
        <v>0</v>
      </c>
      <c r="AW407" s="81"/>
      <c r="AX407" s="82"/>
      <c r="AY407" s="81">
        <v>393.09999999999985</v>
      </c>
      <c r="AZ407" s="81">
        <v>459.79999999999995</v>
      </c>
      <c r="BA407" s="81">
        <v>0</v>
      </c>
      <c r="BB407" s="81">
        <v>190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2134</v>
      </c>
      <c r="B408" s="80">
        <v>171</v>
      </c>
      <c r="C408" s="80">
        <v>1</v>
      </c>
      <c r="D408" s="80">
        <v>11</v>
      </c>
      <c r="E408" s="80">
        <v>1990</v>
      </c>
      <c r="F408" s="80" t="s">
        <v>562</v>
      </c>
      <c r="G408" s="80" t="s">
        <v>1641</v>
      </c>
      <c r="H408" s="80" t="s">
        <v>1642</v>
      </c>
      <c r="I408" s="177"/>
      <c r="J408" s="81">
        <v>20.946508957385102</v>
      </c>
      <c r="K408" s="81">
        <v>1.5055135359198561</v>
      </c>
      <c r="L408" s="81">
        <v>9.1131708674676499</v>
      </c>
      <c r="M408" s="81">
        <v>4.0967877507160493</v>
      </c>
      <c r="N408" s="81">
        <v>12.522726647942788</v>
      </c>
      <c r="O408" s="81">
        <v>7.2913074090271106</v>
      </c>
      <c r="P408" s="81">
        <v>13.516680617127603</v>
      </c>
      <c r="Q408" s="81">
        <v>0.65376974910887053</v>
      </c>
      <c r="R408" s="81">
        <v>0</v>
      </c>
      <c r="S408" s="81">
        <v>0.75149147314031617</v>
      </c>
      <c r="T408" s="82"/>
      <c r="U408" s="81">
        <v>444470</v>
      </c>
      <c r="V408" s="81">
        <v>464</v>
      </c>
      <c r="W408" s="81">
        <v>120</v>
      </c>
      <c r="X408" s="81">
        <v>1703</v>
      </c>
      <c r="Y408" s="81">
        <v>2750</v>
      </c>
      <c r="Z408" s="81">
        <v>2999</v>
      </c>
      <c r="AA408" s="81">
        <v>3282</v>
      </c>
      <c r="AB408" s="81">
        <v>10615</v>
      </c>
      <c r="AC408" s="81">
        <v>0</v>
      </c>
      <c r="AD408" s="81">
        <v>0.75149147314031617</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2135</v>
      </c>
      <c r="B409" s="80">
        <v>172</v>
      </c>
      <c r="C409" s="80">
        <v>2</v>
      </c>
      <c r="D409" s="80">
        <v>11</v>
      </c>
      <c r="E409" s="80">
        <v>2005</v>
      </c>
      <c r="F409" s="80" t="s">
        <v>565</v>
      </c>
      <c r="G409" s="80" t="s">
        <v>1641</v>
      </c>
      <c r="H409" s="80" t="s">
        <v>1642</v>
      </c>
      <c r="I409" s="177"/>
      <c r="J409" s="81">
        <v>31.83994550142809</v>
      </c>
      <c r="K409" s="81">
        <v>1.7625233844728192</v>
      </c>
      <c r="L409" s="81">
        <v>6.7401602875591911</v>
      </c>
      <c r="M409" s="81">
        <v>9.6667667193949889</v>
      </c>
      <c r="N409" s="81">
        <v>24.191682741450631</v>
      </c>
      <c r="O409" s="81">
        <v>11.736131067918123</v>
      </c>
      <c r="P409" s="81">
        <v>15.513426922285573</v>
      </c>
      <c r="Q409" s="81">
        <v>0.64323181799194784</v>
      </c>
      <c r="R409" s="81">
        <v>0</v>
      </c>
      <c r="S409" s="81">
        <v>0.90942261180476747</v>
      </c>
      <c r="T409" s="82"/>
      <c r="U409" s="81">
        <v>795134</v>
      </c>
      <c r="V409" s="81">
        <v>594</v>
      </c>
      <c r="W409" s="81">
        <v>69</v>
      </c>
      <c r="X409" s="81">
        <v>1607</v>
      </c>
      <c r="Y409" s="81">
        <v>3691</v>
      </c>
      <c r="Z409" s="81">
        <v>5586</v>
      </c>
      <c r="AA409" s="81">
        <v>3085</v>
      </c>
      <c r="AB409" s="81">
        <v>10918</v>
      </c>
      <c r="AC409" s="81">
        <v>0</v>
      </c>
      <c r="AD409" s="81">
        <v>0.90942261180476747</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2136</v>
      </c>
      <c r="B410" s="80">
        <v>173</v>
      </c>
      <c r="C410" s="80">
        <v>3</v>
      </c>
      <c r="D410" s="80">
        <v>11</v>
      </c>
      <c r="E410" s="80">
        <v>2006</v>
      </c>
      <c r="F410" s="80" t="s">
        <v>566</v>
      </c>
      <c r="G410" s="80" t="s">
        <v>1641</v>
      </c>
      <c r="H410" s="80" t="s">
        <v>1642</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2137</v>
      </c>
      <c r="B411" s="80">
        <v>174</v>
      </c>
      <c r="C411" s="80">
        <v>4</v>
      </c>
      <c r="D411" s="80">
        <v>11</v>
      </c>
      <c r="E411" s="80">
        <v>2007</v>
      </c>
      <c r="F411" s="80" t="s">
        <v>567</v>
      </c>
      <c r="G411" s="80" t="s">
        <v>1641</v>
      </c>
      <c r="H411" s="80" t="s">
        <v>1642</v>
      </c>
      <c r="I411" s="177"/>
      <c r="J411" s="81">
        <v>18.535035462984787</v>
      </c>
      <c r="K411" s="81">
        <v>2.0160579125123741</v>
      </c>
      <c r="L411" s="81">
        <v>11.713992271524816</v>
      </c>
      <c r="M411" s="81">
        <v>9.8969785139961939</v>
      </c>
      <c r="N411" s="81">
        <v>21.171399881785518</v>
      </c>
      <c r="O411" s="81">
        <v>11.305777257951734</v>
      </c>
      <c r="P411" s="81">
        <v>15.21226770154521</v>
      </c>
      <c r="Q411" s="81">
        <v>0.66502838057610703</v>
      </c>
      <c r="R411" s="81">
        <v>0</v>
      </c>
      <c r="S411" s="81">
        <v>0.83502226517272016</v>
      </c>
      <c r="T411" s="82"/>
      <c r="U411" s="81">
        <v>719290</v>
      </c>
      <c r="V411" s="81">
        <v>634</v>
      </c>
      <c r="W411" s="81">
        <v>139</v>
      </c>
      <c r="X411" s="81">
        <v>2142</v>
      </c>
      <c r="Y411" s="81">
        <v>3752</v>
      </c>
      <c r="Z411" s="81">
        <v>5594</v>
      </c>
      <c r="AA411" s="81">
        <v>2979</v>
      </c>
      <c r="AB411" s="81">
        <v>10691</v>
      </c>
      <c r="AC411" s="81">
        <v>0</v>
      </c>
      <c r="AD411" s="81">
        <v>0.83502226517272016</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2138</v>
      </c>
      <c r="B412" s="80">
        <v>175</v>
      </c>
      <c r="C412" s="80">
        <v>5</v>
      </c>
      <c r="D412" s="80">
        <v>11</v>
      </c>
      <c r="E412" s="80">
        <v>2008</v>
      </c>
      <c r="F412" s="80" t="s">
        <v>84</v>
      </c>
      <c r="G412" s="80" t="s">
        <v>1641</v>
      </c>
      <c r="H412" s="80" t="s">
        <v>1642</v>
      </c>
      <c r="I412" s="177"/>
      <c r="J412" s="81">
        <v>18.320096813203474</v>
      </c>
      <c r="K412" s="81">
        <v>1.4533712552485687</v>
      </c>
      <c r="L412" s="81">
        <v>10.41796747011762</v>
      </c>
      <c r="M412" s="81">
        <v>10.431431215777231</v>
      </c>
      <c r="N412" s="81">
        <v>20.338992893702819</v>
      </c>
      <c r="O412" s="81">
        <v>11.033713345942262</v>
      </c>
      <c r="P412" s="81">
        <v>14.939896980957311</v>
      </c>
      <c r="Q412" s="81">
        <v>0.6525636214136763</v>
      </c>
      <c r="R412" s="81">
        <v>0</v>
      </c>
      <c r="S412" s="81">
        <v>0.83680696091045381</v>
      </c>
      <c r="T412" s="82"/>
      <c r="U412" s="81">
        <v>779600</v>
      </c>
      <c r="V412" s="81">
        <v>634</v>
      </c>
      <c r="W412" s="81">
        <v>139</v>
      </c>
      <c r="X412" s="81">
        <v>2142</v>
      </c>
      <c r="Y412" s="81">
        <v>3790</v>
      </c>
      <c r="Z412" s="81">
        <v>5651</v>
      </c>
      <c r="AA412" s="81">
        <v>2929</v>
      </c>
      <c r="AB412" s="81">
        <v>10663</v>
      </c>
      <c r="AC412" s="81">
        <v>0</v>
      </c>
      <c r="AD412" s="81">
        <v>0.83680696091045381</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2139</v>
      </c>
      <c r="B413" s="80">
        <v>176</v>
      </c>
      <c r="C413" s="80">
        <v>6</v>
      </c>
      <c r="D413" s="80">
        <v>11</v>
      </c>
      <c r="E413" s="80">
        <v>2009</v>
      </c>
      <c r="F413" s="80" t="s">
        <v>85</v>
      </c>
      <c r="G413" s="80" t="s">
        <v>1641</v>
      </c>
      <c r="H413" s="80" t="s">
        <v>1642</v>
      </c>
      <c r="I413" s="177"/>
      <c r="J413" s="81">
        <v>16.503786426622483</v>
      </c>
      <c r="K413" s="81">
        <v>1.3982886763023212</v>
      </c>
      <c r="L413" s="81">
        <v>11.585910981562664</v>
      </c>
      <c r="M413" s="81">
        <v>9.8753809003224919</v>
      </c>
      <c r="N413" s="81">
        <v>20.967236857584805</v>
      </c>
      <c r="O413" s="81">
        <v>11.309048045136056</v>
      </c>
      <c r="P413" s="81">
        <v>14.353871921636852</v>
      </c>
      <c r="Q413" s="81">
        <v>0.62169219310218538</v>
      </c>
      <c r="R413" s="81">
        <v>0</v>
      </c>
      <c r="S413" s="81">
        <v>0.61044316395655462</v>
      </c>
      <c r="T413" s="82"/>
      <c r="U413" s="81">
        <v>663355</v>
      </c>
      <c r="V413" s="81">
        <v>634</v>
      </c>
      <c r="W413" s="81">
        <v>194</v>
      </c>
      <c r="X413" s="81">
        <v>2074</v>
      </c>
      <c r="Y413" s="81">
        <v>3826</v>
      </c>
      <c r="Z413" s="81">
        <v>5717</v>
      </c>
      <c r="AA413" s="81">
        <v>2889</v>
      </c>
      <c r="AB413" s="81">
        <v>10664</v>
      </c>
      <c r="AC413" s="81">
        <v>0</v>
      </c>
      <c r="AD413" s="81">
        <v>0.61044316395655462</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0</v>
      </c>
      <c r="BJ413" s="81">
        <v>0</v>
      </c>
      <c r="BK413" s="81">
        <v>0</v>
      </c>
      <c r="BL413" s="81">
        <v>0</v>
      </c>
      <c r="BM413" s="82"/>
      <c r="BN413" s="81">
        <v>0</v>
      </c>
      <c r="BO413" s="81">
        <v>0</v>
      </c>
      <c r="BP413" s="81">
        <v>0</v>
      </c>
      <c r="BQ413" s="81">
        <v>0</v>
      </c>
      <c r="BR413" s="81">
        <v>0</v>
      </c>
      <c r="BS413" s="81">
        <v>0</v>
      </c>
      <c r="BT413"/>
      <c r="BU413" s="80"/>
      <c r="BV413" s="80"/>
      <c r="BW413" s="80"/>
      <c r="BX413" s="80"/>
      <c r="BY413" s="80"/>
      <c r="BZ413" s="80"/>
      <c r="CA413" s="80"/>
      <c r="CB413" s="80"/>
      <c r="CC413" s="80"/>
    </row>
    <row r="414" spans="1:81">
      <c r="A414" s="80" t="s">
        <v>2140</v>
      </c>
      <c r="B414" s="80">
        <v>177</v>
      </c>
      <c r="C414" s="80">
        <v>7</v>
      </c>
      <c r="D414" s="80">
        <v>11</v>
      </c>
      <c r="E414" s="80">
        <v>2010</v>
      </c>
      <c r="F414" s="80" t="s">
        <v>86</v>
      </c>
      <c r="G414" s="80" t="s">
        <v>1641</v>
      </c>
      <c r="H414" s="80" t="s">
        <v>1642</v>
      </c>
      <c r="I414" s="177"/>
      <c r="J414" s="81">
        <v>19.050873684856732</v>
      </c>
      <c r="K414" s="81">
        <v>1.6244787297409926</v>
      </c>
      <c r="L414" s="81">
        <v>10.695142365324548</v>
      </c>
      <c r="M414" s="81">
        <v>9.3841011485221006</v>
      </c>
      <c r="N414" s="81">
        <v>21.48835292757585</v>
      </c>
      <c r="O414" s="81">
        <v>11.288244138180467</v>
      </c>
      <c r="P414" s="81">
        <v>14.471832588234756</v>
      </c>
      <c r="Q414" s="81">
        <v>0.64029356316121333</v>
      </c>
      <c r="R414" s="81">
        <v>0</v>
      </c>
      <c r="S414" s="81">
        <v>0.91235385873546571</v>
      </c>
      <c r="T414" s="82"/>
      <c r="U414" s="81">
        <v>754939</v>
      </c>
      <c r="V414" s="81">
        <v>634</v>
      </c>
      <c r="W414" s="81">
        <v>194</v>
      </c>
      <c r="X414" s="81">
        <v>2074</v>
      </c>
      <c r="Y414" s="81">
        <v>3843</v>
      </c>
      <c r="Z414" s="81">
        <v>5733</v>
      </c>
      <c r="AA414" s="81">
        <v>2840</v>
      </c>
      <c r="AB414" s="81">
        <v>10524</v>
      </c>
      <c r="AC414" s="81">
        <v>0</v>
      </c>
      <c r="AD414" s="81">
        <v>0.91235385873546571</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0</v>
      </c>
      <c r="BJ414" s="81">
        <v>0</v>
      </c>
      <c r="BK414" s="81">
        <v>0</v>
      </c>
      <c r="BL414" s="81">
        <v>0</v>
      </c>
      <c r="BM414" s="82"/>
      <c r="BN414" s="81">
        <v>0</v>
      </c>
      <c r="BO414" s="81">
        <v>0</v>
      </c>
      <c r="BP414" s="81">
        <v>0</v>
      </c>
      <c r="BQ414" s="81">
        <v>0</v>
      </c>
      <c r="BR414" s="81">
        <v>0</v>
      </c>
      <c r="BS414" s="81">
        <v>0</v>
      </c>
      <c r="BT414"/>
      <c r="BU414" s="80">
        <v>0</v>
      </c>
      <c r="BV414" s="80">
        <v>0</v>
      </c>
      <c r="BW414" s="80">
        <v>0</v>
      </c>
      <c r="BX414" s="80">
        <v>0</v>
      </c>
      <c r="BY414" s="80">
        <v>0</v>
      </c>
      <c r="BZ414" s="80">
        <v>0</v>
      </c>
      <c r="CA414" s="80">
        <v>0</v>
      </c>
      <c r="CB414" s="80">
        <v>0</v>
      </c>
      <c r="CC414" s="80">
        <v>0</v>
      </c>
    </row>
    <row r="415" spans="1:81">
      <c r="A415" s="80" t="s">
        <v>2141</v>
      </c>
      <c r="B415" s="80">
        <v>178</v>
      </c>
      <c r="C415" s="80">
        <v>8</v>
      </c>
      <c r="D415" s="80">
        <v>11</v>
      </c>
      <c r="E415" s="80">
        <v>2011</v>
      </c>
      <c r="F415" s="80" t="s">
        <v>87</v>
      </c>
      <c r="G415" s="80" t="s">
        <v>1641</v>
      </c>
      <c r="H415" s="80" t="s">
        <v>1642</v>
      </c>
      <c r="I415" s="177"/>
      <c r="J415" s="81">
        <v>19.037290199030103</v>
      </c>
      <c r="K415" s="81">
        <v>1.8889713542618027</v>
      </c>
      <c r="L415" s="81">
        <v>9.6837225791790722</v>
      </c>
      <c r="M415" s="81">
        <v>11.054223253936348</v>
      </c>
      <c r="N415" s="81">
        <v>24.955046174099856</v>
      </c>
      <c r="O415" s="81">
        <v>11.239007098270863</v>
      </c>
      <c r="P415" s="81">
        <v>13.929907815987674</v>
      </c>
      <c r="Q415" s="81">
        <v>0.74192515433199535</v>
      </c>
      <c r="R415" s="81">
        <v>0</v>
      </c>
      <c r="S415" s="81">
        <v>0.86690590906726983</v>
      </c>
      <c r="T415" s="82"/>
      <c r="U415" s="81">
        <v>714515</v>
      </c>
      <c r="V415" s="81">
        <v>634</v>
      </c>
      <c r="W415" s="81">
        <v>194</v>
      </c>
      <c r="X415" s="81">
        <v>2074</v>
      </c>
      <c r="Y415" s="81">
        <v>3919</v>
      </c>
      <c r="Z415" s="81">
        <v>5832</v>
      </c>
      <c r="AA415" s="81">
        <v>2815</v>
      </c>
      <c r="AB415" s="81">
        <v>10572</v>
      </c>
      <c r="AC415" s="81">
        <v>0</v>
      </c>
      <c r="AD415" s="81">
        <v>0.86690590906726983</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0</v>
      </c>
      <c r="BK415" s="81">
        <v>0</v>
      </c>
      <c r="BL415" s="81">
        <v>0</v>
      </c>
      <c r="BM415" s="82"/>
      <c r="BN415" s="81">
        <v>0</v>
      </c>
      <c r="BO415" s="81">
        <v>0</v>
      </c>
      <c r="BP415" s="81">
        <v>0</v>
      </c>
      <c r="BQ415" s="81">
        <v>0</v>
      </c>
      <c r="BR415" s="81">
        <v>0</v>
      </c>
      <c r="BS415" s="81">
        <v>0</v>
      </c>
      <c r="BT415"/>
      <c r="BU415" s="80">
        <v>0</v>
      </c>
      <c r="BV415" s="80">
        <v>0</v>
      </c>
      <c r="BW415" s="80">
        <v>0</v>
      </c>
      <c r="BX415" s="80">
        <v>0</v>
      </c>
      <c r="BY415" s="80">
        <v>0</v>
      </c>
      <c r="BZ415" s="80">
        <v>0</v>
      </c>
      <c r="CA415" s="80">
        <v>0</v>
      </c>
      <c r="CB415" s="80">
        <v>0</v>
      </c>
      <c r="CC415" s="80">
        <v>0</v>
      </c>
    </row>
    <row r="416" spans="1:81">
      <c r="A416" s="80" t="s">
        <v>2142</v>
      </c>
      <c r="B416" s="80">
        <v>179</v>
      </c>
      <c r="C416" s="80">
        <v>9</v>
      </c>
      <c r="D416" s="80">
        <v>11</v>
      </c>
      <c r="E416" s="80">
        <v>2012</v>
      </c>
      <c r="F416" s="80" t="s">
        <v>88</v>
      </c>
      <c r="G416" s="80" t="s">
        <v>1641</v>
      </c>
      <c r="H416" s="80" t="s">
        <v>1642</v>
      </c>
      <c r="I416" s="177"/>
      <c r="J416" s="81">
        <v>20.12711262820741</v>
      </c>
      <c r="K416" s="81">
        <v>2.0774487182649932</v>
      </c>
      <c r="L416" s="81">
        <v>9.4363516457536551</v>
      </c>
      <c r="M416" s="81">
        <v>11.986772998931247</v>
      </c>
      <c r="N416" s="81">
        <v>25.745057953834714</v>
      </c>
      <c r="O416" s="81">
        <v>11.341761440328417</v>
      </c>
      <c r="P416" s="81">
        <v>14.058929889001343</v>
      </c>
      <c r="Q416" s="81">
        <v>0.82079962985803701</v>
      </c>
      <c r="R416" s="81">
        <v>0</v>
      </c>
      <c r="S416" s="81">
        <v>0.55907180911272802</v>
      </c>
      <c r="T416" s="82"/>
      <c r="U416" s="81">
        <v>668792</v>
      </c>
      <c r="V416" s="81">
        <v>634</v>
      </c>
      <c r="W416" s="81">
        <v>194</v>
      </c>
      <c r="X416" s="81">
        <v>2074</v>
      </c>
      <c r="Y416" s="81">
        <v>4036</v>
      </c>
      <c r="Z416" s="81">
        <v>5932</v>
      </c>
      <c r="AA416" s="81">
        <v>2825</v>
      </c>
      <c r="AB416" s="81">
        <v>10765</v>
      </c>
      <c r="AC416" s="81">
        <v>0</v>
      </c>
      <c r="AD416" s="81">
        <v>0.55907180911272802</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2143</v>
      </c>
      <c r="B417" s="80">
        <v>180</v>
      </c>
      <c r="C417" s="80">
        <v>10</v>
      </c>
      <c r="D417" s="80">
        <v>11</v>
      </c>
      <c r="E417" s="80">
        <v>2013</v>
      </c>
      <c r="F417" s="80" t="s">
        <v>89</v>
      </c>
      <c r="G417" s="80" t="s">
        <v>1641</v>
      </c>
      <c r="H417" s="80" t="s">
        <v>1642</v>
      </c>
      <c r="I417" s="177"/>
      <c r="J417" s="81">
        <v>20.77468592406154</v>
      </c>
      <c r="K417" s="81">
        <v>1.9198721467147959</v>
      </c>
      <c r="L417" s="81">
        <v>8.1445283933651069</v>
      </c>
      <c r="M417" s="81">
        <v>11.172578091260084</v>
      </c>
      <c r="N417" s="81">
        <v>25.677550804833324</v>
      </c>
      <c r="O417" s="81">
        <v>11.087626577293701</v>
      </c>
      <c r="P417" s="81">
        <v>14.146869970512148</v>
      </c>
      <c r="Q417" s="81">
        <v>0.84186769471034628</v>
      </c>
      <c r="R417" s="81">
        <v>0</v>
      </c>
      <c r="S417" s="81">
        <v>0.72610173996436023</v>
      </c>
      <c r="T417" s="82"/>
      <c r="U417" s="81">
        <v>691483</v>
      </c>
      <c r="V417" s="81">
        <v>634</v>
      </c>
      <c r="W417" s="81">
        <v>194</v>
      </c>
      <c r="X417" s="81">
        <v>2074</v>
      </c>
      <c r="Y417" s="81">
        <v>4099</v>
      </c>
      <c r="Z417" s="81">
        <v>6058</v>
      </c>
      <c r="AA417" s="81">
        <v>2832</v>
      </c>
      <c r="AB417" s="81">
        <v>10883</v>
      </c>
      <c r="AC417" s="81">
        <v>0</v>
      </c>
      <c r="AD417" s="81">
        <v>0.72610173996436023</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0</v>
      </c>
      <c r="BL417" s="81">
        <v>0</v>
      </c>
      <c r="BM417" s="82"/>
      <c r="BN417" s="81">
        <v>0</v>
      </c>
      <c r="BO417" s="81">
        <v>0</v>
      </c>
      <c r="BP417" s="81">
        <v>0</v>
      </c>
      <c r="BQ417" s="81">
        <v>0</v>
      </c>
      <c r="BR417" s="81">
        <v>0</v>
      </c>
      <c r="BS417" s="81">
        <v>0</v>
      </c>
      <c r="BT417"/>
      <c r="BU417" s="80">
        <v>0</v>
      </c>
      <c r="BV417" s="80">
        <v>0</v>
      </c>
      <c r="BW417" s="80">
        <v>0</v>
      </c>
      <c r="BX417" s="80">
        <v>0</v>
      </c>
      <c r="BY417" s="80">
        <v>0</v>
      </c>
      <c r="BZ417" s="80">
        <v>0</v>
      </c>
      <c r="CA417" s="80">
        <v>0</v>
      </c>
      <c r="CB417" s="80">
        <v>0</v>
      </c>
      <c r="CC417" s="80">
        <v>0</v>
      </c>
    </row>
    <row r="418" spans="1:81">
      <c r="A418" s="80" t="s">
        <v>2144</v>
      </c>
      <c r="B418" s="80">
        <v>181</v>
      </c>
      <c r="C418" s="80">
        <v>11</v>
      </c>
      <c r="D418" s="80">
        <v>11</v>
      </c>
      <c r="E418" s="80">
        <v>2014</v>
      </c>
      <c r="F418" s="80" t="s">
        <v>90</v>
      </c>
      <c r="G418" s="80" t="s">
        <v>1641</v>
      </c>
      <c r="H418" s="80" t="s">
        <v>1642</v>
      </c>
      <c r="I418" s="177"/>
      <c r="J418" s="81">
        <v>20.44294843129779</v>
      </c>
      <c r="K418" s="81">
        <v>1.8730989191897083</v>
      </c>
      <c r="L418" s="81">
        <v>5.6946866554323776</v>
      </c>
      <c r="M418" s="81">
        <v>10.864809641801218</v>
      </c>
      <c r="N418" s="81">
        <v>25.118535273436599</v>
      </c>
      <c r="O418" s="81">
        <v>10.664732524617211</v>
      </c>
      <c r="P418" s="81">
        <v>14.245555766861148</v>
      </c>
      <c r="Q418" s="81">
        <v>0.81337474237511032</v>
      </c>
      <c r="R418" s="81">
        <v>0</v>
      </c>
      <c r="S418" s="81">
        <v>0.62048465992460966</v>
      </c>
      <c r="T418" s="82"/>
      <c r="U418" s="81">
        <v>801946</v>
      </c>
      <c r="V418" s="81">
        <v>562</v>
      </c>
      <c r="W418" s="81">
        <v>112</v>
      </c>
      <c r="X418" s="81">
        <v>1972</v>
      </c>
      <c r="Y418" s="81">
        <v>4178</v>
      </c>
      <c r="Z418" s="81">
        <v>6137</v>
      </c>
      <c r="AA418" s="81">
        <v>2837</v>
      </c>
      <c r="AB418" s="81">
        <v>10959</v>
      </c>
      <c r="AC418" s="81">
        <v>0</v>
      </c>
      <c r="AD418" s="81">
        <v>0.62048465992460966</v>
      </c>
      <c r="AE418" s="82"/>
      <c r="AF418" s="81">
        <v>11243212.763013551</v>
      </c>
      <c r="AG418" s="81">
        <v>1520003.7466900372</v>
      </c>
      <c r="AH418" s="81">
        <v>1012805.1156570121</v>
      </c>
      <c r="AI418" s="81">
        <v>12698356.343875578</v>
      </c>
      <c r="AJ418" s="81">
        <v>23686949.530349277</v>
      </c>
      <c r="AK418" s="81">
        <v>0</v>
      </c>
      <c r="AL418" s="81">
        <v>0</v>
      </c>
      <c r="AM418" s="81">
        <v>1504506.9373071708</v>
      </c>
      <c r="AN418" s="81">
        <v>0</v>
      </c>
      <c r="AO418" s="81">
        <v>0</v>
      </c>
      <c r="AP418" s="82"/>
      <c r="AQ418" s="81">
        <v>180</v>
      </c>
      <c r="AR418" s="81">
        <v>89</v>
      </c>
      <c r="AS418" s="81">
        <v>0</v>
      </c>
      <c r="AT418" s="81">
        <v>0</v>
      </c>
      <c r="AU418" s="81">
        <v>0</v>
      </c>
      <c r="AV418" s="81">
        <v>0</v>
      </c>
      <c r="AW418" s="81" t="s">
        <v>564</v>
      </c>
      <c r="AX418" s="82"/>
      <c r="AY418" s="81">
        <v>829.7</v>
      </c>
      <c r="AZ418" s="81">
        <v>10892.2</v>
      </c>
      <c r="BA418" s="81">
        <v>0</v>
      </c>
      <c r="BB418" s="81">
        <v>0</v>
      </c>
      <c r="BC418" s="81">
        <v>0</v>
      </c>
      <c r="BD418" s="81">
        <v>0</v>
      </c>
      <c r="BE418" s="81" t="s">
        <v>564</v>
      </c>
      <c r="BF418" s="82"/>
      <c r="BG418" s="81">
        <v>0</v>
      </c>
      <c r="BH418" s="81">
        <v>0</v>
      </c>
      <c r="BI418" s="81">
        <v>0</v>
      </c>
      <c r="BJ418" s="81">
        <v>0</v>
      </c>
      <c r="BK418" s="81">
        <v>0</v>
      </c>
      <c r="BL418" s="81">
        <v>0</v>
      </c>
      <c r="BM418" s="82"/>
      <c r="BN418" s="81">
        <v>0</v>
      </c>
      <c r="BO418" s="81">
        <v>0</v>
      </c>
      <c r="BP418" s="81">
        <v>0</v>
      </c>
      <c r="BQ418" s="81">
        <v>0</v>
      </c>
      <c r="BR418" s="81">
        <v>0</v>
      </c>
      <c r="BS418" s="81">
        <v>0</v>
      </c>
      <c r="BT418"/>
      <c r="BU418" s="80">
        <v>0</v>
      </c>
      <c r="BV418" s="80">
        <v>0</v>
      </c>
      <c r="BW418" s="80">
        <v>0</v>
      </c>
      <c r="BX418" s="80">
        <v>0</v>
      </c>
      <c r="BY418" s="80">
        <v>0</v>
      </c>
      <c r="BZ418" s="80">
        <v>0</v>
      </c>
      <c r="CA418" s="80">
        <v>0</v>
      </c>
      <c r="CB418" s="80">
        <v>0</v>
      </c>
      <c r="CC418" s="80">
        <v>0</v>
      </c>
    </row>
    <row r="419" spans="1:81">
      <c r="A419" s="80" t="s">
        <v>2145</v>
      </c>
      <c r="B419" s="80">
        <v>182</v>
      </c>
      <c r="C419" s="80">
        <v>12</v>
      </c>
      <c r="D419" s="80">
        <v>11</v>
      </c>
      <c r="E419" s="80">
        <v>2015</v>
      </c>
      <c r="F419" s="80" t="s">
        <v>91</v>
      </c>
      <c r="G419" s="80" t="s">
        <v>1641</v>
      </c>
      <c r="H419" s="80" t="s">
        <v>1642</v>
      </c>
      <c r="I419" s="177"/>
      <c r="J419" s="81">
        <v>21.740681166782998</v>
      </c>
      <c r="K419" s="81">
        <v>1.8047013197832271</v>
      </c>
      <c r="L419" s="81">
        <v>5.0334415858408565</v>
      </c>
      <c r="M419" s="81">
        <v>9.4050535970954154</v>
      </c>
      <c r="N419" s="81">
        <v>23.71395211925492</v>
      </c>
      <c r="O419" s="81">
        <v>10.690329199361635</v>
      </c>
      <c r="P419" s="81">
        <v>14.362295622668903</v>
      </c>
      <c r="Q419" s="81">
        <v>0.79465502914976593</v>
      </c>
      <c r="R419" s="81">
        <v>0</v>
      </c>
      <c r="S419" s="81">
        <v>0.75512598443911638</v>
      </c>
      <c r="T419" s="82"/>
      <c r="U419" s="81">
        <v>851568</v>
      </c>
      <c r="V419" s="81">
        <v>562</v>
      </c>
      <c r="W419" s="81">
        <v>112</v>
      </c>
      <c r="X419" s="81">
        <v>1972</v>
      </c>
      <c r="Y419" s="81">
        <v>4258</v>
      </c>
      <c r="Z419" s="81">
        <v>6211</v>
      </c>
      <c r="AA419" s="81">
        <v>2858</v>
      </c>
      <c r="AB419" s="81">
        <v>10937</v>
      </c>
      <c r="AC419" s="81">
        <v>0</v>
      </c>
      <c r="AD419" s="81">
        <v>0.75512598443911638</v>
      </c>
      <c r="AE419" s="82"/>
      <c r="AF419" s="81">
        <v>11907710.545327257</v>
      </c>
      <c r="AG419" s="81">
        <v>1407380.2520079592</v>
      </c>
      <c r="AH419" s="81">
        <v>757396.05243122973</v>
      </c>
      <c r="AI419" s="81">
        <v>12041658.009612339</v>
      </c>
      <c r="AJ419" s="81">
        <v>21652290.266690407</v>
      </c>
      <c r="AK419" s="81">
        <v>0</v>
      </c>
      <c r="AL419" s="81">
        <v>0</v>
      </c>
      <c r="AM419" s="81">
        <v>1498869.9710105418</v>
      </c>
      <c r="AN419" s="81">
        <v>0</v>
      </c>
      <c r="AO419" s="81">
        <v>0</v>
      </c>
      <c r="AP419" s="82"/>
      <c r="AQ419" s="81">
        <v>218</v>
      </c>
      <c r="AR419" s="81">
        <v>139</v>
      </c>
      <c r="AS419" s="81">
        <v>0</v>
      </c>
      <c r="AT419" s="81">
        <v>0</v>
      </c>
      <c r="AU419" s="81">
        <v>0</v>
      </c>
      <c r="AV419" s="81">
        <v>0</v>
      </c>
      <c r="AW419" s="81" t="s">
        <v>564</v>
      </c>
      <c r="AX419" s="82"/>
      <c r="AY419" s="81">
        <v>1023.2</v>
      </c>
      <c r="AZ419" s="81">
        <v>19164</v>
      </c>
      <c r="BA419" s="81">
        <v>0</v>
      </c>
      <c r="BB419" s="81">
        <v>0</v>
      </c>
      <c r="BC419" s="81">
        <v>0</v>
      </c>
      <c r="BD419" s="81">
        <v>0</v>
      </c>
      <c r="BE419" s="81" t="s">
        <v>564</v>
      </c>
      <c r="BF419" s="82"/>
      <c r="BG419" s="81">
        <v>0</v>
      </c>
      <c r="BH419" s="81">
        <v>0</v>
      </c>
      <c r="BI419" s="81">
        <v>0</v>
      </c>
      <c r="BJ419" s="81">
        <v>0</v>
      </c>
      <c r="BK419" s="81">
        <v>0</v>
      </c>
      <c r="BL419" s="81">
        <v>0</v>
      </c>
      <c r="BM419" s="82"/>
      <c r="BN419" s="81">
        <v>0</v>
      </c>
      <c r="BO419" s="81">
        <v>0</v>
      </c>
      <c r="BP419" s="81">
        <v>0</v>
      </c>
      <c r="BQ419" s="81">
        <v>0</v>
      </c>
      <c r="BR419" s="81">
        <v>0</v>
      </c>
      <c r="BS419" s="81">
        <v>0</v>
      </c>
      <c r="BT419"/>
      <c r="BU419" s="80">
        <v>0</v>
      </c>
      <c r="BV419" s="80">
        <v>0</v>
      </c>
      <c r="BW419" s="80">
        <v>0</v>
      </c>
      <c r="BX419" s="80">
        <v>0</v>
      </c>
      <c r="BY419" s="80">
        <v>0</v>
      </c>
      <c r="BZ419" s="80">
        <v>0</v>
      </c>
      <c r="CA419" s="80">
        <v>0</v>
      </c>
      <c r="CB419" s="80">
        <v>0</v>
      </c>
      <c r="CC419" s="80">
        <v>0</v>
      </c>
    </row>
    <row r="420" spans="1:81">
      <c r="A420" s="80" t="s">
        <v>2146</v>
      </c>
      <c r="B420" s="80">
        <v>183</v>
      </c>
      <c r="C420" s="80">
        <v>13</v>
      </c>
      <c r="D420" s="80">
        <v>11</v>
      </c>
      <c r="E420" s="80">
        <v>2016</v>
      </c>
      <c r="F420" s="80" t="s">
        <v>92</v>
      </c>
      <c r="G420" s="80" t="s">
        <v>1641</v>
      </c>
      <c r="H420" s="80" t="s">
        <v>1642</v>
      </c>
      <c r="I420" s="177"/>
      <c r="J420" s="81">
        <v>15.774863424238349</v>
      </c>
      <c r="K420" s="81">
        <v>1.6611423334344788</v>
      </c>
      <c r="L420" s="81">
        <v>6.2543722651276683</v>
      </c>
      <c r="M420" s="81">
        <v>8.8497547719097565</v>
      </c>
      <c r="N420" s="81">
        <v>26.103073832782894</v>
      </c>
      <c r="O420" s="81">
        <v>10.761146176376371</v>
      </c>
      <c r="P420" s="81">
        <v>14.483850085435002</v>
      </c>
      <c r="Q420" s="81">
        <v>0.77610472203015113</v>
      </c>
      <c r="R420" s="81">
        <v>0</v>
      </c>
      <c r="S420" s="81">
        <v>0.83132038883128045</v>
      </c>
      <c r="T420" s="82"/>
      <c r="U420" s="81">
        <v>707272</v>
      </c>
      <c r="V420" s="81">
        <v>562</v>
      </c>
      <c r="W420" s="81">
        <v>112</v>
      </c>
      <c r="X420" s="81">
        <v>1972</v>
      </c>
      <c r="Y420" s="81">
        <v>4321</v>
      </c>
      <c r="Z420" s="81">
        <v>6329</v>
      </c>
      <c r="AA420" s="81">
        <v>2981</v>
      </c>
      <c r="AB420" s="81">
        <v>10988</v>
      </c>
      <c r="AC420" s="81">
        <v>0</v>
      </c>
      <c r="AD420" s="81">
        <v>0.83132038883128045</v>
      </c>
      <c r="AE420" s="82"/>
      <c r="AF420" s="81">
        <v>8649021.8239598703</v>
      </c>
      <c r="AG420" s="81">
        <v>1319112.3074572631</v>
      </c>
      <c r="AH420" s="81">
        <v>693890.79153639323</v>
      </c>
      <c r="AI420" s="81">
        <v>12294625.18641487</v>
      </c>
      <c r="AJ420" s="81">
        <v>23868548.577972181</v>
      </c>
      <c r="AK420" s="81">
        <v>0</v>
      </c>
      <c r="AL420" s="81">
        <v>0</v>
      </c>
      <c r="AM420" s="81">
        <v>1507029.212001594</v>
      </c>
      <c r="AN420" s="81">
        <v>0</v>
      </c>
      <c r="AO420" s="81">
        <v>0</v>
      </c>
      <c r="AP420" s="82"/>
      <c r="AQ420" s="81">
        <v>247</v>
      </c>
      <c r="AR420" s="81">
        <v>161</v>
      </c>
      <c r="AS420" s="81">
        <v>1</v>
      </c>
      <c r="AT420" s="81">
        <v>0</v>
      </c>
      <c r="AU420" s="81">
        <v>0</v>
      </c>
      <c r="AV420" s="81">
        <v>0</v>
      </c>
      <c r="AW420" s="81" t="s">
        <v>564</v>
      </c>
      <c r="AX420" s="82"/>
      <c r="AY420" s="81">
        <v>1171.4000000000001</v>
      </c>
      <c r="AZ420" s="81">
        <v>30562.5</v>
      </c>
      <c r="BA420" s="81">
        <v>19.5</v>
      </c>
      <c r="BB420" s="81">
        <v>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2147</v>
      </c>
      <c r="B421" s="80">
        <v>184</v>
      </c>
      <c r="C421" s="80">
        <v>14</v>
      </c>
      <c r="D421" s="80">
        <v>11</v>
      </c>
      <c r="E421" s="80">
        <v>2017</v>
      </c>
      <c r="F421" s="80" t="s">
        <v>71</v>
      </c>
      <c r="G421" s="80" t="s">
        <v>1641</v>
      </c>
      <c r="H421" s="80" t="s">
        <v>1642</v>
      </c>
      <c r="I421" s="177"/>
      <c r="J421" s="81">
        <v>15.66448178238814</v>
      </c>
      <c r="K421" s="81">
        <v>1.8178162488020773</v>
      </c>
      <c r="L421" s="81">
        <v>6.1043437624628503</v>
      </c>
      <c r="M421" s="81">
        <v>7.8913775741282448</v>
      </c>
      <c r="N421" s="81">
        <v>23.855415477011586</v>
      </c>
      <c r="O421" s="81">
        <v>10.786255550862334</v>
      </c>
      <c r="P421" s="81">
        <v>14.310025024824608</v>
      </c>
      <c r="Q421" s="81">
        <v>0.75117064620221574</v>
      </c>
      <c r="R421" s="81">
        <v>0</v>
      </c>
      <c r="S421" s="81">
        <v>0.97713653812280565</v>
      </c>
      <c r="T421" s="82"/>
      <c r="U421" s="81">
        <v>716755</v>
      </c>
      <c r="V421" s="81">
        <v>562</v>
      </c>
      <c r="W421" s="81">
        <v>112</v>
      </c>
      <c r="X421" s="81">
        <v>1972</v>
      </c>
      <c r="Y421" s="81">
        <v>4363</v>
      </c>
      <c r="Z421" s="81">
        <v>6449</v>
      </c>
      <c r="AA421" s="81">
        <v>2964</v>
      </c>
      <c r="AB421" s="81">
        <v>10998</v>
      </c>
      <c r="AC421" s="81">
        <v>0</v>
      </c>
      <c r="AD421" s="81">
        <v>0.97713653812280565</v>
      </c>
      <c r="AE421" s="82"/>
      <c r="AF421" s="81">
        <v>9125417.4514174219</v>
      </c>
      <c r="AG421" s="81">
        <v>1413724.193685987</v>
      </c>
      <c r="AH421" s="81">
        <v>938209.34435167653</v>
      </c>
      <c r="AI421" s="81">
        <v>11440017.20531871</v>
      </c>
      <c r="AJ421" s="81">
        <v>22909068.633370731</v>
      </c>
      <c r="AK421" s="81">
        <v>0</v>
      </c>
      <c r="AL421" s="81">
        <v>0</v>
      </c>
      <c r="AM421" s="81">
        <v>1510760.9701653691</v>
      </c>
      <c r="AN421" s="81">
        <v>0</v>
      </c>
      <c r="AO421" s="81">
        <v>0</v>
      </c>
      <c r="AP421" s="82"/>
      <c r="AQ421" s="81">
        <v>261</v>
      </c>
      <c r="AR421" s="81">
        <v>179</v>
      </c>
      <c r="AS421" s="81">
        <v>1</v>
      </c>
      <c r="AT421" s="81">
        <v>0</v>
      </c>
      <c r="AU421" s="81">
        <v>0</v>
      </c>
      <c r="AV421" s="81">
        <v>0</v>
      </c>
      <c r="AW421" s="81" t="s">
        <v>564</v>
      </c>
      <c r="AX421" s="82"/>
      <c r="AY421" s="81">
        <v>1271.4000000000001</v>
      </c>
      <c r="AZ421" s="81">
        <v>47551.899999999987</v>
      </c>
      <c r="BA421" s="81">
        <v>19.5</v>
      </c>
      <c r="BB421" s="81">
        <v>0</v>
      </c>
      <c r="BC421" s="81">
        <v>0</v>
      </c>
      <c r="BD421" s="81">
        <v>0</v>
      </c>
      <c r="BE421" s="81" t="s">
        <v>564</v>
      </c>
      <c r="BF421" s="82"/>
      <c r="BG421" s="81">
        <v>0</v>
      </c>
      <c r="BH421" s="81">
        <v>0</v>
      </c>
      <c r="BI421" s="81">
        <v>0</v>
      </c>
      <c r="BJ421" s="81">
        <v>0</v>
      </c>
      <c r="BK421" s="81">
        <v>0</v>
      </c>
      <c r="BL421" s="81">
        <v>0</v>
      </c>
      <c r="BM421" s="82"/>
      <c r="BN421" s="81">
        <v>0</v>
      </c>
      <c r="BO421" s="81">
        <v>0</v>
      </c>
      <c r="BP421" s="81">
        <v>0</v>
      </c>
      <c r="BQ421" s="81">
        <v>0</v>
      </c>
      <c r="BR421" s="81">
        <v>0</v>
      </c>
      <c r="BS421" s="81">
        <v>0</v>
      </c>
      <c r="BT421"/>
      <c r="BU421" s="80">
        <v>0</v>
      </c>
      <c r="BV421" s="80">
        <v>0</v>
      </c>
      <c r="BW421" s="80">
        <v>0</v>
      </c>
      <c r="BX421" s="80">
        <v>0</v>
      </c>
      <c r="BY421" s="80">
        <v>0</v>
      </c>
      <c r="BZ421" s="80">
        <v>0</v>
      </c>
      <c r="CA421" s="80">
        <v>0</v>
      </c>
      <c r="CB421" s="80">
        <v>0</v>
      </c>
      <c r="CC421" s="80">
        <v>0</v>
      </c>
    </row>
    <row r="422" spans="1:81">
      <c r="A422" s="80" t="s">
        <v>2148</v>
      </c>
      <c r="B422" s="80">
        <v>185</v>
      </c>
      <c r="C422" s="80">
        <v>15</v>
      </c>
      <c r="D422" s="80">
        <v>11</v>
      </c>
      <c r="E422" s="80">
        <v>2018</v>
      </c>
      <c r="F422" s="80" t="s">
        <v>93</v>
      </c>
      <c r="G422" s="80" t="s">
        <v>1641</v>
      </c>
      <c r="H422" s="80" t="s">
        <v>1642</v>
      </c>
      <c r="I422" s="177"/>
      <c r="J422" s="81">
        <v>16.911198108068444</v>
      </c>
      <c r="K422" s="81">
        <v>1.6963306417040016</v>
      </c>
      <c r="L422" s="81">
        <v>5.6333371485049666</v>
      </c>
      <c r="M422" s="81">
        <v>8.5549554462389228</v>
      </c>
      <c r="N422" s="81">
        <v>23.536109082404263</v>
      </c>
      <c r="O422" s="81">
        <v>10.777257920587404</v>
      </c>
      <c r="P422" s="81">
        <v>14.397014127227671</v>
      </c>
      <c r="Q422" s="81">
        <v>0.69926673594756739</v>
      </c>
      <c r="R422" s="81">
        <v>0</v>
      </c>
      <c r="S422" s="81">
        <v>0.79186825019468754</v>
      </c>
      <c r="T422" s="82"/>
      <c r="U422" s="81">
        <v>718913</v>
      </c>
      <c r="V422" s="81">
        <v>562</v>
      </c>
      <c r="W422" s="81">
        <v>112</v>
      </c>
      <c r="X422" s="81">
        <v>1972</v>
      </c>
      <c r="Y422" s="81">
        <v>4447</v>
      </c>
      <c r="Z422" s="81">
        <v>6567</v>
      </c>
      <c r="AA422" s="81">
        <v>3012</v>
      </c>
      <c r="AB422" s="81">
        <v>11033</v>
      </c>
      <c r="AC422" s="81">
        <v>0</v>
      </c>
      <c r="AD422" s="81">
        <v>0.79186825019468754</v>
      </c>
      <c r="AE422" s="82"/>
      <c r="AF422" s="81">
        <v>9789408.9109662436</v>
      </c>
      <c r="AG422" s="81">
        <v>1296064.0978833099</v>
      </c>
      <c r="AH422" s="81">
        <v>892884.80382296839</v>
      </c>
      <c r="AI422" s="81">
        <v>12104720.496974429</v>
      </c>
      <c r="AJ422" s="81">
        <v>22122147.33509003</v>
      </c>
      <c r="AK422" s="81">
        <v>0</v>
      </c>
      <c r="AL422" s="81">
        <v>0</v>
      </c>
      <c r="AM422" s="81">
        <v>1518704.704481622</v>
      </c>
      <c r="AN422" s="81">
        <v>0</v>
      </c>
      <c r="AO422" s="81">
        <v>0</v>
      </c>
      <c r="AP422" s="82"/>
      <c r="AQ422" s="81">
        <v>288</v>
      </c>
      <c r="AR422" s="81">
        <v>193</v>
      </c>
      <c r="AS422" s="81">
        <v>1</v>
      </c>
      <c r="AT422" s="81">
        <v>0</v>
      </c>
      <c r="AU422" s="81">
        <v>0</v>
      </c>
      <c r="AV422" s="81">
        <v>0</v>
      </c>
      <c r="AW422" s="81" t="s">
        <v>564</v>
      </c>
      <c r="AX422" s="82"/>
      <c r="AY422" s="81">
        <v>1424.3</v>
      </c>
      <c r="AZ422" s="81">
        <v>48137</v>
      </c>
      <c r="BA422" s="81">
        <v>20</v>
      </c>
      <c r="BB422" s="81">
        <v>0</v>
      </c>
      <c r="BC422" s="81">
        <v>0</v>
      </c>
      <c r="BD422" s="81">
        <v>0</v>
      </c>
      <c r="BE422" s="81" t="s">
        <v>564</v>
      </c>
      <c r="BF422" s="82"/>
      <c r="BG422" s="81">
        <v>0</v>
      </c>
      <c r="BH422" s="81">
        <v>0</v>
      </c>
      <c r="BI422" s="81">
        <v>0</v>
      </c>
      <c r="BJ422" s="81">
        <v>0</v>
      </c>
      <c r="BK422" s="81">
        <v>0</v>
      </c>
      <c r="BL422" s="81">
        <v>0</v>
      </c>
      <c r="BM422" s="82"/>
      <c r="BN422" s="81">
        <v>0</v>
      </c>
      <c r="BO422" s="81">
        <v>0</v>
      </c>
      <c r="BP422" s="81">
        <v>0</v>
      </c>
      <c r="BQ422" s="81">
        <v>0</v>
      </c>
      <c r="BR422" s="81">
        <v>0</v>
      </c>
      <c r="BS422" s="81">
        <v>0</v>
      </c>
      <c r="BT422"/>
      <c r="BU422" s="80">
        <v>0</v>
      </c>
      <c r="BV422" s="80">
        <v>0</v>
      </c>
      <c r="BW422" s="80">
        <v>0</v>
      </c>
      <c r="BX422" s="80">
        <v>0</v>
      </c>
      <c r="BY422" s="80">
        <v>0</v>
      </c>
      <c r="BZ422" s="80">
        <v>0</v>
      </c>
      <c r="CA422" s="80">
        <v>0</v>
      </c>
      <c r="CB422" s="80">
        <v>0</v>
      </c>
      <c r="CC422" s="80">
        <v>0</v>
      </c>
    </row>
    <row r="423" spans="1:81">
      <c r="A423" s="80" t="s">
        <v>2149</v>
      </c>
      <c r="B423" s="80">
        <v>186</v>
      </c>
      <c r="C423" s="80">
        <v>16</v>
      </c>
      <c r="D423" s="80">
        <v>11</v>
      </c>
      <c r="E423" s="80">
        <v>2019</v>
      </c>
      <c r="F423" s="80" t="s">
        <v>73</v>
      </c>
      <c r="G423" s="80" t="s">
        <v>1641</v>
      </c>
      <c r="H423" s="80" t="s">
        <v>1642</v>
      </c>
      <c r="I423" s="177"/>
      <c r="J423" s="81">
        <v>15.181009225408692</v>
      </c>
      <c r="K423" s="81">
        <v>1.5052969092832384</v>
      </c>
      <c r="L423" s="81">
        <v>5.6921773837873317</v>
      </c>
      <c r="M423" s="81">
        <v>7.9221947858394026</v>
      </c>
      <c r="N423" s="81">
        <v>23.407016652576996</v>
      </c>
      <c r="O423" s="81">
        <v>10.557949754517031</v>
      </c>
      <c r="P423" s="81">
        <v>14.187729031844915</v>
      </c>
      <c r="Q423" s="81">
        <v>0.68083307919609426</v>
      </c>
      <c r="R423" s="81">
        <v>0</v>
      </c>
      <c r="S423" s="81">
        <v>0.86966746998353894</v>
      </c>
      <c r="T423" s="82"/>
      <c r="U423" s="81">
        <v>648306</v>
      </c>
      <c r="V423" s="81">
        <v>562</v>
      </c>
      <c r="W423" s="81">
        <v>112</v>
      </c>
      <c r="X423" s="81">
        <v>1972</v>
      </c>
      <c r="Y423" s="81">
        <v>4502</v>
      </c>
      <c r="Z423" s="81">
        <v>6610</v>
      </c>
      <c r="AA423" s="81">
        <v>2946</v>
      </c>
      <c r="AB423" s="81">
        <v>11033</v>
      </c>
      <c r="AC423" s="81">
        <v>0</v>
      </c>
      <c r="AD423" s="81">
        <v>0.86966746998353894</v>
      </c>
      <c r="AE423" s="82"/>
      <c r="AF423" s="81">
        <v>8560828.4621087983</v>
      </c>
      <c r="AG423" s="81">
        <v>1135268.4470147579</v>
      </c>
      <c r="AH423" s="81">
        <v>947972.29397895827</v>
      </c>
      <c r="AI423" s="81">
        <v>11564465.07175051</v>
      </c>
      <c r="AJ423" s="81">
        <v>21791962.678335369</v>
      </c>
      <c r="AK423" s="81">
        <v>0</v>
      </c>
      <c r="AL423" s="81">
        <v>0</v>
      </c>
      <c r="AM423" s="81">
        <v>1502611.5436204681</v>
      </c>
      <c r="AN423" s="81">
        <v>0</v>
      </c>
      <c r="AO423" s="81">
        <v>0</v>
      </c>
      <c r="AP423" s="82"/>
      <c r="AQ423" s="81">
        <v>303</v>
      </c>
      <c r="AR423" s="81">
        <v>239</v>
      </c>
      <c r="AS423" s="81">
        <v>1</v>
      </c>
      <c r="AT423" s="81">
        <v>0</v>
      </c>
      <c r="AU423" s="81">
        <v>0</v>
      </c>
      <c r="AV423" s="81">
        <v>0</v>
      </c>
      <c r="AW423" s="81" t="s">
        <v>564</v>
      </c>
      <c r="AX423" s="82"/>
      <c r="AY423" s="81">
        <v>1516.299999999999</v>
      </c>
      <c r="AZ423" s="81">
        <v>49266.2</v>
      </c>
      <c r="BA423" s="81">
        <v>19.5</v>
      </c>
      <c r="BB423" s="81">
        <v>0</v>
      </c>
      <c r="BC423" s="81">
        <v>0</v>
      </c>
      <c r="BD423" s="81">
        <v>0</v>
      </c>
      <c r="BE423" s="81" t="s">
        <v>564</v>
      </c>
      <c r="BF423" s="82"/>
      <c r="BG423" s="81">
        <v>0</v>
      </c>
      <c r="BH423" s="81">
        <v>0</v>
      </c>
      <c r="BI423" s="81">
        <v>0</v>
      </c>
      <c r="BJ423" s="81">
        <v>0</v>
      </c>
      <c r="BK423" s="81">
        <v>0</v>
      </c>
      <c r="BL423" s="81">
        <v>0</v>
      </c>
      <c r="BM423" s="82"/>
      <c r="BN423" s="81">
        <v>0</v>
      </c>
      <c r="BO423" s="81">
        <v>0</v>
      </c>
      <c r="BP423" s="81">
        <v>0</v>
      </c>
      <c r="BQ423" s="81">
        <v>0</v>
      </c>
      <c r="BR423" s="81">
        <v>0</v>
      </c>
      <c r="BS423" s="81">
        <v>0</v>
      </c>
      <c r="BT423"/>
      <c r="BU423" s="80">
        <v>0</v>
      </c>
      <c r="BV423" s="80">
        <v>0</v>
      </c>
      <c r="BW423" s="80">
        <v>0</v>
      </c>
      <c r="BX423" s="80">
        <v>0</v>
      </c>
      <c r="BY423" s="80">
        <v>0</v>
      </c>
      <c r="BZ423" s="80">
        <v>0</v>
      </c>
      <c r="CA423" s="80">
        <v>0</v>
      </c>
      <c r="CB423" s="80">
        <v>0</v>
      </c>
      <c r="CC423" s="80">
        <v>0</v>
      </c>
    </row>
    <row r="424" spans="1:81">
      <c r="A424" s="80" t="s">
        <v>2150</v>
      </c>
      <c r="B424" s="80">
        <v>187</v>
      </c>
      <c r="C424" s="80">
        <v>17</v>
      </c>
      <c r="D424" s="80">
        <v>11</v>
      </c>
      <c r="E424" s="80">
        <v>2020</v>
      </c>
      <c r="F424" s="80" t="s">
        <v>218</v>
      </c>
      <c r="G424" s="80" t="s">
        <v>1641</v>
      </c>
      <c r="H424" s="80" t="s">
        <v>1642</v>
      </c>
      <c r="I424" s="177"/>
      <c r="J424" s="81">
        <v>12.64634923852654</v>
      </c>
      <c r="K424" s="81">
        <v>1.5417473256163214</v>
      </c>
      <c r="L424" s="81">
        <v>10.160936225332311</v>
      </c>
      <c r="M424" s="81">
        <v>7.6283668598271026</v>
      </c>
      <c r="N424" s="81">
        <v>20.595504297383872</v>
      </c>
      <c r="O424" s="81">
        <v>9.4251871859212564</v>
      </c>
      <c r="P424" s="81">
        <v>13.421870490535904</v>
      </c>
      <c r="Q424" s="81">
        <v>0.64552879667946417</v>
      </c>
      <c r="R424" s="81">
        <v>0</v>
      </c>
      <c r="S424" s="81">
        <v>0.97609201279295865</v>
      </c>
      <c r="T424" s="82"/>
      <c r="U424" s="81">
        <v>636809</v>
      </c>
      <c r="V424" s="81">
        <v>514</v>
      </c>
      <c r="W424" s="81">
        <v>216</v>
      </c>
      <c r="X424" s="81">
        <v>2061</v>
      </c>
      <c r="Y424" s="81">
        <v>4527</v>
      </c>
      <c r="Z424" s="81">
        <v>6735</v>
      </c>
      <c r="AA424" s="81">
        <v>3028</v>
      </c>
      <c r="AB424" s="81">
        <v>10948</v>
      </c>
      <c r="AC424" s="81">
        <v>0</v>
      </c>
      <c r="AD424" s="81">
        <v>0.97609201279295865</v>
      </c>
      <c r="AE424" s="82"/>
      <c r="AF424" s="81">
        <v>7451739.3027010411</v>
      </c>
      <c r="AG424" s="81">
        <v>1187779.0330185008</v>
      </c>
      <c r="AH424" s="81">
        <v>1771765.0731447518</v>
      </c>
      <c r="AI424" s="81">
        <v>11647218.241957342</v>
      </c>
      <c r="AJ424" s="81">
        <v>20027169.509144563</v>
      </c>
      <c r="AK424" s="81"/>
      <c r="AL424" s="81"/>
      <c r="AM424" s="81">
        <v>1428835.6348169432</v>
      </c>
      <c r="AN424" s="81"/>
      <c r="AO424" s="81"/>
      <c r="AP424" s="82"/>
      <c r="AQ424" s="81">
        <v>313</v>
      </c>
      <c r="AR424" s="81">
        <v>266</v>
      </c>
      <c r="AS424" s="81">
        <v>1</v>
      </c>
      <c r="AT424" s="81">
        <v>0</v>
      </c>
      <c r="AU424" s="81">
        <v>0</v>
      </c>
      <c r="AV424" s="81">
        <v>0</v>
      </c>
      <c r="AW424" s="81">
        <v>1</v>
      </c>
      <c r="AX424" s="82"/>
      <c r="AY424" s="81">
        <v>1568.3</v>
      </c>
      <c r="AZ424" s="81">
        <v>50406.099999999977</v>
      </c>
      <c r="BA424" s="81">
        <v>19.5</v>
      </c>
      <c r="BB424" s="81">
        <v>0</v>
      </c>
      <c r="BC424" s="81">
        <v>0</v>
      </c>
      <c r="BD424" s="81">
        <v>0</v>
      </c>
      <c r="BE424" s="81">
        <v>19.5</v>
      </c>
      <c r="BF424" s="82"/>
      <c r="BG424" s="81">
        <v>0</v>
      </c>
      <c r="BH424" s="81">
        <v>0</v>
      </c>
      <c r="BI424" s="81">
        <v>0</v>
      </c>
      <c r="BJ424" s="81">
        <v>0</v>
      </c>
      <c r="BK424" s="81">
        <v>0</v>
      </c>
      <c r="BL424" s="81">
        <v>0</v>
      </c>
      <c r="BM424" s="82"/>
      <c r="BN424" s="81">
        <v>0</v>
      </c>
      <c r="BO424" s="81">
        <v>0</v>
      </c>
      <c r="BP424" s="81">
        <v>0</v>
      </c>
      <c r="BQ424" s="81">
        <v>0</v>
      </c>
      <c r="BR424" s="81">
        <v>0</v>
      </c>
      <c r="BS424" s="81">
        <v>0</v>
      </c>
      <c r="BT424"/>
      <c r="BU424" s="80">
        <v>0</v>
      </c>
      <c r="BV424" s="80">
        <v>0</v>
      </c>
      <c r="BW424" s="80">
        <v>0</v>
      </c>
      <c r="BX424" s="80">
        <v>0</v>
      </c>
      <c r="BY424" s="80">
        <v>0</v>
      </c>
      <c r="BZ424" s="80">
        <v>0</v>
      </c>
      <c r="CA424" s="80">
        <v>0</v>
      </c>
      <c r="CB424" s="80">
        <v>0</v>
      </c>
      <c r="CC424" s="80">
        <v>0</v>
      </c>
    </row>
    <row r="425" spans="1:81">
      <c r="A425" s="80" t="s">
        <v>1643</v>
      </c>
      <c r="B425" s="80">
        <v>187</v>
      </c>
      <c r="C425" s="80">
        <v>18</v>
      </c>
      <c r="D425" s="80">
        <v>11</v>
      </c>
      <c r="E425" s="80">
        <v>2021</v>
      </c>
      <c r="F425" s="80" t="s">
        <v>75</v>
      </c>
      <c r="G425" s="174" t="s">
        <v>1641</v>
      </c>
      <c r="H425" s="80" t="s">
        <v>1642</v>
      </c>
      <c r="I425" s="177"/>
      <c r="J425" s="81">
        <v>33.238839280611387</v>
      </c>
      <c r="K425" s="81">
        <v>1.8274061032808688</v>
      </c>
      <c r="L425" s="81">
        <v>8.1048891231138622</v>
      </c>
      <c r="M425" s="81">
        <v>8.631881068418501</v>
      </c>
      <c r="N425" s="81">
        <v>20.35336000669874</v>
      </c>
      <c r="O425" s="81">
        <v>9.2540364718513253</v>
      </c>
      <c r="P425" s="81">
        <v>13.772234492695265</v>
      </c>
      <c r="Q425" s="81">
        <v>0.65118718850531954</v>
      </c>
      <c r="R425" s="81">
        <v>0</v>
      </c>
      <c r="S425" s="81">
        <v>0.91739126053694808</v>
      </c>
      <c r="T425" s="82"/>
      <c r="U425" s="81">
        <v>1544905</v>
      </c>
      <c r="V425" s="81">
        <v>514</v>
      </c>
      <c r="W425" s="81">
        <v>216</v>
      </c>
      <c r="X425" s="81">
        <v>2061</v>
      </c>
      <c r="Y425" s="81">
        <v>4577</v>
      </c>
      <c r="Z425" s="81">
        <v>6809</v>
      </c>
      <c r="AA425" s="81">
        <v>3030</v>
      </c>
      <c r="AB425" s="81">
        <v>10913</v>
      </c>
      <c r="AC425" s="81">
        <v>0</v>
      </c>
      <c r="AD425" s="81">
        <v>0.91739126053694808</v>
      </c>
      <c r="AE425" s="82"/>
      <c r="AF425" s="81">
        <v>19600598.543408889</v>
      </c>
      <c r="AG425" s="81">
        <v>1315132.0271726835</v>
      </c>
      <c r="AH425" s="81">
        <v>1359733.4273939261</v>
      </c>
      <c r="AI425" s="81">
        <v>12998209.234364044</v>
      </c>
      <c r="AJ425" s="81">
        <v>21352956.502402194</v>
      </c>
      <c r="AK425" s="81">
        <v>0</v>
      </c>
      <c r="AL425" s="81">
        <v>0</v>
      </c>
      <c r="AM425" s="81">
        <v>1432482.8076465533</v>
      </c>
      <c r="AN425" s="81">
        <v>0</v>
      </c>
      <c r="AO425" s="81">
        <v>0</v>
      </c>
      <c r="AP425" s="82"/>
      <c r="AQ425" s="81">
        <v>332</v>
      </c>
      <c r="AR425" s="81">
        <v>295</v>
      </c>
      <c r="AS425" s="81">
        <v>1</v>
      </c>
      <c r="AT425" s="81">
        <v>0</v>
      </c>
      <c r="AU425" s="81">
        <v>0</v>
      </c>
      <c r="AV425" s="81">
        <v>0</v>
      </c>
      <c r="AW425" s="81"/>
      <c r="AX425" s="82"/>
      <c r="AY425" s="81">
        <v>1715.3000000000011</v>
      </c>
      <c r="AZ425" s="81">
        <v>51335.699999999983</v>
      </c>
      <c r="BA425" s="81">
        <v>19.5</v>
      </c>
      <c r="BB425" s="81">
        <v>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1644</v>
      </c>
      <c r="B426" s="80">
        <v>187</v>
      </c>
      <c r="C426" s="80">
        <v>19</v>
      </c>
      <c r="D426" s="80">
        <v>11</v>
      </c>
      <c r="E426" s="80">
        <v>2022</v>
      </c>
      <c r="F426" s="80" t="s">
        <v>568</v>
      </c>
      <c r="G426" s="174" t="s">
        <v>1641</v>
      </c>
      <c r="H426" s="80" t="s">
        <v>1642</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355</v>
      </c>
      <c r="AR426" s="81">
        <v>333</v>
      </c>
      <c r="AS426" s="81">
        <v>1</v>
      </c>
      <c r="AT426" s="81">
        <v>0</v>
      </c>
      <c r="AU426" s="81">
        <v>0</v>
      </c>
      <c r="AV426" s="81">
        <v>0</v>
      </c>
      <c r="AW426" s="81"/>
      <c r="AX426" s="82"/>
      <c r="AY426" s="81">
        <v>1866.4000000000019</v>
      </c>
      <c r="AZ426" s="81">
        <v>65596.999999999971</v>
      </c>
      <c r="BA426" s="81">
        <v>19.5</v>
      </c>
      <c r="BB426" s="81">
        <v>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2151</v>
      </c>
      <c r="B427" s="80">
        <v>358</v>
      </c>
      <c r="C427" s="80">
        <v>1</v>
      </c>
      <c r="D427" s="80">
        <v>22</v>
      </c>
      <c r="E427" s="80">
        <v>1990</v>
      </c>
      <c r="F427" s="80" t="s">
        <v>562</v>
      </c>
      <c r="G427" s="80" t="s">
        <v>2152</v>
      </c>
      <c r="H427" s="80" t="s">
        <v>2153</v>
      </c>
      <c r="I427" s="177"/>
      <c r="J427" s="81">
        <v>4.8315058529399808</v>
      </c>
      <c r="K427" s="81">
        <v>1.2628597189009725</v>
      </c>
      <c r="L427" s="81">
        <v>2.2277564845356856</v>
      </c>
      <c r="M427" s="81">
        <v>3.5738519740216428</v>
      </c>
      <c r="N427" s="81">
        <v>10.575277659924426</v>
      </c>
      <c r="O427" s="81">
        <v>8.5239492417636047</v>
      </c>
      <c r="P427" s="81">
        <v>12.820666289188978</v>
      </c>
      <c r="Q427" s="81">
        <v>0.72509008537529285</v>
      </c>
      <c r="R427" s="81">
        <v>0</v>
      </c>
      <c r="S427" s="81">
        <v>0.59155893831800943</v>
      </c>
      <c r="T427" s="82"/>
      <c r="U427" s="81">
        <v>785064</v>
      </c>
      <c r="V427" s="81">
        <v>363</v>
      </c>
      <c r="W427" s="81">
        <v>32</v>
      </c>
      <c r="X427" s="81">
        <v>1499</v>
      </c>
      <c r="Y427" s="81">
        <v>2749</v>
      </c>
      <c r="Z427" s="81">
        <v>3506</v>
      </c>
      <c r="AA427" s="81">
        <v>3113</v>
      </c>
      <c r="AB427" s="81">
        <v>11773</v>
      </c>
      <c r="AC427" s="81">
        <v>0</v>
      </c>
      <c r="AD427" s="81">
        <v>0.59155893831800943</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2154</v>
      </c>
      <c r="B428" s="80">
        <v>359</v>
      </c>
      <c r="C428" s="80">
        <v>2</v>
      </c>
      <c r="D428" s="80">
        <v>22</v>
      </c>
      <c r="E428" s="80">
        <v>2005</v>
      </c>
      <c r="F428" s="80" t="s">
        <v>565</v>
      </c>
      <c r="G428" s="80" t="s">
        <v>2152</v>
      </c>
      <c r="H428" s="80" t="s">
        <v>2153</v>
      </c>
      <c r="I428" s="177"/>
      <c r="J428" s="81">
        <v>4.989634420950158</v>
      </c>
      <c r="K428" s="81">
        <v>1.2039238734201563</v>
      </c>
      <c r="L428" s="81">
        <v>4.2817797691826875</v>
      </c>
      <c r="M428" s="81">
        <v>9.3910914551978095</v>
      </c>
      <c r="N428" s="81">
        <v>18.860987509364556</v>
      </c>
      <c r="O428" s="81">
        <v>15.135533156692116</v>
      </c>
      <c r="P428" s="81">
        <v>12.124107717870507</v>
      </c>
      <c r="Q428" s="81">
        <v>0.7541094770376382</v>
      </c>
      <c r="R428" s="81">
        <v>0</v>
      </c>
      <c r="S428" s="81">
        <v>0</v>
      </c>
      <c r="T428" s="82"/>
      <c r="U428" s="81">
        <v>644458</v>
      </c>
      <c r="V428" s="81">
        <v>444</v>
      </c>
      <c r="W428" s="81">
        <v>48</v>
      </c>
      <c r="X428" s="81">
        <v>1564</v>
      </c>
      <c r="Y428" s="81">
        <v>3503</v>
      </c>
      <c r="Z428" s="81">
        <v>7204</v>
      </c>
      <c r="AA428" s="81">
        <v>2411</v>
      </c>
      <c r="AB428" s="81">
        <v>12800</v>
      </c>
      <c r="AC428" s="81">
        <v>0</v>
      </c>
      <c r="AD428" s="81">
        <v>0</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2155</v>
      </c>
      <c r="B429" s="80">
        <v>360</v>
      </c>
      <c r="C429" s="80">
        <v>3</v>
      </c>
      <c r="D429" s="80">
        <v>22</v>
      </c>
      <c r="E429" s="80">
        <v>2006</v>
      </c>
      <c r="F429" s="80" t="s">
        <v>566</v>
      </c>
      <c r="G429" s="80" t="s">
        <v>2152</v>
      </c>
      <c r="H429" s="80" t="s">
        <v>2153</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2156</v>
      </c>
      <c r="B430" s="80">
        <v>361</v>
      </c>
      <c r="C430" s="80">
        <v>4</v>
      </c>
      <c r="D430" s="80">
        <v>22</v>
      </c>
      <c r="E430" s="80">
        <v>2007</v>
      </c>
      <c r="F430" s="80" t="s">
        <v>567</v>
      </c>
      <c r="G430" s="80" t="s">
        <v>2152</v>
      </c>
      <c r="H430" s="80" t="s">
        <v>2153</v>
      </c>
      <c r="I430" s="177"/>
      <c r="J430" s="81">
        <v>3.162972613535044</v>
      </c>
      <c r="K430" s="81">
        <v>1.0148114410051248</v>
      </c>
      <c r="L430" s="81">
        <v>3.9704822210834498</v>
      </c>
      <c r="M430" s="81">
        <v>8.606573152659621</v>
      </c>
      <c r="N430" s="81">
        <v>18.801829925778719</v>
      </c>
      <c r="O430" s="81">
        <v>14.828474748228793</v>
      </c>
      <c r="P430" s="81">
        <v>12.020704320052845</v>
      </c>
      <c r="Q430" s="81">
        <v>0.77842719619580991</v>
      </c>
      <c r="R430" s="81">
        <v>0</v>
      </c>
      <c r="S430" s="81">
        <v>0</v>
      </c>
      <c r="T430" s="82"/>
      <c r="U430" s="81">
        <v>454691</v>
      </c>
      <c r="V430" s="81">
        <v>395</v>
      </c>
      <c r="W430" s="81">
        <v>46</v>
      </c>
      <c r="X430" s="81">
        <v>1766</v>
      </c>
      <c r="Y430" s="81">
        <v>3502</v>
      </c>
      <c r="Z430" s="81">
        <v>7337</v>
      </c>
      <c r="AA430" s="81">
        <v>2354</v>
      </c>
      <c r="AB430" s="81">
        <v>12514</v>
      </c>
      <c r="AC430" s="81">
        <v>0</v>
      </c>
      <c r="AD430" s="81">
        <v>0</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2157</v>
      </c>
      <c r="B431" s="80">
        <v>362</v>
      </c>
      <c r="C431" s="80">
        <v>5</v>
      </c>
      <c r="D431" s="80">
        <v>22</v>
      </c>
      <c r="E431" s="80">
        <v>2008</v>
      </c>
      <c r="F431" s="80" t="s">
        <v>84</v>
      </c>
      <c r="G431" s="80" t="s">
        <v>2152</v>
      </c>
      <c r="H431" s="80" t="s">
        <v>2153</v>
      </c>
      <c r="I431" s="177"/>
      <c r="J431" s="81">
        <v>2.9097916353963291</v>
      </c>
      <c r="K431" s="81">
        <v>0.75897750335987979</v>
      </c>
      <c r="L431" s="81">
        <v>3.537285837694359</v>
      </c>
      <c r="M431" s="81">
        <v>8.7058601856540747</v>
      </c>
      <c r="N431" s="81">
        <v>18.373767754750478</v>
      </c>
      <c r="O431" s="81">
        <v>14.315906255963311</v>
      </c>
      <c r="P431" s="81">
        <v>11.583648359082984</v>
      </c>
      <c r="Q431" s="81">
        <v>0.76296639483862916</v>
      </c>
      <c r="R431" s="81">
        <v>0</v>
      </c>
      <c r="S431" s="81">
        <v>0</v>
      </c>
      <c r="T431" s="82"/>
      <c r="U431" s="81">
        <v>478554</v>
      </c>
      <c r="V431" s="81">
        <v>395</v>
      </c>
      <c r="W431" s="81">
        <v>46</v>
      </c>
      <c r="X431" s="81">
        <v>1766</v>
      </c>
      <c r="Y431" s="81">
        <v>3521</v>
      </c>
      <c r="Z431" s="81">
        <v>7332</v>
      </c>
      <c r="AA431" s="81">
        <v>2271</v>
      </c>
      <c r="AB431" s="81">
        <v>12467</v>
      </c>
      <c r="AC431" s="81">
        <v>0</v>
      </c>
      <c r="AD431" s="81">
        <v>0</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2158</v>
      </c>
      <c r="B432" s="80">
        <v>363</v>
      </c>
      <c r="C432" s="80">
        <v>6</v>
      </c>
      <c r="D432" s="80">
        <v>22</v>
      </c>
      <c r="E432" s="80">
        <v>2009</v>
      </c>
      <c r="F432" s="80" t="s">
        <v>85</v>
      </c>
      <c r="G432" s="80" t="s">
        <v>2152</v>
      </c>
      <c r="H432" s="80" t="s">
        <v>2153</v>
      </c>
      <c r="I432" s="177"/>
      <c r="J432" s="81">
        <v>2.4857000628046562</v>
      </c>
      <c r="K432" s="81">
        <v>0.69831541376945028</v>
      </c>
      <c r="L432" s="81">
        <v>2.8518909809110875</v>
      </c>
      <c r="M432" s="81">
        <v>9.7979041684364976</v>
      </c>
      <c r="N432" s="81">
        <v>16.659236618590718</v>
      </c>
      <c r="O432" s="81">
        <v>14.513640984286031</v>
      </c>
      <c r="P432" s="81">
        <v>11.258523286406751</v>
      </c>
      <c r="Q432" s="81">
        <v>0.72027447916143106</v>
      </c>
      <c r="R432" s="81">
        <v>0</v>
      </c>
      <c r="S432" s="81">
        <v>0</v>
      </c>
      <c r="T432" s="82"/>
      <c r="U432" s="81">
        <v>323548</v>
      </c>
      <c r="V432" s="81">
        <v>334</v>
      </c>
      <c r="W432" s="81">
        <v>53</v>
      </c>
      <c r="X432" s="81">
        <v>2002</v>
      </c>
      <c r="Y432" s="81">
        <v>3535</v>
      </c>
      <c r="Z432" s="81">
        <v>7337</v>
      </c>
      <c r="AA432" s="81">
        <v>2266</v>
      </c>
      <c r="AB432" s="81">
        <v>12355</v>
      </c>
      <c r="AC432" s="81">
        <v>0</v>
      </c>
      <c r="AD432" s="81">
        <v>0</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3.93</v>
      </c>
      <c r="BJ432" s="81">
        <v>0</v>
      </c>
      <c r="BK432" s="81">
        <v>30.143000000000001</v>
      </c>
      <c r="BL432" s="81">
        <v>0</v>
      </c>
      <c r="BM432" s="82"/>
      <c r="BN432" s="81">
        <v>0</v>
      </c>
      <c r="BO432" s="81">
        <v>0</v>
      </c>
      <c r="BP432" s="81">
        <v>1</v>
      </c>
      <c r="BQ432" s="81">
        <v>0</v>
      </c>
      <c r="BR432" s="81">
        <v>1</v>
      </c>
      <c r="BS432" s="81">
        <v>0</v>
      </c>
      <c r="BT432"/>
      <c r="BU432" s="80"/>
      <c r="BV432" s="80"/>
      <c r="BW432" s="80"/>
      <c r="BX432" s="80"/>
      <c r="BY432" s="80"/>
      <c r="BZ432" s="80"/>
      <c r="CA432" s="80"/>
      <c r="CB432" s="80"/>
      <c r="CC432" s="80"/>
    </row>
    <row r="433" spans="1:81">
      <c r="A433" s="80" t="s">
        <v>2159</v>
      </c>
      <c r="B433" s="80">
        <v>364</v>
      </c>
      <c r="C433" s="80">
        <v>7</v>
      </c>
      <c r="D433" s="80">
        <v>22</v>
      </c>
      <c r="E433" s="80">
        <v>2010</v>
      </c>
      <c r="F433" s="80" t="s">
        <v>86</v>
      </c>
      <c r="G433" s="80" t="s">
        <v>2152</v>
      </c>
      <c r="H433" s="80" t="s">
        <v>2153</v>
      </c>
      <c r="I433" s="177"/>
      <c r="J433" s="81">
        <v>2.8150680898216969</v>
      </c>
      <c r="K433" s="81">
        <v>0.71535826976419625</v>
      </c>
      <c r="L433" s="81">
        <v>2.7041920707112448</v>
      </c>
      <c r="M433" s="81">
        <v>9.4085793393265611</v>
      </c>
      <c r="N433" s="81">
        <v>17.219793824302439</v>
      </c>
      <c r="O433" s="81">
        <v>14.523301720428943</v>
      </c>
      <c r="P433" s="81">
        <v>11.373637442584497</v>
      </c>
      <c r="Q433" s="81">
        <v>0.74761756975722049</v>
      </c>
      <c r="R433" s="81">
        <v>0</v>
      </c>
      <c r="S433" s="81">
        <v>0</v>
      </c>
      <c r="T433" s="82"/>
      <c r="U433" s="81">
        <v>419843</v>
      </c>
      <c r="V433" s="81">
        <v>334</v>
      </c>
      <c r="W433" s="81">
        <v>53</v>
      </c>
      <c r="X433" s="81">
        <v>2002</v>
      </c>
      <c r="Y433" s="81">
        <v>3550</v>
      </c>
      <c r="Z433" s="81">
        <v>7376</v>
      </c>
      <c r="AA433" s="81">
        <v>2232</v>
      </c>
      <c r="AB433" s="81">
        <v>12288</v>
      </c>
      <c r="AC433" s="81">
        <v>0</v>
      </c>
      <c r="AD433" s="81">
        <v>0</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3.49</v>
      </c>
      <c r="BJ433" s="81">
        <v>0</v>
      </c>
      <c r="BK433" s="81">
        <v>30.626000000000001</v>
      </c>
      <c r="BL433" s="81">
        <v>0</v>
      </c>
      <c r="BM433" s="82"/>
      <c r="BN433" s="81">
        <v>0</v>
      </c>
      <c r="BO433" s="81">
        <v>0</v>
      </c>
      <c r="BP433" s="81">
        <v>1</v>
      </c>
      <c r="BQ433" s="81">
        <v>0</v>
      </c>
      <c r="BR433" s="81">
        <v>1</v>
      </c>
      <c r="BS433" s="81">
        <v>0</v>
      </c>
      <c r="BT433"/>
      <c r="BU433" s="80">
        <v>3.49</v>
      </c>
      <c r="BV433" s="80">
        <v>30.626000000000001</v>
      </c>
      <c r="BW433" s="80">
        <v>0</v>
      </c>
      <c r="BX433" s="80">
        <v>0</v>
      </c>
      <c r="BY433" s="80">
        <v>0</v>
      </c>
      <c r="BZ433" s="80">
        <v>0</v>
      </c>
      <c r="CA433" s="80">
        <v>0</v>
      </c>
      <c r="CB433" s="80">
        <v>0</v>
      </c>
      <c r="CC433" s="80">
        <v>0</v>
      </c>
    </row>
    <row r="434" spans="1:81">
      <c r="A434" s="80" t="s">
        <v>2160</v>
      </c>
      <c r="B434" s="80">
        <v>365</v>
      </c>
      <c r="C434" s="80">
        <v>8</v>
      </c>
      <c r="D434" s="80">
        <v>22</v>
      </c>
      <c r="E434" s="80">
        <v>2011</v>
      </c>
      <c r="F434" s="80" t="s">
        <v>87</v>
      </c>
      <c r="G434" s="80" t="s">
        <v>2152</v>
      </c>
      <c r="H434" s="80" t="s">
        <v>2153</v>
      </c>
      <c r="I434" s="177"/>
      <c r="J434" s="81">
        <v>3.8972765264155806</v>
      </c>
      <c r="K434" s="81">
        <v>0.9189736040476213</v>
      </c>
      <c r="L434" s="81">
        <v>2.1368929296505423</v>
      </c>
      <c r="M434" s="81">
        <v>10.60023191926401</v>
      </c>
      <c r="N434" s="81">
        <v>20.009260988965117</v>
      </c>
      <c r="O434" s="81">
        <v>14.343609367700621</v>
      </c>
      <c r="P434" s="81">
        <v>10.792585771463273</v>
      </c>
      <c r="Q434" s="81">
        <v>0.8515436835664425</v>
      </c>
      <c r="R434" s="81">
        <v>0</v>
      </c>
      <c r="S434" s="81">
        <v>0</v>
      </c>
      <c r="T434" s="82"/>
      <c r="U434" s="81">
        <v>536393</v>
      </c>
      <c r="V434" s="81">
        <v>334</v>
      </c>
      <c r="W434" s="81">
        <v>53</v>
      </c>
      <c r="X434" s="81">
        <v>2002</v>
      </c>
      <c r="Y434" s="81">
        <v>3564</v>
      </c>
      <c r="Z434" s="81">
        <v>7443</v>
      </c>
      <c r="AA434" s="81">
        <v>2181</v>
      </c>
      <c r="AB434" s="81">
        <v>12134</v>
      </c>
      <c r="AC434" s="81">
        <v>0</v>
      </c>
      <c r="AD434" s="81">
        <v>0</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2.9870000000000001</v>
      </c>
      <c r="BJ434" s="81">
        <v>0</v>
      </c>
      <c r="BK434" s="81">
        <v>44.045000000000002</v>
      </c>
      <c r="BL434" s="81">
        <v>0</v>
      </c>
      <c r="BM434" s="82"/>
      <c r="BN434" s="81">
        <v>0</v>
      </c>
      <c r="BO434" s="81">
        <v>0</v>
      </c>
      <c r="BP434" s="81">
        <v>1</v>
      </c>
      <c r="BQ434" s="81">
        <v>0</v>
      </c>
      <c r="BR434" s="81">
        <v>1</v>
      </c>
      <c r="BS434" s="81">
        <v>0</v>
      </c>
      <c r="BT434"/>
      <c r="BU434" s="80">
        <v>2.9870000000000001</v>
      </c>
      <c r="BV434" s="80">
        <v>44.045000000000002</v>
      </c>
      <c r="BW434" s="80">
        <v>0</v>
      </c>
      <c r="BX434" s="80">
        <v>0</v>
      </c>
      <c r="BY434" s="80">
        <v>0</v>
      </c>
      <c r="BZ434" s="80">
        <v>0</v>
      </c>
      <c r="CA434" s="80">
        <v>0</v>
      </c>
      <c r="CB434" s="80">
        <v>0</v>
      </c>
      <c r="CC434" s="80">
        <v>0</v>
      </c>
    </row>
    <row r="435" spans="1:81">
      <c r="A435" s="80" t="s">
        <v>2161</v>
      </c>
      <c r="B435" s="80">
        <v>366</v>
      </c>
      <c r="C435" s="80">
        <v>9</v>
      </c>
      <c r="D435" s="80">
        <v>22</v>
      </c>
      <c r="E435" s="80">
        <v>2012</v>
      </c>
      <c r="F435" s="80" t="s">
        <v>88</v>
      </c>
      <c r="G435" s="80" t="s">
        <v>2152</v>
      </c>
      <c r="H435" s="80" t="s">
        <v>2153</v>
      </c>
      <c r="I435" s="177"/>
      <c r="J435" s="81">
        <v>3.050955601890815</v>
      </c>
      <c r="K435" s="81">
        <v>0.86256385368718491</v>
      </c>
      <c r="L435" s="81">
        <v>2.1047481856444299</v>
      </c>
      <c r="M435" s="81">
        <v>10.561262196490697</v>
      </c>
      <c r="N435" s="81">
        <v>20.116642866375891</v>
      </c>
      <c r="O435" s="81">
        <v>14.318687024042402</v>
      </c>
      <c r="P435" s="81">
        <v>10.515581895737995</v>
      </c>
      <c r="Q435" s="81">
        <v>0.91946332897891947</v>
      </c>
      <c r="R435" s="81">
        <v>0</v>
      </c>
      <c r="S435" s="81">
        <v>0</v>
      </c>
      <c r="T435" s="82"/>
      <c r="U435" s="81">
        <v>370263</v>
      </c>
      <c r="V435" s="81">
        <v>334</v>
      </c>
      <c r="W435" s="81">
        <v>53</v>
      </c>
      <c r="X435" s="81">
        <v>2002</v>
      </c>
      <c r="Y435" s="81">
        <v>3594</v>
      </c>
      <c r="Z435" s="81">
        <v>7489</v>
      </c>
      <c r="AA435" s="81">
        <v>2113</v>
      </c>
      <c r="AB435" s="81">
        <v>12059</v>
      </c>
      <c r="AC435" s="81">
        <v>0</v>
      </c>
      <c r="AD435" s="81">
        <v>0</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3.2450000000000001</v>
      </c>
      <c r="BJ435" s="81">
        <v>0</v>
      </c>
      <c r="BK435" s="81">
        <v>40.11</v>
      </c>
      <c r="BL435" s="81">
        <v>0</v>
      </c>
      <c r="BM435" s="82"/>
      <c r="BN435" s="81">
        <v>0</v>
      </c>
      <c r="BO435" s="81">
        <v>0</v>
      </c>
      <c r="BP435" s="81">
        <v>1</v>
      </c>
      <c r="BQ435" s="81">
        <v>0</v>
      </c>
      <c r="BR435" s="81">
        <v>1</v>
      </c>
      <c r="BS435" s="81">
        <v>0</v>
      </c>
      <c r="BT435"/>
      <c r="BU435" s="80">
        <v>3.2450000000000001</v>
      </c>
      <c r="BV435" s="80">
        <v>40.11</v>
      </c>
      <c r="BW435" s="80">
        <v>0</v>
      </c>
      <c r="BX435" s="80">
        <v>0</v>
      </c>
      <c r="BY435" s="80">
        <v>0</v>
      </c>
      <c r="BZ435" s="80">
        <v>0</v>
      </c>
      <c r="CA435" s="80">
        <v>0</v>
      </c>
      <c r="CB435" s="80">
        <v>0</v>
      </c>
      <c r="CC435" s="80">
        <v>0</v>
      </c>
    </row>
    <row r="436" spans="1:81">
      <c r="A436" s="80" t="s">
        <v>2162</v>
      </c>
      <c r="B436" s="80">
        <v>367</v>
      </c>
      <c r="C436" s="80">
        <v>10</v>
      </c>
      <c r="D436" s="80">
        <v>22</v>
      </c>
      <c r="E436" s="80">
        <v>2013</v>
      </c>
      <c r="F436" s="80" t="s">
        <v>89</v>
      </c>
      <c r="G436" s="80" t="s">
        <v>2152</v>
      </c>
      <c r="H436" s="80" t="s">
        <v>2153</v>
      </c>
      <c r="I436" s="177"/>
      <c r="J436" s="81">
        <v>2.6848315503986386</v>
      </c>
      <c r="K436" s="81">
        <v>0.74401155682034037</v>
      </c>
      <c r="L436" s="81">
        <v>1.9227140837068426</v>
      </c>
      <c r="M436" s="81">
        <v>10.130917871775655</v>
      </c>
      <c r="N436" s="81">
        <v>21.309243172418341</v>
      </c>
      <c r="O436" s="81">
        <v>14.246630121765296</v>
      </c>
      <c r="P436" s="81">
        <v>10.620143205264416</v>
      </c>
      <c r="Q436" s="81">
        <v>0.92757838162930828</v>
      </c>
      <c r="R436" s="81">
        <v>0</v>
      </c>
      <c r="S436" s="81">
        <v>0</v>
      </c>
      <c r="T436" s="82"/>
      <c r="U436" s="81">
        <v>319508</v>
      </c>
      <c r="V436" s="81">
        <v>334</v>
      </c>
      <c r="W436" s="81">
        <v>53</v>
      </c>
      <c r="X436" s="81">
        <v>2002</v>
      </c>
      <c r="Y436" s="81">
        <v>3614</v>
      </c>
      <c r="Z436" s="81">
        <v>7784</v>
      </c>
      <c r="AA436" s="81">
        <v>2126</v>
      </c>
      <c r="AB436" s="81">
        <v>11991</v>
      </c>
      <c r="AC436" s="81">
        <v>0</v>
      </c>
      <c r="AD436" s="81">
        <v>0</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3.5840000000000001</v>
      </c>
      <c r="BJ436" s="81">
        <v>0</v>
      </c>
      <c r="BK436" s="81">
        <v>36.329000000000001</v>
      </c>
      <c r="BL436" s="81">
        <v>0</v>
      </c>
      <c r="BM436" s="82"/>
      <c r="BN436" s="81">
        <v>0</v>
      </c>
      <c r="BO436" s="81">
        <v>0</v>
      </c>
      <c r="BP436" s="81">
        <v>1</v>
      </c>
      <c r="BQ436" s="81">
        <v>0</v>
      </c>
      <c r="BR436" s="81">
        <v>1</v>
      </c>
      <c r="BS436" s="81">
        <v>0</v>
      </c>
      <c r="BT436"/>
      <c r="BU436" s="80">
        <v>3.5840000000000001</v>
      </c>
      <c r="BV436" s="80">
        <v>36.329000000000001</v>
      </c>
      <c r="BW436" s="80">
        <v>0</v>
      </c>
      <c r="BX436" s="80">
        <v>0</v>
      </c>
      <c r="BY436" s="80">
        <v>0</v>
      </c>
      <c r="BZ436" s="80">
        <v>0</v>
      </c>
      <c r="CA436" s="80">
        <v>0</v>
      </c>
      <c r="CB436" s="80">
        <v>0</v>
      </c>
      <c r="CC436" s="80">
        <v>0</v>
      </c>
    </row>
    <row r="437" spans="1:81">
      <c r="A437" s="80" t="s">
        <v>2163</v>
      </c>
      <c r="B437" s="80">
        <v>368</v>
      </c>
      <c r="C437" s="80">
        <v>11</v>
      </c>
      <c r="D437" s="80">
        <v>22</v>
      </c>
      <c r="E437" s="80">
        <v>2014</v>
      </c>
      <c r="F437" s="80" t="s">
        <v>90</v>
      </c>
      <c r="G437" s="80" t="s">
        <v>2152</v>
      </c>
      <c r="H437" s="80" t="s">
        <v>2153</v>
      </c>
      <c r="I437" s="177"/>
      <c r="J437" s="81">
        <v>3.5946774208193788</v>
      </c>
      <c r="K437" s="81">
        <v>0.62168486718242899</v>
      </c>
      <c r="L437" s="81">
        <v>3.1220637897755235</v>
      </c>
      <c r="M437" s="81">
        <v>9.7696928421759903</v>
      </c>
      <c r="N437" s="81">
        <v>18.568939438378852</v>
      </c>
      <c r="O437" s="81">
        <v>13.446912216960724</v>
      </c>
      <c r="P437" s="81">
        <v>10.554867191378968</v>
      </c>
      <c r="Q437" s="81">
        <v>0.88009833881595567</v>
      </c>
      <c r="R437" s="81">
        <v>0</v>
      </c>
      <c r="S437" s="81">
        <v>0</v>
      </c>
      <c r="T437" s="82"/>
      <c r="U437" s="81">
        <v>512208</v>
      </c>
      <c r="V437" s="81">
        <v>255</v>
      </c>
      <c r="W437" s="81">
        <v>71</v>
      </c>
      <c r="X437" s="81">
        <v>1919</v>
      </c>
      <c r="Y437" s="81">
        <v>3608</v>
      </c>
      <c r="Z437" s="81">
        <v>7738</v>
      </c>
      <c r="AA437" s="81">
        <v>2102</v>
      </c>
      <c r="AB437" s="81">
        <v>11858</v>
      </c>
      <c r="AC437" s="81">
        <v>0</v>
      </c>
      <c r="AD437" s="81">
        <v>0</v>
      </c>
      <c r="AE437" s="82"/>
      <c r="AF437" s="81">
        <v>4907663.568926922</v>
      </c>
      <c r="AG437" s="81">
        <v>485975.92156454094</v>
      </c>
      <c r="AH437" s="81">
        <v>755123.12005947076</v>
      </c>
      <c r="AI437" s="81">
        <v>11402288.325698158</v>
      </c>
      <c r="AJ437" s="81">
        <v>21488820.442342758</v>
      </c>
      <c r="AK437" s="81">
        <v>0</v>
      </c>
      <c r="AL437" s="81">
        <v>0</v>
      </c>
      <c r="AM437" s="81">
        <v>1627926.2033569149</v>
      </c>
      <c r="AN437" s="81">
        <v>0</v>
      </c>
      <c r="AO437" s="81">
        <v>0</v>
      </c>
      <c r="AP437" s="82"/>
      <c r="AQ437" s="81">
        <v>172</v>
      </c>
      <c r="AR437" s="81">
        <v>8</v>
      </c>
      <c r="AS437" s="81">
        <v>0</v>
      </c>
      <c r="AT437" s="81">
        <v>0</v>
      </c>
      <c r="AU437" s="81">
        <v>0</v>
      </c>
      <c r="AV437" s="81">
        <v>0</v>
      </c>
      <c r="AW437" s="81" t="s">
        <v>564</v>
      </c>
      <c r="AX437" s="82"/>
      <c r="AY437" s="81">
        <v>698.9</v>
      </c>
      <c r="AZ437" s="81">
        <v>178.9</v>
      </c>
      <c r="BA437" s="81">
        <v>0</v>
      </c>
      <c r="BB437" s="81">
        <v>0</v>
      </c>
      <c r="BC437" s="81">
        <v>0</v>
      </c>
      <c r="BD437" s="81">
        <v>0</v>
      </c>
      <c r="BE437" s="81" t="s">
        <v>564</v>
      </c>
      <c r="BF437" s="82"/>
      <c r="BG437" s="81">
        <v>0</v>
      </c>
      <c r="BH437" s="81">
        <v>0</v>
      </c>
      <c r="BI437" s="81">
        <v>0</v>
      </c>
      <c r="BJ437" s="81">
        <v>0</v>
      </c>
      <c r="BK437" s="81">
        <v>47.954999999999998</v>
      </c>
      <c r="BL437" s="81">
        <v>0</v>
      </c>
      <c r="BM437" s="82"/>
      <c r="BN437" s="81">
        <v>0</v>
      </c>
      <c r="BO437" s="81">
        <v>0</v>
      </c>
      <c r="BP437" s="81">
        <v>0</v>
      </c>
      <c r="BQ437" s="81">
        <v>0</v>
      </c>
      <c r="BR437" s="81">
        <v>1</v>
      </c>
      <c r="BS437" s="81">
        <v>0</v>
      </c>
      <c r="BT437"/>
      <c r="BU437" s="80">
        <v>0</v>
      </c>
      <c r="BV437" s="80">
        <v>47.954999999999998</v>
      </c>
      <c r="BW437" s="80">
        <v>0</v>
      </c>
      <c r="BX437" s="80">
        <v>0</v>
      </c>
      <c r="BY437" s="80">
        <v>0</v>
      </c>
      <c r="BZ437" s="80">
        <v>0</v>
      </c>
      <c r="CA437" s="80">
        <v>0</v>
      </c>
      <c r="CB437" s="80">
        <v>0</v>
      </c>
      <c r="CC437" s="80">
        <v>0</v>
      </c>
    </row>
    <row r="438" spans="1:81">
      <c r="A438" s="80" t="s">
        <v>2164</v>
      </c>
      <c r="B438" s="80">
        <v>369</v>
      </c>
      <c r="C438" s="80">
        <v>12</v>
      </c>
      <c r="D438" s="80">
        <v>22</v>
      </c>
      <c r="E438" s="80">
        <v>2015</v>
      </c>
      <c r="F438" s="80" t="s">
        <v>91</v>
      </c>
      <c r="G438" s="80" t="s">
        <v>2152</v>
      </c>
      <c r="H438" s="80" t="s">
        <v>2153</v>
      </c>
      <c r="I438" s="177"/>
      <c r="J438" s="81">
        <v>3.0562635228195778</v>
      </c>
      <c r="K438" s="81">
        <v>0.62940611161828397</v>
      </c>
      <c r="L438" s="81">
        <v>3.1749407275227006</v>
      </c>
      <c r="M438" s="81">
        <v>9.9980148805297127</v>
      </c>
      <c r="N438" s="81">
        <v>16.704101664878412</v>
      </c>
      <c r="O438" s="81">
        <v>13.487267687360774</v>
      </c>
      <c r="P438" s="81">
        <v>10.387286582245144</v>
      </c>
      <c r="Q438" s="81">
        <v>0.8529263406042884</v>
      </c>
      <c r="R438" s="81">
        <v>0</v>
      </c>
      <c r="S438" s="81">
        <v>1.3089172345299209</v>
      </c>
      <c r="T438" s="82"/>
      <c r="U438" s="81">
        <v>428017</v>
      </c>
      <c r="V438" s="81">
        <v>255</v>
      </c>
      <c r="W438" s="81">
        <v>71</v>
      </c>
      <c r="X438" s="81">
        <v>1919</v>
      </c>
      <c r="Y438" s="81">
        <v>3613</v>
      </c>
      <c r="Z438" s="81">
        <v>7836</v>
      </c>
      <c r="AA438" s="81">
        <v>2067</v>
      </c>
      <c r="AB438" s="81">
        <v>11739</v>
      </c>
      <c r="AC438" s="81">
        <v>0</v>
      </c>
      <c r="AD438" s="81">
        <v>1.3089172345299209</v>
      </c>
      <c r="AE438" s="82"/>
      <c r="AF438" s="81">
        <v>4260280.3097205143</v>
      </c>
      <c r="AG438" s="81">
        <v>454214.99493422842</v>
      </c>
      <c r="AH438" s="81">
        <v>627524.56612127158</v>
      </c>
      <c r="AI438" s="81">
        <v>12862590.036916777</v>
      </c>
      <c r="AJ438" s="81">
        <v>20164074.308502439</v>
      </c>
      <c r="AK438" s="81">
        <v>0</v>
      </c>
      <c r="AL438" s="81">
        <v>0</v>
      </c>
      <c r="AM438" s="81">
        <v>1608780.7067470739</v>
      </c>
      <c r="AN438" s="81">
        <v>0</v>
      </c>
      <c r="AO438" s="81">
        <v>0</v>
      </c>
      <c r="AP438" s="82"/>
      <c r="AQ438" s="81">
        <v>184</v>
      </c>
      <c r="AR438" s="81">
        <v>9</v>
      </c>
      <c r="AS438" s="81">
        <v>0</v>
      </c>
      <c r="AT438" s="81">
        <v>0</v>
      </c>
      <c r="AU438" s="81">
        <v>0</v>
      </c>
      <c r="AV438" s="81">
        <v>0</v>
      </c>
      <c r="AW438" s="81" t="s">
        <v>564</v>
      </c>
      <c r="AX438" s="82"/>
      <c r="AY438" s="81">
        <v>770.5</v>
      </c>
      <c r="AZ438" s="81">
        <v>222.9</v>
      </c>
      <c r="BA438" s="81">
        <v>0</v>
      </c>
      <c r="BB438" s="81">
        <v>0</v>
      </c>
      <c r="BC438" s="81">
        <v>0</v>
      </c>
      <c r="BD438" s="81">
        <v>0</v>
      </c>
      <c r="BE438" s="81" t="s">
        <v>564</v>
      </c>
      <c r="BF438" s="82"/>
      <c r="BG438" s="81">
        <v>0</v>
      </c>
      <c r="BH438" s="81">
        <v>0</v>
      </c>
      <c r="BI438" s="81">
        <v>0</v>
      </c>
      <c r="BJ438" s="81">
        <v>0</v>
      </c>
      <c r="BK438" s="81">
        <v>46.463000000000001</v>
      </c>
      <c r="BL438" s="81">
        <v>0</v>
      </c>
      <c r="BM438" s="82"/>
      <c r="BN438" s="81">
        <v>0</v>
      </c>
      <c r="BO438" s="81">
        <v>0</v>
      </c>
      <c r="BP438" s="81">
        <v>0</v>
      </c>
      <c r="BQ438" s="81">
        <v>0</v>
      </c>
      <c r="BR438" s="81">
        <v>1</v>
      </c>
      <c r="BS438" s="81">
        <v>0</v>
      </c>
      <c r="BT438"/>
      <c r="BU438" s="80">
        <v>0</v>
      </c>
      <c r="BV438" s="80">
        <v>46.463000000000001</v>
      </c>
      <c r="BW438" s="80">
        <v>0</v>
      </c>
      <c r="BX438" s="80">
        <v>0</v>
      </c>
      <c r="BY438" s="80">
        <v>0</v>
      </c>
      <c r="BZ438" s="80">
        <v>0</v>
      </c>
      <c r="CA438" s="80">
        <v>0</v>
      </c>
      <c r="CB438" s="80">
        <v>0</v>
      </c>
      <c r="CC438" s="80">
        <v>0</v>
      </c>
    </row>
    <row r="439" spans="1:81">
      <c r="A439" s="80" t="s">
        <v>2165</v>
      </c>
      <c r="B439" s="80">
        <v>370</v>
      </c>
      <c r="C439" s="80">
        <v>13</v>
      </c>
      <c r="D439" s="80">
        <v>22</v>
      </c>
      <c r="E439" s="80">
        <v>2016</v>
      </c>
      <c r="F439" s="80" t="s">
        <v>92</v>
      </c>
      <c r="G439" s="80" t="s">
        <v>2152</v>
      </c>
      <c r="H439" s="80" t="s">
        <v>2153</v>
      </c>
      <c r="I439" s="177"/>
      <c r="J439" s="81">
        <v>2.7832217154469046</v>
      </c>
      <c r="K439" s="81">
        <v>0.62856200656447048</v>
      </c>
      <c r="L439" s="81">
        <v>3.7066502344278907</v>
      </c>
      <c r="M439" s="81">
        <v>8.5121485539528763</v>
      </c>
      <c r="N439" s="81">
        <v>16.750115296647213</v>
      </c>
      <c r="O439" s="81">
        <v>13.296281102743441</v>
      </c>
      <c r="P439" s="81">
        <v>10.062413125439749</v>
      </c>
      <c r="Q439" s="81">
        <v>0.819896579297961</v>
      </c>
      <c r="R439" s="81">
        <v>0</v>
      </c>
      <c r="S439" s="81">
        <v>1.3687032127703305</v>
      </c>
      <c r="T439" s="82"/>
      <c r="U439" s="81">
        <v>414170</v>
      </c>
      <c r="V439" s="81">
        <v>255</v>
      </c>
      <c r="W439" s="81">
        <v>71</v>
      </c>
      <c r="X439" s="81">
        <v>1919</v>
      </c>
      <c r="Y439" s="81">
        <v>3642</v>
      </c>
      <c r="Z439" s="81">
        <v>7820</v>
      </c>
      <c r="AA439" s="81">
        <v>2071</v>
      </c>
      <c r="AB439" s="81">
        <v>11608</v>
      </c>
      <c r="AC439" s="81">
        <v>0</v>
      </c>
      <c r="AD439" s="81">
        <v>1.36870321277033</v>
      </c>
      <c r="AE439" s="82"/>
      <c r="AF439" s="81">
        <v>3879075.3120338302</v>
      </c>
      <c r="AG439" s="81">
        <v>439863.22175760998</v>
      </c>
      <c r="AH439" s="81">
        <v>557859.58788411226</v>
      </c>
      <c r="AI439" s="81">
        <v>11928660.77632991</v>
      </c>
      <c r="AJ439" s="81">
        <v>18255281.761964999</v>
      </c>
      <c r="AK439" s="81">
        <v>0</v>
      </c>
      <c r="AL439" s="81">
        <v>0</v>
      </c>
      <c r="AM439" s="81">
        <v>1592063.6233085641</v>
      </c>
      <c r="AN439" s="81">
        <v>0</v>
      </c>
      <c r="AO439" s="81">
        <v>0</v>
      </c>
      <c r="AP439" s="82"/>
      <c r="AQ439" s="81">
        <v>202</v>
      </c>
      <c r="AR439" s="81">
        <v>9</v>
      </c>
      <c r="AS439" s="81">
        <v>0</v>
      </c>
      <c r="AT439" s="81">
        <v>0</v>
      </c>
      <c r="AU439" s="81">
        <v>0</v>
      </c>
      <c r="AV439" s="81">
        <v>0</v>
      </c>
      <c r="AW439" s="81" t="s">
        <v>564</v>
      </c>
      <c r="AX439" s="82"/>
      <c r="AY439" s="81">
        <v>878.2</v>
      </c>
      <c r="AZ439" s="81">
        <v>222.9</v>
      </c>
      <c r="BA439" s="81">
        <v>0</v>
      </c>
      <c r="BB439" s="81">
        <v>0</v>
      </c>
      <c r="BC439" s="81">
        <v>0</v>
      </c>
      <c r="BD439" s="81">
        <v>0</v>
      </c>
      <c r="BE439" s="81" t="s">
        <v>564</v>
      </c>
      <c r="BF439" s="82"/>
      <c r="BG439" s="81">
        <v>0</v>
      </c>
      <c r="BH439" s="81">
        <v>0</v>
      </c>
      <c r="BI439" s="81">
        <v>0</v>
      </c>
      <c r="BJ439" s="81">
        <v>0</v>
      </c>
      <c r="BK439" s="81">
        <v>41.637</v>
      </c>
      <c r="BL439" s="81">
        <v>0</v>
      </c>
      <c r="BM439" s="82"/>
      <c r="BN439" s="81">
        <v>0</v>
      </c>
      <c r="BO439" s="81">
        <v>0</v>
      </c>
      <c r="BP439" s="81">
        <v>0</v>
      </c>
      <c r="BQ439" s="81">
        <v>0</v>
      </c>
      <c r="BR439" s="81">
        <v>1</v>
      </c>
      <c r="BS439" s="81">
        <v>0</v>
      </c>
      <c r="BT439"/>
      <c r="BU439" s="80">
        <v>0</v>
      </c>
      <c r="BV439" s="80">
        <v>41.637</v>
      </c>
      <c r="BW439" s="80">
        <v>0</v>
      </c>
      <c r="BX439" s="80">
        <v>0</v>
      </c>
      <c r="BY439" s="80">
        <v>0</v>
      </c>
      <c r="BZ439" s="80">
        <v>0</v>
      </c>
      <c r="CA439" s="80">
        <v>0</v>
      </c>
      <c r="CB439" s="80">
        <v>0</v>
      </c>
      <c r="CC439" s="80">
        <v>0</v>
      </c>
    </row>
    <row r="440" spans="1:81">
      <c r="A440" s="80" t="s">
        <v>2166</v>
      </c>
      <c r="B440" s="80">
        <v>371</v>
      </c>
      <c r="C440" s="80">
        <v>14</v>
      </c>
      <c r="D440" s="80">
        <v>22</v>
      </c>
      <c r="E440" s="80">
        <v>2017</v>
      </c>
      <c r="F440" s="80" t="s">
        <v>71</v>
      </c>
      <c r="G440" s="80" t="s">
        <v>2152</v>
      </c>
      <c r="H440" s="80" t="s">
        <v>2153</v>
      </c>
      <c r="I440" s="177"/>
      <c r="J440" s="81">
        <v>2.5365076254335865</v>
      </c>
      <c r="K440" s="81">
        <v>0.60409421686109643</v>
      </c>
      <c r="L440" s="81">
        <v>3.2921122361974993</v>
      </c>
      <c r="M440" s="81">
        <v>7.3509759892416904</v>
      </c>
      <c r="N440" s="81">
        <v>17.735536982260466</v>
      </c>
      <c r="O440" s="81">
        <v>13.062592006859175</v>
      </c>
      <c r="P440" s="81">
        <v>10.013155162444747</v>
      </c>
      <c r="Q440" s="81">
        <v>0.78006182490230092</v>
      </c>
      <c r="R440" s="81">
        <v>0</v>
      </c>
      <c r="S440" s="81">
        <v>1.5845182773879425</v>
      </c>
      <c r="T440" s="82"/>
      <c r="U440" s="81">
        <v>435282</v>
      </c>
      <c r="V440" s="81">
        <v>255</v>
      </c>
      <c r="W440" s="81">
        <v>71</v>
      </c>
      <c r="X440" s="81">
        <v>1919</v>
      </c>
      <c r="Y440" s="81">
        <v>3643</v>
      </c>
      <c r="Z440" s="81">
        <v>7810</v>
      </c>
      <c r="AA440" s="81">
        <v>2074</v>
      </c>
      <c r="AB440" s="81">
        <v>11421</v>
      </c>
      <c r="AC440" s="81">
        <v>0</v>
      </c>
      <c r="AD440" s="81">
        <v>1.584518277387942</v>
      </c>
      <c r="AE440" s="82"/>
      <c r="AF440" s="81">
        <v>3655270.958821679</v>
      </c>
      <c r="AG440" s="81">
        <v>431037.2115047042</v>
      </c>
      <c r="AH440" s="81">
        <v>664808.17913814879</v>
      </c>
      <c r="AI440" s="81">
        <v>10787288.105640789</v>
      </c>
      <c r="AJ440" s="81">
        <v>20699980.996407211</v>
      </c>
      <c r="AK440" s="81">
        <v>0</v>
      </c>
      <c r="AL440" s="81">
        <v>0</v>
      </c>
      <c r="AM440" s="81">
        <v>1568867.161325576</v>
      </c>
      <c r="AN440" s="81">
        <v>0</v>
      </c>
      <c r="AO440" s="81">
        <v>0</v>
      </c>
      <c r="AP440" s="82"/>
      <c r="AQ440" s="81">
        <v>210</v>
      </c>
      <c r="AR440" s="81">
        <v>9</v>
      </c>
      <c r="AS440" s="81">
        <v>0</v>
      </c>
      <c r="AT440" s="81">
        <v>0</v>
      </c>
      <c r="AU440" s="81">
        <v>0</v>
      </c>
      <c r="AV440" s="81">
        <v>0</v>
      </c>
      <c r="AW440" s="81" t="s">
        <v>564</v>
      </c>
      <c r="AX440" s="82"/>
      <c r="AY440" s="81">
        <v>929.59999999999991</v>
      </c>
      <c r="AZ440" s="81">
        <v>222.9</v>
      </c>
      <c r="BA440" s="81">
        <v>0</v>
      </c>
      <c r="BB440" s="81">
        <v>0</v>
      </c>
      <c r="BC440" s="81">
        <v>0</v>
      </c>
      <c r="BD440" s="81">
        <v>0</v>
      </c>
      <c r="BE440" s="81" t="s">
        <v>564</v>
      </c>
      <c r="BF440" s="82"/>
      <c r="BG440" s="81">
        <v>0</v>
      </c>
      <c r="BH440" s="81">
        <v>0</v>
      </c>
      <c r="BI440" s="81">
        <v>0</v>
      </c>
      <c r="BJ440" s="81">
        <v>0</v>
      </c>
      <c r="BK440" s="81">
        <v>38.177</v>
      </c>
      <c r="BL440" s="81">
        <v>0</v>
      </c>
      <c r="BM440" s="82"/>
      <c r="BN440" s="81">
        <v>0</v>
      </c>
      <c r="BO440" s="81">
        <v>0</v>
      </c>
      <c r="BP440" s="81">
        <v>0</v>
      </c>
      <c r="BQ440" s="81">
        <v>0</v>
      </c>
      <c r="BR440" s="81">
        <v>1</v>
      </c>
      <c r="BS440" s="81">
        <v>0</v>
      </c>
      <c r="BT440"/>
      <c r="BU440" s="80">
        <v>0</v>
      </c>
      <c r="BV440" s="80">
        <v>38.177</v>
      </c>
      <c r="BW440" s="80">
        <v>0</v>
      </c>
      <c r="BX440" s="80">
        <v>0</v>
      </c>
      <c r="BY440" s="80">
        <v>0</v>
      </c>
      <c r="BZ440" s="80">
        <v>0</v>
      </c>
      <c r="CA440" s="80">
        <v>0</v>
      </c>
      <c r="CB440" s="80">
        <v>0</v>
      </c>
      <c r="CC440" s="80">
        <v>0</v>
      </c>
    </row>
    <row r="441" spans="1:81">
      <c r="A441" s="80" t="s">
        <v>2167</v>
      </c>
      <c r="B441" s="80">
        <v>372</v>
      </c>
      <c r="C441" s="80">
        <v>15</v>
      </c>
      <c r="D441" s="80">
        <v>22</v>
      </c>
      <c r="E441" s="80">
        <v>2018</v>
      </c>
      <c r="F441" s="80" t="s">
        <v>93</v>
      </c>
      <c r="G441" s="80" t="s">
        <v>2152</v>
      </c>
      <c r="H441" s="80" t="s">
        <v>2153</v>
      </c>
      <c r="I441" s="177"/>
      <c r="J441" s="81">
        <v>3.6653508003147315</v>
      </c>
      <c r="K441" s="81">
        <v>0.57356270411212551</v>
      </c>
      <c r="L441" s="81">
        <v>3.0379281705525401</v>
      </c>
      <c r="M441" s="81">
        <v>7.4271136738365184</v>
      </c>
      <c r="N441" s="81">
        <v>16.04271437651682</v>
      </c>
      <c r="O441" s="81">
        <v>12.7859930652195</v>
      </c>
      <c r="P441" s="81">
        <v>9.7079467770250343</v>
      </c>
      <c r="Q441" s="81">
        <v>0.71435107231623607</v>
      </c>
      <c r="R441" s="81">
        <v>0</v>
      </c>
      <c r="S441" s="81">
        <v>1.464002765284681</v>
      </c>
      <c r="T441" s="82"/>
      <c r="U441" s="81">
        <v>597580</v>
      </c>
      <c r="V441" s="81">
        <v>255</v>
      </c>
      <c r="W441" s="81">
        <v>71</v>
      </c>
      <c r="X441" s="81">
        <v>1919</v>
      </c>
      <c r="Y441" s="81">
        <v>3658</v>
      </c>
      <c r="Z441" s="81">
        <v>7791</v>
      </c>
      <c r="AA441" s="81">
        <v>2031</v>
      </c>
      <c r="AB441" s="81">
        <v>11271</v>
      </c>
      <c r="AC441" s="81">
        <v>0</v>
      </c>
      <c r="AD441" s="81">
        <v>1.464002765284681</v>
      </c>
      <c r="AE441" s="82"/>
      <c r="AF441" s="81">
        <v>5247041.4275920382</v>
      </c>
      <c r="AG441" s="81">
        <v>383089.1184780242</v>
      </c>
      <c r="AH441" s="81">
        <v>630829.72027140961</v>
      </c>
      <c r="AI441" s="81">
        <v>10671920.45808631</v>
      </c>
      <c r="AJ441" s="81">
        <v>19528215.334483769</v>
      </c>
      <c r="AK441" s="81">
        <v>0</v>
      </c>
      <c r="AL441" s="81">
        <v>0</v>
      </c>
      <c r="AM441" s="81">
        <v>1551465.6688309941</v>
      </c>
      <c r="AN441" s="81">
        <v>0</v>
      </c>
      <c r="AO441" s="81">
        <v>0</v>
      </c>
      <c r="AP441" s="82"/>
      <c r="AQ441" s="81">
        <v>220</v>
      </c>
      <c r="AR441" s="81">
        <v>9</v>
      </c>
      <c r="AS441" s="81">
        <v>0</v>
      </c>
      <c r="AT441" s="81">
        <v>0</v>
      </c>
      <c r="AU441" s="81">
        <v>0</v>
      </c>
      <c r="AV441" s="81">
        <v>0</v>
      </c>
      <c r="AW441" s="81" t="s">
        <v>564</v>
      </c>
      <c r="AX441" s="82"/>
      <c r="AY441" s="81">
        <v>996.5</v>
      </c>
      <c r="AZ441" s="81">
        <v>223</v>
      </c>
      <c r="BA441" s="81">
        <v>0</v>
      </c>
      <c r="BB441" s="81">
        <v>0</v>
      </c>
      <c r="BC441" s="81">
        <v>0</v>
      </c>
      <c r="BD441" s="81">
        <v>0</v>
      </c>
      <c r="BE441" s="81" t="s">
        <v>564</v>
      </c>
      <c r="BF441" s="82"/>
      <c r="BG441" s="81">
        <v>0</v>
      </c>
      <c r="BH441" s="81">
        <v>0</v>
      </c>
      <c r="BI441" s="81">
        <v>0</v>
      </c>
      <c r="BJ441" s="81">
        <v>0</v>
      </c>
      <c r="BK441" s="81">
        <v>35.284999999999997</v>
      </c>
      <c r="BL441" s="81">
        <v>0</v>
      </c>
      <c r="BM441" s="82"/>
      <c r="BN441" s="81">
        <v>0</v>
      </c>
      <c r="BO441" s="81">
        <v>0</v>
      </c>
      <c r="BP441" s="81">
        <v>0</v>
      </c>
      <c r="BQ441" s="81">
        <v>0</v>
      </c>
      <c r="BR441" s="81">
        <v>1</v>
      </c>
      <c r="BS441" s="81">
        <v>0</v>
      </c>
      <c r="BT441"/>
      <c r="BU441" s="80">
        <v>0</v>
      </c>
      <c r="BV441" s="80">
        <v>35.284999999999997</v>
      </c>
      <c r="BW441" s="80">
        <v>0</v>
      </c>
      <c r="BX441" s="80">
        <v>0</v>
      </c>
      <c r="BY441" s="80">
        <v>0</v>
      </c>
      <c r="BZ441" s="80">
        <v>0</v>
      </c>
      <c r="CA441" s="80">
        <v>0</v>
      </c>
      <c r="CB441" s="80">
        <v>0</v>
      </c>
      <c r="CC441" s="80">
        <v>0</v>
      </c>
    </row>
    <row r="442" spans="1:81">
      <c r="A442" s="80" t="s">
        <v>2168</v>
      </c>
      <c r="B442" s="80">
        <v>373</v>
      </c>
      <c r="C442" s="80">
        <v>16</v>
      </c>
      <c r="D442" s="80">
        <v>22</v>
      </c>
      <c r="E442" s="80">
        <v>2019</v>
      </c>
      <c r="F442" s="80" t="s">
        <v>73</v>
      </c>
      <c r="G442" s="80" t="s">
        <v>2152</v>
      </c>
      <c r="H442" s="80" t="s">
        <v>2153</v>
      </c>
      <c r="I442" s="177"/>
      <c r="J442" s="81">
        <v>3.0684057884510483</v>
      </c>
      <c r="K442" s="81">
        <v>0.53044108870154971</v>
      </c>
      <c r="L442" s="81">
        <v>3.0687390559569923</v>
      </c>
      <c r="M442" s="81">
        <v>7.2831376487382666</v>
      </c>
      <c r="N442" s="81">
        <v>15.598960927424301</v>
      </c>
      <c r="O442" s="81">
        <v>12.412379355877738</v>
      </c>
      <c r="P442" s="81">
        <v>9.2465851124040199</v>
      </c>
      <c r="Q442" s="81">
        <v>0.68971914494468822</v>
      </c>
      <c r="R442" s="81">
        <v>0</v>
      </c>
      <c r="S442" s="81">
        <v>1.6366579874834144</v>
      </c>
      <c r="T442" s="82"/>
      <c r="U442" s="81">
        <v>572608</v>
      </c>
      <c r="V442" s="81">
        <v>255</v>
      </c>
      <c r="W442" s="81">
        <v>71</v>
      </c>
      <c r="X442" s="81">
        <v>1919</v>
      </c>
      <c r="Y442" s="81">
        <v>3701</v>
      </c>
      <c r="Z442" s="81">
        <v>7771</v>
      </c>
      <c r="AA442" s="81">
        <v>1920</v>
      </c>
      <c r="AB442" s="81">
        <v>11177</v>
      </c>
      <c r="AC442" s="81">
        <v>0</v>
      </c>
      <c r="AD442" s="81">
        <v>1.636657987483414</v>
      </c>
      <c r="AE442" s="82"/>
      <c r="AF442" s="81">
        <v>4427610.4272012953</v>
      </c>
      <c r="AG442" s="81">
        <v>370609.64453285717</v>
      </c>
      <c r="AH442" s="81">
        <v>670266.77567470272</v>
      </c>
      <c r="AI442" s="81">
        <v>10789398.9997676</v>
      </c>
      <c r="AJ442" s="81">
        <v>19187000.648021549</v>
      </c>
      <c r="AK442" s="81">
        <v>0</v>
      </c>
      <c r="AL442" s="81">
        <v>0</v>
      </c>
      <c r="AM442" s="81">
        <v>1522223.2595890486</v>
      </c>
      <c r="AN442" s="81">
        <v>0</v>
      </c>
      <c r="AO442" s="81">
        <v>0</v>
      </c>
      <c r="AP442" s="82"/>
      <c r="AQ442" s="81">
        <v>228</v>
      </c>
      <c r="AR442" s="81">
        <v>10</v>
      </c>
      <c r="AS442" s="81">
        <v>0</v>
      </c>
      <c r="AT442" s="81">
        <v>0</v>
      </c>
      <c r="AU442" s="81">
        <v>0</v>
      </c>
      <c r="AV442" s="81">
        <v>0</v>
      </c>
      <c r="AW442" s="81" t="s">
        <v>564</v>
      </c>
      <c r="AX442" s="82"/>
      <c r="AY442" s="81">
        <v>1035.5999999999999</v>
      </c>
      <c r="AZ442" s="81">
        <v>272.39999999999998</v>
      </c>
      <c r="BA442" s="81">
        <v>0</v>
      </c>
      <c r="BB442" s="81">
        <v>0</v>
      </c>
      <c r="BC442" s="81">
        <v>0</v>
      </c>
      <c r="BD442" s="81">
        <v>0</v>
      </c>
      <c r="BE442" s="81" t="s">
        <v>564</v>
      </c>
      <c r="BF442" s="82"/>
      <c r="BG442" s="81">
        <v>0</v>
      </c>
      <c r="BH442" s="81">
        <v>0</v>
      </c>
      <c r="BI442" s="81">
        <v>0</v>
      </c>
      <c r="BJ442" s="81">
        <v>0</v>
      </c>
      <c r="BK442" s="81">
        <v>0</v>
      </c>
      <c r="BL442" s="81">
        <v>0</v>
      </c>
      <c r="BM442" s="82"/>
      <c r="BN442" s="81">
        <v>0</v>
      </c>
      <c r="BO442" s="81">
        <v>0</v>
      </c>
      <c r="BP442" s="81">
        <v>0</v>
      </c>
      <c r="BQ442" s="81">
        <v>0</v>
      </c>
      <c r="BR442" s="81">
        <v>0</v>
      </c>
      <c r="BS442" s="81">
        <v>0</v>
      </c>
      <c r="BT442"/>
      <c r="BU442" s="80">
        <v>0</v>
      </c>
      <c r="BV442" s="80">
        <v>0</v>
      </c>
      <c r="BW442" s="80">
        <v>0</v>
      </c>
      <c r="BX442" s="80">
        <v>0</v>
      </c>
      <c r="BY442" s="80">
        <v>0</v>
      </c>
      <c r="BZ442" s="80">
        <v>0</v>
      </c>
      <c r="CA442" s="80">
        <v>0</v>
      </c>
      <c r="CB442" s="80">
        <v>0</v>
      </c>
      <c r="CC442" s="80">
        <v>0</v>
      </c>
    </row>
    <row r="443" spans="1:81">
      <c r="A443" s="80" t="s">
        <v>2169</v>
      </c>
      <c r="B443" s="80">
        <v>374</v>
      </c>
      <c r="C443" s="80">
        <v>17</v>
      </c>
      <c r="D443" s="80">
        <v>22</v>
      </c>
      <c r="E443" s="80">
        <v>2020</v>
      </c>
      <c r="F443" s="80" t="s">
        <v>218</v>
      </c>
      <c r="G443" s="80" t="s">
        <v>2152</v>
      </c>
      <c r="H443" s="80" t="s">
        <v>2153</v>
      </c>
      <c r="I443" s="177"/>
      <c r="J443" s="81">
        <v>2.6699660896037409</v>
      </c>
      <c r="K443" s="81">
        <v>0.57175648877163454</v>
      </c>
      <c r="L443" s="81">
        <v>2.4967261515181987</v>
      </c>
      <c r="M443" s="81">
        <v>6.5887058657147692</v>
      </c>
      <c r="N443" s="81">
        <v>14.558335687561941</v>
      </c>
      <c r="O443" s="81">
        <v>10.768643711308695</v>
      </c>
      <c r="P443" s="81">
        <v>8.5903517208251579</v>
      </c>
      <c r="Q443" s="81">
        <v>0.64959725548206593</v>
      </c>
      <c r="R443" s="81">
        <v>0</v>
      </c>
      <c r="S443" s="81">
        <v>1.5477134260871359</v>
      </c>
      <c r="T443" s="82"/>
      <c r="U443" s="81">
        <v>514836</v>
      </c>
      <c r="V443" s="81">
        <v>243</v>
      </c>
      <c r="W443" s="81">
        <v>73</v>
      </c>
      <c r="X443" s="81">
        <v>1766</v>
      </c>
      <c r="Y443" s="81">
        <v>3713</v>
      </c>
      <c r="Z443" s="81">
        <v>7695</v>
      </c>
      <c r="AA443" s="81">
        <v>1938</v>
      </c>
      <c r="AB443" s="81">
        <v>11017</v>
      </c>
      <c r="AC443" s="81">
        <v>0</v>
      </c>
      <c r="AD443" s="81">
        <v>1.5477134260871359</v>
      </c>
      <c r="AE443" s="82"/>
      <c r="AF443" s="81">
        <v>4172814.9208812341</v>
      </c>
      <c r="AG443" s="81">
        <v>387419.07593049825</v>
      </c>
      <c r="AH443" s="81">
        <v>617582.32001145161</v>
      </c>
      <c r="AI443" s="81">
        <v>10380974.386487363</v>
      </c>
      <c r="AJ443" s="81">
        <v>19645195.452223606</v>
      </c>
      <c r="AK443" s="81"/>
      <c r="AL443" s="81"/>
      <c r="AM443" s="81">
        <v>1437840.901422932</v>
      </c>
      <c r="AN443" s="81"/>
      <c r="AO443" s="81"/>
      <c r="AP443" s="82"/>
      <c r="AQ443" s="81">
        <v>236</v>
      </c>
      <c r="AR443" s="81">
        <v>10</v>
      </c>
      <c r="AS443" s="81">
        <v>0</v>
      </c>
      <c r="AT443" s="81">
        <v>0</v>
      </c>
      <c r="AU443" s="81">
        <v>0</v>
      </c>
      <c r="AV443" s="81">
        <v>0</v>
      </c>
      <c r="AW443" s="81">
        <v>0</v>
      </c>
      <c r="AX443" s="82"/>
      <c r="AY443" s="81">
        <v>1073.3</v>
      </c>
      <c r="AZ443" s="81">
        <v>272.39999999999998</v>
      </c>
      <c r="BA443" s="81">
        <v>0</v>
      </c>
      <c r="BB443" s="81">
        <v>0</v>
      </c>
      <c r="BC443" s="81">
        <v>0</v>
      </c>
      <c r="BD443" s="81">
        <v>0</v>
      </c>
      <c r="BE443" s="81">
        <v>0</v>
      </c>
      <c r="BF443" s="82"/>
      <c r="BG443" s="81">
        <v>0</v>
      </c>
      <c r="BH443" s="81">
        <v>0</v>
      </c>
      <c r="BI443" s="81">
        <v>0</v>
      </c>
      <c r="BJ443" s="81">
        <v>0</v>
      </c>
      <c r="BK443" s="81">
        <v>42.74</v>
      </c>
      <c r="BL443" s="81">
        <v>0</v>
      </c>
      <c r="BM443" s="82"/>
      <c r="BN443" s="81">
        <v>0</v>
      </c>
      <c r="BO443" s="81">
        <v>0</v>
      </c>
      <c r="BP443" s="81">
        <v>0</v>
      </c>
      <c r="BQ443" s="81">
        <v>0</v>
      </c>
      <c r="BR443" s="81">
        <v>1</v>
      </c>
      <c r="BS443" s="81">
        <v>0</v>
      </c>
      <c r="BT443"/>
      <c r="BU443" s="80">
        <v>0</v>
      </c>
      <c r="BV443" s="80">
        <v>42.74</v>
      </c>
      <c r="BW443" s="80">
        <v>0</v>
      </c>
      <c r="BX443" s="80">
        <v>0</v>
      </c>
      <c r="BY443" s="80">
        <v>0</v>
      </c>
      <c r="BZ443" s="80">
        <v>0</v>
      </c>
      <c r="CA443" s="80">
        <v>0</v>
      </c>
      <c r="CB443" s="80">
        <v>0</v>
      </c>
      <c r="CC443" s="80">
        <v>0</v>
      </c>
    </row>
    <row r="444" spans="1:81">
      <c r="A444" s="80" t="s">
        <v>2170</v>
      </c>
      <c r="B444" s="80">
        <v>374</v>
      </c>
      <c r="C444" s="80">
        <v>18</v>
      </c>
      <c r="D444" s="80">
        <v>22</v>
      </c>
      <c r="E444" s="80">
        <v>2021</v>
      </c>
      <c r="F444" s="80" t="s">
        <v>75</v>
      </c>
      <c r="G444" s="174" t="s">
        <v>2152</v>
      </c>
      <c r="H444" s="80" t="s">
        <v>2153</v>
      </c>
      <c r="I444" s="177"/>
      <c r="J444" s="81">
        <v>2.6755525692148523</v>
      </c>
      <c r="K444" s="81">
        <v>0.59540407723699851</v>
      </c>
      <c r="L444" s="81">
        <v>2.1693064334265624</v>
      </c>
      <c r="M444" s="81">
        <v>6.8865799410654436</v>
      </c>
      <c r="N444" s="81">
        <v>14.735584715638705</v>
      </c>
      <c r="O444" s="81">
        <v>10.299175853089931</v>
      </c>
      <c r="P444" s="81">
        <v>8.9769515257667152</v>
      </c>
      <c r="Q444" s="81">
        <v>0.65023245607463265</v>
      </c>
      <c r="R444" s="81">
        <v>0</v>
      </c>
      <c r="S444" s="81">
        <v>1.4405397874773631</v>
      </c>
      <c r="T444" s="82"/>
      <c r="U444" s="81">
        <v>559225</v>
      </c>
      <c r="V444" s="81">
        <v>243</v>
      </c>
      <c r="W444" s="81">
        <v>73</v>
      </c>
      <c r="X444" s="81">
        <v>1766</v>
      </c>
      <c r="Y444" s="81">
        <v>3721</v>
      </c>
      <c r="Z444" s="81">
        <v>7578</v>
      </c>
      <c r="AA444" s="81">
        <v>1975</v>
      </c>
      <c r="AB444" s="81">
        <v>10897</v>
      </c>
      <c r="AC444" s="81">
        <v>0</v>
      </c>
      <c r="AD444" s="81">
        <v>1.4405397874773631</v>
      </c>
      <c r="AE444" s="82"/>
      <c r="AF444" s="81">
        <v>4030108.3491528882</v>
      </c>
      <c r="AG444" s="81">
        <v>393037.44809715409</v>
      </c>
      <c r="AH444" s="81">
        <v>485180.92399085587</v>
      </c>
      <c r="AI444" s="81">
        <v>10662632.063760454</v>
      </c>
      <c r="AJ444" s="81">
        <v>19002841.221902896</v>
      </c>
      <c r="AK444" s="81">
        <v>0</v>
      </c>
      <c r="AL444" s="81">
        <v>0</v>
      </c>
      <c r="AM444" s="81">
        <v>1430382.5854416282</v>
      </c>
      <c r="AN444" s="81">
        <v>0</v>
      </c>
      <c r="AO444" s="81">
        <v>0</v>
      </c>
      <c r="AP444" s="82"/>
      <c r="AQ444" s="81">
        <v>250</v>
      </c>
      <c r="AR444" s="81">
        <v>10</v>
      </c>
      <c r="AS444" s="81">
        <v>0</v>
      </c>
      <c r="AT444" s="81">
        <v>0</v>
      </c>
      <c r="AU444" s="81">
        <v>0</v>
      </c>
      <c r="AV444" s="81">
        <v>0</v>
      </c>
      <c r="AW444" s="81"/>
      <c r="AX444" s="82"/>
      <c r="AY444" s="81">
        <v>1155.0999999999999</v>
      </c>
      <c r="AZ444" s="81">
        <v>272.39999999999998</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2171</v>
      </c>
      <c r="B445" s="80">
        <v>374</v>
      </c>
      <c r="C445" s="80">
        <v>19</v>
      </c>
      <c r="D445" s="80">
        <v>22</v>
      </c>
      <c r="E445" s="80">
        <v>2022</v>
      </c>
      <c r="F445" s="80" t="s">
        <v>568</v>
      </c>
      <c r="G445" s="174" t="s">
        <v>2152</v>
      </c>
      <c r="H445" s="80" t="s">
        <v>2153</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260</v>
      </c>
      <c r="AR445" s="81">
        <v>10</v>
      </c>
      <c r="AS445" s="81">
        <v>0</v>
      </c>
      <c r="AT445" s="81">
        <v>0</v>
      </c>
      <c r="AU445" s="81">
        <v>0</v>
      </c>
      <c r="AV445" s="81">
        <v>0</v>
      </c>
      <c r="AW445" s="81"/>
      <c r="AX445" s="82"/>
      <c r="AY445" s="81">
        <v>1205.3000000000004</v>
      </c>
      <c r="AZ445" s="81">
        <v>272.39999999999998</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2172</v>
      </c>
      <c r="B446" s="80">
        <v>307</v>
      </c>
      <c r="C446" s="80">
        <v>1</v>
      </c>
      <c r="D446" s="80">
        <v>19</v>
      </c>
      <c r="E446" s="80">
        <v>1990</v>
      </c>
      <c r="F446" s="80" t="s">
        <v>562</v>
      </c>
      <c r="G446" s="80" t="s">
        <v>2173</v>
      </c>
      <c r="H446" s="80" t="s">
        <v>2174</v>
      </c>
      <c r="I446" s="177"/>
      <c r="J446" s="81">
        <v>57.871736072913869</v>
      </c>
      <c r="K446" s="81">
        <v>1.851405909772982</v>
      </c>
      <c r="L446" s="81">
        <v>6.4107102234316757</v>
      </c>
      <c r="M446" s="81">
        <v>5.3727771424523407</v>
      </c>
      <c r="N446" s="81">
        <v>6.979064323314625</v>
      </c>
      <c r="O446" s="81">
        <v>10.485964940024653</v>
      </c>
      <c r="P446" s="81">
        <v>14.245642368873972</v>
      </c>
      <c r="Q446" s="81">
        <v>0.75323636661342308</v>
      </c>
      <c r="R446" s="81">
        <v>0</v>
      </c>
      <c r="S446" s="81">
        <v>0.80398141621466135</v>
      </c>
      <c r="T446" s="82"/>
      <c r="U446" s="81">
        <v>1399809</v>
      </c>
      <c r="V446" s="81">
        <v>629</v>
      </c>
      <c r="W446" s="81">
        <v>62</v>
      </c>
      <c r="X446" s="81">
        <v>1810</v>
      </c>
      <c r="Y446" s="81">
        <v>3141</v>
      </c>
      <c r="Z446" s="81">
        <v>4313</v>
      </c>
      <c r="AA446" s="81">
        <v>3459</v>
      </c>
      <c r="AB446" s="81">
        <v>12230</v>
      </c>
      <c r="AC446" s="81">
        <v>0</v>
      </c>
      <c r="AD446" s="81">
        <v>0.80398141621466135</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2175</v>
      </c>
      <c r="B447" s="80">
        <v>308</v>
      </c>
      <c r="C447" s="80">
        <v>2</v>
      </c>
      <c r="D447" s="80">
        <v>19</v>
      </c>
      <c r="E447" s="80">
        <v>2005</v>
      </c>
      <c r="F447" s="80" t="s">
        <v>565</v>
      </c>
      <c r="G447" s="80" t="s">
        <v>2173</v>
      </c>
      <c r="H447" s="80" t="s">
        <v>2174</v>
      </c>
      <c r="I447" s="177"/>
      <c r="J447" s="81">
        <v>71.96440350424038</v>
      </c>
      <c r="K447" s="81">
        <v>1.2349996531861014</v>
      </c>
      <c r="L447" s="81">
        <v>5.0651828630749103</v>
      </c>
      <c r="M447" s="81">
        <v>9.7177845592131593</v>
      </c>
      <c r="N447" s="81">
        <v>12.293002221539462</v>
      </c>
      <c r="O447" s="81">
        <v>16.637741125464306</v>
      </c>
      <c r="P447" s="81">
        <v>16.624761557561136</v>
      </c>
      <c r="Q447" s="81">
        <v>0.78392036730178238</v>
      </c>
      <c r="R447" s="81">
        <v>0</v>
      </c>
      <c r="S447" s="81">
        <v>1.1592834771552454</v>
      </c>
      <c r="T447" s="82"/>
      <c r="U447" s="81">
        <v>1826805</v>
      </c>
      <c r="V447" s="81">
        <v>522</v>
      </c>
      <c r="W447" s="81">
        <v>54</v>
      </c>
      <c r="X447" s="81">
        <v>1819</v>
      </c>
      <c r="Y447" s="81">
        <v>4682</v>
      </c>
      <c r="Z447" s="81">
        <v>7919</v>
      </c>
      <c r="AA447" s="81">
        <v>3306</v>
      </c>
      <c r="AB447" s="81">
        <v>13306</v>
      </c>
      <c r="AC447" s="81">
        <v>0</v>
      </c>
      <c r="AD447" s="81">
        <v>1.1592834771552454</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2176</v>
      </c>
      <c r="B448" s="80">
        <v>309</v>
      </c>
      <c r="C448" s="80">
        <v>3</v>
      </c>
      <c r="D448" s="80">
        <v>19</v>
      </c>
      <c r="E448" s="80">
        <v>2006</v>
      </c>
      <c r="F448" s="80" t="s">
        <v>566</v>
      </c>
      <c r="G448" s="80" t="s">
        <v>2173</v>
      </c>
      <c r="H448" s="80" t="s">
        <v>2174</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2177</v>
      </c>
      <c r="B449" s="80">
        <v>310</v>
      </c>
      <c r="C449" s="80">
        <v>4</v>
      </c>
      <c r="D449" s="80">
        <v>19</v>
      </c>
      <c r="E449" s="80">
        <v>2007</v>
      </c>
      <c r="F449" s="80" t="s">
        <v>567</v>
      </c>
      <c r="G449" s="80" t="s">
        <v>2173</v>
      </c>
      <c r="H449" s="80" t="s">
        <v>2174</v>
      </c>
      <c r="I449" s="177"/>
      <c r="J449" s="81">
        <v>45.129432001235081</v>
      </c>
      <c r="K449" s="81">
        <v>1.1789497858104518</v>
      </c>
      <c r="L449" s="81">
        <v>6.8450766953603956</v>
      </c>
      <c r="M449" s="81">
        <v>9.7532071062574541</v>
      </c>
      <c r="N449" s="81">
        <v>14.686777585362448</v>
      </c>
      <c r="O449" s="81">
        <v>16.073444142382932</v>
      </c>
      <c r="P449" s="81">
        <v>16.596129583760302</v>
      </c>
      <c r="Q449" s="81">
        <v>0.80536174757448853</v>
      </c>
      <c r="R449" s="81">
        <v>0</v>
      </c>
      <c r="S449" s="81">
        <v>1.4430396607182208</v>
      </c>
      <c r="T449" s="82"/>
      <c r="U449" s="81">
        <v>1287165</v>
      </c>
      <c r="V449" s="81">
        <v>486</v>
      </c>
      <c r="W449" s="81">
        <v>84</v>
      </c>
      <c r="X449" s="81">
        <v>2186</v>
      </c>
      <c r="Y449" s="81">
        <v>4688</v>
      </c>
      <c r="Z449" s="81">
        <v>7953</v>
      </c>
      <c r="AA449" s="81">
        <v>3250</v>
      </c>
      <c r="AB449" s="81">
        <v>12947</v>
      </c>
      <c r="AC449" s="81">
        <v>0</v>
      </c>
      <c r="AD449" s="81">
        <v>1.4430396607182208</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2178</v>
      </c>
      <c r="B450" s="80">
        <v>311</v>
      </c>
      <c r="C450" s="80">
        <v>5</v>
      </c>
      <c r="D450" s="80">
        <v>19</v>
      </c>
      <c r="E450" s="80">
        <v>2008</v>
      </c>
      <c r="F450" s="80" t="s">
        <v>84</v>
      </c>
      <c r="G450" s="80" t="s">
        <v>2173</v>
      </c>
      <c r="H450" s="80" t="s">
        <v>2174</v>
      </c>
      <c r="I450" s="177"/>
      <c r="J450" s="81">
        <v>67.340136282940975</v>
      </c>
      <c r="K450" s="81">
        <v>0.92775718227034076</v>
      </c>
      <c r="L450" s="81">
        <v>6.0064072915457176</v>
      </c>
      <c r="M450" s="81">
        <v>11.010262778454852</v>
      </c>
      <c r="N450" s="81">
        <v>14.138124211550512</v>
      </c>
      <c r="O450" s="81">
        <v>15.717818516162666</v>
      </c>
      <c r="P450" s="81">
        <v>16.322181747717103</v>
      </c>
      <c r="Q450" s="81">
        <v>0.78689515559758505</v>
      </c>
      <c r="R450" s="81">
        <v>0</v>
      </c>
      <c r="S450" s="81">
        <v>1.2848800602753452</v>
      </c>
      <c r="T450" s="82"/>
      <c r="U450" s="81">
        <v>2218774</v>
      </c>
      <c r="V450" s="81">
        <v>486</v>
      </c>
      <c r="W450" s="81">
        <v>84</v>
      </c>
      <c r="X450" s="81">
        <v>2186</v>
      </c>
      <c r="Y450" s="81">
        <v>4761</v>
      </c>
      <c r="Z450" s="81">
        <v>8050</v>
      </c>
      <c r="AA450" s="81">
        <v>3200</v>
      </c>
      <c r="AB450" s="81">
        <v>12858</v>
      </c>
      <c r="AC450" s="81">
        <v>0</v>
      </c>
      <c r="AD450" s="81">
        <v>1.2848800602753452</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2179</v>
      </c>
      <c r="B451" s="80">
        <v>312</v>
      </c>
      <c r="C451" s="80">
        <v>6</v>
      </c>
      <c r="D451" s="80">
        <v>19</v>
      </c>
      <c r="E451" s="80">
        <v>2009</v>
      </c>
      <c r="F451" s="80" t="s">
        <v>85</v>
      </c>
      <c r="G451" s="80" t="s">
        <v>2173</v>
      </c>
      <c r="H451" s="80" t="s">
        <v>2174</v>
      </c>
      <c r="I451" s="177"/>
      <c r="J451" s="81">
        <v>63.335285752110444</v>
      </c>
      <c r="K451" s="81">
        <v>0.78713890746989645</v>
      </c>
      <c r="L451" s="81">
        <v>9.9804524168652442</v>
      </c>
      <c r="M451" s="81">
        <v>9.9566016123894237</v>
      </c>
      <c r="N451" s="81">
        <v>13.013370242679159</v>
      </c>
      <c r="O451" s="81">
        <v>15.854822473633984</v>
      </c>
      <c r="P451" s="81">
        <v>15.725166020069448</v>
      </c>
      <c r="Q451" s="81">
        <v>0.73951289098848672</v>
      </c>
      <c r="R451" s="81">
        <v>0</v>
      </c>
      <c r="S451" s="81">
        <v>0.85145368044597136</v>
      </c>
      <c r="T451" s="82"/>
      <c r="U451" s="81">
        <v>1803255</v>
      </c>
      <c r="V451" s="81">
        <v>530</v>
      </c>
      <c r="W451" s="81">
        <v>180</v>
      </c>
      <c r="X451" s="81">
        <v>2250</v>
      </c>
      <c r="Y451" s="81">
        <v>4756</v>
      </c>
      <c r="Z451" s="81">
        <v>8015</v>
      </c>
      <c r="AA451" s="81">
        <v>3165</v>
      </c>
      <c r="AB451" s="81">
        <v>12685</v>
      </c>
      <c r="AC451" s="81">
        <v>0</v>
      </c>
      <c r="AD451" s="81">
        <v>0.85145368044597136</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0</v>
      </c>
      <c r="BL451" s="81">
        <v>0</v>
      </c>
      <c r="BM451" s="82"/>
      <c r="BN451" s="81">
        <v>0</v>
      </c>
      <c r="BO451" s="81">
        <v>0</v>
      </c>
      <c r="BP451" s="81">
        <v>0</v>
      </c>
      <c r="BQ451" s="81">
        <v>0</v>
      </c>
      <c r="BR451" s="81">
        <v>0</v>
      </c>
      <c r="BS451" s="81">
        <v>0</v>
      </c>
      <c r="BT451"/>
      <c r="BU451" s="80"/>
      <c r="BV451" s="80"/>
      <c r="BW451" s="80"/>
      <c r="BX451" s="80"/>
      <c r="BY451" s="80"/>
      <c r="BZ451" s="80"/>
      <c r="CA451" s="80"/>
      <c r="CB451" s="80"/>
      <c r="CC451" s="80"/>
    </row>
    <row r="452" spans="1:81">
      <c r="A452" s="80" t="s">
        <v>2180</v>
      </c>
      <c r="B452" s="80">
        <v>313</v>
      </c>
      <c r="C452" s="80">
        <v>7</v>
      </c>
      <c r="D452" s="80">
        <v>19</v>
      </c>
      <c r="E452" s="80">
        <v>2010</v>
      </c>
      <c r="F452" s="80" t="s">
        <v>86</v>
      </c>
      <c r="G452" s="80" t="s">
        <v>2173</v>
      </c>
      <c r="H452" s="80" t="s">
        <v>2174</v>
      </c>
      <c r="I452" s="177"/>
      <c r="J452" s="81">
        <v>64.368804238602763</v>
      </c>
      <c r="K452" s="81">
        <v>0.8388737885076788</v>
      </c>
      <c r="L452" s="81">
        <v>9.4490598506013406</v>
      </c>
      <c r="M452" s="81">
        <v>9.9387117153497524</v>
      </c>
      <c r="N452" s="81">
        <v>13.377308646234294</v>
      </c>
      <c r="O452" s="81">
        <v>15.74801615509635</v>
      </c>
      <c r="P452" s="81">
        <v>15.791622954556164</v>
      </c>
      <c r="Q452" s="81">
        <v>0.76447060253901988</v>
      </c>
      <c r="R452" s="81">
        <v>0</v>
      </c>
      <c r="S452" s="81">
        <v>1.3027330412743765</v>
      </c>
      <c r="T452" s="82"/>
      <c r="U452" s="81">
        <v>1663077</v>
      </c>
      <c r="V452" s="81">
        <v>530</v>
      </c>
      <c r="W452" s="81">
        <v>180</v>
      </c>
      <c r="X452" s="81">
        <v>2250</v>
      </c>
      <c r="Y452" s="81">
        <v>4786</v>
      </c>
      <c r="Z452" s="81">
        <v>7998</v>
      </c>
      <c r="AA452" s="81">
        <v>3099</v>
      </c>
      <c r="AB452" s="81">
        <v>12565</v>
      </c>
      <c r="AC452" s="81">
        <v>0</v>
      </c>
      <c r="AD452" s="81">
        <v>1.3027330412743765</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0</v>
      </c>
      <c r="BL452" s="81">
        <v>0</v>
      </c>
      <c r="BM452" s="82"/>
      <c r="BN452" s="81">
        <v>0</v>
      </c>
      <c r="BO452" s="81">
        <v>0</v>
      </c>
      <c r="BP452" s="81">
        <v>0</v>
      </c>
      <c r="BQ452" s="81">
        <v>0</v>
      </c>
      <c r="BR452" s="81">
        <v>0</v>
      </c>
      <c r="BS452" s="81">
        <v>0</v>
      </c>
      <c r="BT452"/>
      <c r="BU452" s="80">
        <v>0</v>
      </c>
      <c r="BV452" s="80">
        <v>0</v>
      </c>
      <c r="BW452" s="80">
        <v>0</v>
      </c>
      <c r="BX452" s="80">
        <v>0</v>
      </c>
      <c r="BY452" s="80">
        <v>0</v>
      </c>
      <c r="BZ452" s="80">
        <v>0</v>
      </c>
      <c r="CA452" s="80">
        <v>0</v>
      </c>
      <c r="CB452" s="80">
        <v>0</v>
      </c>
      <c r="CC452" s="80">
        <v>0</v>
      </c>
    </row>
    <row r="453" spans="1:81">
      <c r="A453" s="80" t="s">
        <v>2181</v>
      </c>
      <c r="B453" s="80">
        <v>314</v>
      </c>
      <c r="C453" s="80">
        <v>8</v>
      </c>
      <c r="D453" s="80">
        <v>19</v>
      </c>
      <c r="E453" s="80">
        <v>2011</v>
      </c>
      <c r="F453" s="80" t="s">
        <v>87</v>
      </c>
      <c r="G453" s="80" t="s">
        <v>2173</v>
      </c>
      <c r="H453" s="80" t="s">
        <v>2174</v>
      </c>
      <c r="I453" s="177"/>
      <c r="J453" s="81">
        <v>62.625838962170484</v>
      </c>
      <c r="K453" s="81">
        <v>1.324243087237039</v>
      </c>
      <c r="L453" s="81">
        <v>9.2122837639159201</v>
      </c>
      <c r="M453" s="81">
        <v>11.514491453124078</v>
      </c>
      <c r="N453" s="81">
        <v>14.074299893593899</v>
      </c>
      <c r="O453" s="81">
        <v>15.515302837479203</v>
      </c>
      <c r="P453" s="81">
        <v>15.196712931757778</v>
      </c>
      <c r="Q453" s="81">
        <v>0.86880754924613135</v>
      </c>
      <c r="R453" s="81">
        <v>0</v>
      </c>
      <c r="S453" s="81">
        <v>1.6607880479927373</v>
      </c>
      <c r="T453" s="82"/>
      <c r="U453" s="81">
        <v>1693992</v>
      </c>
      <c r="V453" s="81">
        <v>530</v>
      </c>
      <c r="W453" s="81">
        <v>180</v>
      </c>
      <c r="X453" s="81">
        <v>2250</v>
      </c>
      <c r="Y453" s="81">
        <v>4792</v>
      </c>
      <c r="Z453" s="81">
        <v>8051</v>
      </c>
      <c r="AA453" s="81">
        <v>3071</v>
      </c>
      <c r="AB453" s="81">
        <v>12380</v>
      </c>
      <c r="AC453" s="81">
        <v>0</v>
      </c>
      <c r="AD453" s="81">
        <v>1.6607880479927373</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0</v>
      </c>
      <c r="BL453" s="81">
        <v>0</v>
      </c>
      <c r="BM453" s="82"/>
      <c r="BN453" s="81">
        <v>0</v>
      </c>
      <c r="BO453" s="81">
        <v>0</v>
      </c>
      <c r="BP453" s="81">
        <v>0</v>
      </c>
      <c r="BQ453" s="81">
        <v>0</v>
      </c>
      <c r="BR453" s="81">
        <v>0</v>
      </c>
      <c r="BS453" s="81">
        <v>0</v>
      </c>
      <c r="BT453"/>
      <c r="BU453" s="80">
        <v>0</v>
      </c>
      <c r="BV453" s="80">
        <v>0</v>
      </c>
      <c r="BW453" s="80">
        <v>0</v>
      </c>
      <c r="BX453" s="80">
        <v>0</v>
      </c>
      <c r="BY453" s="80">
        <v>0</v>
      </c>
      <c r="BZ453" s="80">
        <v>0</v>
      </c>
      <c r="CA453" s="80">
        <v>0</v>
      </c>
      <c r="CB453" s="80">
        <v>0</v>
      </c>
      <c r="CC453" s="80">
        <v>0</v>
      </c>
    </row>
    <row r="454" spans="1:81">
      <c r="A454" s="80" t="s">
        <v>2182</v>
      </c>
      <c r="B454" s="80">
        <v>315</v>
      </c>
      <c r="C454" s="80">
        <v>9</v>
      </c>
      <c r="D454" s="80">
        <v>19</v>
      </c>
      <c r="E454" s="80">
        <v>2012</v>
      </c>
      <c r="F454" s="80" t="s">
        <v>88</v>
      </c>
      <c r="G454" s="80" t="s">
        <v>2173</v>
      </c>
      <c r="H454" s="80" t="s">
        <v>2174</v>
      </c>
      <c r="I454" s="177"/>
      <c r="J454" s="81">
        <v>46.475268019925132</v>
      </c>
      <c r="K454" s="81">
        <v>1.3138796950157143</v>
      </c>
      <c r="L454" s="81">
        <v>9.2490476157690686</v>
      </c>
      <c r="M454" s="81">
        <v>12.867476543738505</v>
      </c>
      <c r="N454" s="81">
        <v>15.624081785486981</v>
      </c>
      <c r="O454" s="81">
        <v>15.576758336877214</v>
      </c>
      <c r="P454" s="81">
        <v>15.163737830721093</v>
      </c>
      <c r="Q454" s="81">
        <v>0.93738138871107357</v>
      </c>
      <c r="R454" s="81">
        <v>0</v>
      </c>
      <c r="S454" s="81">
        <v>1.3856249118900916</v>
      </c>
      <c r="T454" s="82"/>
      <c r="U454" s="81">
        <v>1263176</v>
      </c>
      <c r="V454" s="81">
        <v>530</v>
      </c>
      <c r="W454" s="81">
        <v>180</v>
      </c>
      <c r="X454" s="81">
        <v>2250</v>
      </c>
      <c r="Y454" s="81">
        <v>4839</v>
      </c>
      <c r="Z454" s="81">
        <v>8147</v>
      </c>
      <c r="AA454" s="81">
        <v>3047</v>
      </c>
      <c r="AB454" s="81">
        <v>12294</v>
      </c>
      <c r="AC454" s="81">
        <v>0</v>
      </c>
      <c r="AD454" s="81">
        <v>1.3856249118900916</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0</v>
      </c>
      <c r="BL454" s="81">
        <v>0</v>
      </c>
      <c r="BM454" s="82"/>
      <c r="BN454" s="81">
        <v>0</v>
      </c>
      <c r="BO454" s="81">
        <v>0</v>
      </c>
      <c r="BP454" s="81">
        <v>0</v>
      </c>
      <c r="BQ454" s="81">
        <v>0</v>
      </c>
      <c r="BR454" s="81">
        <v>0</v>
      </c>
      <c r="BS454" s="81">
        <v>0</v>
      </c>
      <c r="BT454"/>
      <c r="BU454" s="80">
        <v>0</v>
      </c>
      <c r="BV454" s="80">
        <v>0</v>
      </c>
      <c r="BW454" s="80">
        <v>0</v>
      </c>
      <c r="BX454" s="80">
        <v>0</v>
      </c>
      <c r="BY454" s="80">
        <v>0</v>
      </c>
      <c r="BZ454" s="80">
        <v>0</v>
      </c>
      <c r="CA454" s="80">
        <v>0</v>
      </c>
      <c r="CB454" s="80">
        <v>0</v>
      </c>
      <c r="CC454" s="80">
        <v>0</v>
      </c>
    </row>
    <row r="455" spans="1:81">
      <c r="A455" s="80" t="s">
        <v>2183</v>
      </c>
      <c r="B455" s="80">
        <v>316</v>
      </c>
      <c r="C455" s="80">
        <v>10</v>
      </c>
      <c r="D455" s="80">
        <v>19</v>
      </c>
      <c r="E455" s="80">
        <v>2013</v>
      </c>
      <c r="F455" s="80" t="s">
        <v>89</v>
      </c>
      <c r="G455" s="80" t="s">
        <v>2173</v>
      </c>
      <c r="H455" s="80" t="s">
        <v>2174</v>
      </c>
      <c r="I455" s="177"/>
      <c r="J455" s="81">
        <v>48.625654613644123</v>
      </c>
      <c r="K455" s="81">
        <v>1.1710439943970812</v>
      </c>
      <c r="L455" s="81">
        <v>9.2513962836406876</v>
      </c>
      <c r="M455" s="81">
        <v>12.757930384001959</v>
      </c>
      <c r="N455" s="81">
        <v>16.434280508790359</v>
      </c>
      <c r="O455" s="81">
        <v>15.015333185889324</v>
      </c>
      <c r="P455" s="81">
        <v>15.061021525810073</v>
      </c>
      <c r="Q455" s="81">
        <v>0.93987801991461062</v>
      </c>
      <c r="R455" s="81">
        <v>0</v>
      </c>
      <c r="S455" s="81">
        <v>1.494117415315209</v>
      </c>
      <c r="T455" s="82"/>
      <c r="U455" s="81">
        <v>1287407</v>
      </c>
      <c r="V455" s="81">
        <v>530</v>
      </c>
      <c r="W455" s="81">
        <v>180</v>
      </c>
      <c r="X455" s="81">
        <v>2250</v>
      </c>
      <c r="Y455" s="81">
        <v>4843</v>
      </c>
      <c r="Z455" s="81">
        <v>8204</v>
      </c>
      <c r="AA455" s="81">
        <v>3015</v>
      </c>
      <c r="AB455" s="81">
        <v>12150</v>
      </c>
      <c r="AC455" s="81">
        <v>0</v>
      </c>
      <c r="AD455" s="81">
        <v>1.494117415315209</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0</v>
      </c>
      <c r="BJ455" s="81">
        <v>0</v>
      </c>
      <c r="BK455" s="81">
        <v>0</v>
      </c>
      <c r="BL455" s="81">
        <v>0</v>
      </c>
      <c r="BM455" s="82"/>
      <c r="BN455" s="81">
        <v>0</v>
      </c>
      <c r="BO455" s="81">
        <v>0</v>
      </c>
      <c r="BP455" s="81">
        <v>0</v>
      </c>
      <c r="BQ455" s="81">
        <v>0</v>
      </c>
      <c r="BR455" s="81">
        <v>0</v>
      </c>
      <c r="BS455" s="81">
        <v>0</v>
      </c>
      <c r="BT455"/>
      <c r="BU455" s="80">
        <v>0</v>
      </c>
      <c r="BV455" s="80">
        <v>0</v>
      </c>
      <c r="BW455" s="80">
        <v>0</v>
      </c>
      <c r="BX455" s="80">
        <v>0</v>
      </c>
      <c r="BY455" s="80">
        <v>0</v>
      </c>
      <c r="BZ455" s="80">
        <v>0</v>
      </c>
      <c r="CA455" s="80">
        <v>0</v>
      </c>
      <c r="CB455" s="80">
        <v>0</v>
      </c>
      <c r="CC455" s="80">
        <v>0</v>
      </c>
    </row>
    <row r="456" spans="1:81">
      <c r="A456" s="80" t="s">
        <v>2184</v>
      </c>
      <c r="B456" s="80">
        <v>317</v>
      </c>
      <c r="C456" s="80">
        <v>11</v>
      </c>
      <c r="D456" s="80">
        <v>19</v>
      </c>
      <c r="E456" s="80">
        <v>2014</v>
      </c>
      <c r="F456" s="80" t="s">
        <v>90</v>
      </c>
      <c r="G456" s="80" t="s">
        <v>2173</v>
      </c>
      <c r="H456" s="80" t="s">
        <v>2174</v>
      </c>
      <c r="I456" s="177"/>
      <c r="J456" s="81">
        <v>46.704264482800887</v>
      </c>
      <c r="K456" s="81">
        <v>1.023316398136517</v>
      </c>
      <c r="L456" s="81">
        <v>8.4240699567906372</v>
      </c>
      <c r="M456" s="81">
        <v>11.456506690052334</v>
      </c>
      <c r="N456" s="81">
        <v>13.620739060176561</v>
      </c>
      <c r="O456" s="81">
        <v>14.166351562763484</v>
      </c>
      <c r="P456" s="81">
        <v>14.993736171958897</v>
      </c>
      <c r="Q456" s="81">
        <v>0.89449697920474769</v>
      </c>
      <c r="R456" s="81">
        <v>0</v>
      </c>
      <c r="S456" s="81">
        <v>1.3698451385347346</v>
      </c>
      <c r="T456" s="82"/>
      <c r="U456" s="81">
        <v>1361236</v>
      </c>
      <c r="V456" s="81">
        <v>428</v>
      </c>
      <c r="W456" s="81">
        <v>147</v>
      </c>
      <c r="X456" s="81">
        <v>2197</v>
      </c>
      <c r="Y456" s="81">
        <v>4879</v>
      </c>
      <c r="Z456" s="81">
        <v>8152</v>
      </c>
      <c r="AA456" s="81">
        <v>2986</v>
      </c>
      <c r="AB456" s="81">
        <v>12052</v>
      </c>
      <c r="AC456" s="81">
        <v>0</v>
      </c>
      <c r="AD456" s="81">
        <v>1.3698451385347346</v>
      </c>
      <c r="AE456" s="82"/>
      <c r="AF456" s="81">
        <v>14690547.594813747</v>
      </c>
      <c r="AG456" s="81">
        <v>986262.87484636193</v>
      </c>
      <c r="AH456" s="81">
        <v>2093931.0574650294</v>
      </c>
      <c r="AI456" s="81">
        <v>15928655.500738127</v>
      </c>
      <c r="AJ456" s="81">
        <v>18751582.380632441</v>
      </c>
      <c r="AK456" s="81">
        <v>0</v>
      </c>
      <c r="AL456" s="81">
        <v>0</v>
      </c>
      <c r="AM456" s="81">
        <v>1654559.5043732114</v>
      </c>
      <c r="AN456" s="81">
        <v>0</v>
      </c>
      <c r="AO456" s="81">
        <v>0</v>
      </c>
      <c r="AP456" s="82"/>
      <c r="AQ456" s="81">
        <v>82</v>
      </c>
      <c r="AR456" s="81">
        <v>57</v>
      </c>
      <c r="AS456" s="81">
        <v>0</v>
      </c>
      <c r="AT456" s="81">
        <v>0</v>
      </c>
      <c r="AU456" s="81">
        <v>0</v>
      </c>
      <c r="AV456" s="81">
        <v>0</v>
      </c>
      <c r="AW456" s="81" t="s">
        <v>564</v>
      </c>
      <c r="AX456" s="82"/>
      <c r="AY456" s="81">
        <v>372.29999999999995</v>
      </c>
      <c r="AZ456" s="81">
        <v>2460.8000000000002</v>
      </c>
      <c r="BA456" s="81">
        <v>0</v>
      </c>
      <c r="BB456" s="81">
        <v>0</v>
      </c>
      <c r="BC456" s="81">
        <v>0</v>
      </c>
      <c r="BD456" s="81">
        <v>0</v>
      </c>
      <c r="BE456" s="81" t="s">
        <v>564</v>
      </c>
      <c r="BF456" s="82"/>
      <c r="BG456" s="81">
        <v>0</v>
      </c>
      <c r="BH456" s="81">
        <v>0</v>
      </c>
      <c r="BI456" s="81">
        <v>0</v>
      </c>
      <c r="BJ456" s="81">
        <v>0</v>
      </c>
      <c r="BK456" s="81">
        <v>0</v>
      </c>
      <c r="BL456" s="81">
        <v>0</v>
      </c>
      <c r="BM456" s="82"/>
      <c r="BN456" s="81">
        <v>0</v>
      </c>
      <c r="BO456" s="81">
        <v>0</v>
      </c>
      <c r="BP456" s="81">
        <v>0</v>
      </c>
      <c r="BQ456" s="81">
        <v>0</v>
      </c>
      <c r="BR456" s="81">
        <v>0</v>
      </c>
      <c r="BS456" s="81">
        <v>0</v>
      </c>
      <c r="BT456"/>
      <c r="BU456" s="80">
        <v>0</v>
      </c>
      <c r="BV456" s="80">
        <v>0</v>
      </c>
      <c r="BW456" s="80">
        <v>0</v>
      </c>
      <c r="BX456" s="80">
        <v>0</v>
      </c>
      <c r="BY456" s="80">
        <v>0</v>
      </c>
      <c r="BZ456" s="80">
        <v>0</v>
      </c>
      <c r="CA456" s="80">
        <v>0</v>
      </c>
      <c r="CB456" s="80">
        <v>0</v>
      </c>
      <c r="CC456" s="80">
        <v>0</v>
      </c>
    </row>
    <row r="457" spans="1:81">
      <c r="A457" s="80" t="s">
        <v>2185</v>
      </c>
      <c r="B457" s="80">
        <v>318</v>
      </c>
      <c r="C457" s="80">
        <v>12</v>
      </c>
      <c r="D457" s="80">
        <v>19</v>
      </c>
      <c r="E457" s="80">
        <v>2015</v>
      </c>
      <c r="F457" s="80" t="s">
        <v>91</v>
      </c>
      <c r="G457" s="80" t="s">
        <v>2173</v>
      </c>
      <c r="H457" s="80" t="s">
        <v>2174</v>
      </c>
      <c r="I457" s="177"/>
      <c r="J457" s="81">
        <v>38.600750574797672</v>
      </c>
      <c r="K457" s="81">
        <v>1.0162382275060244</v>
      </c>
      <c r="L457" s="81">
        <v>8.848787755050461</v>
      </c>
      <c r="M457" s="81">
        <v>11.639399039741898</v>
      </c>
      <c r="N457" s="81">
        <v>12.669922209721776</v>
      </c>
      <c r="O457" s="81">
        <v>14.113781908672582</v>
      </c>
      <c r="P457" s="81">
        <v>14.869850506465108</v>
      </c>
      <c r="Q457" s="81">
        <v>0.85953817270199606</v>
      </c>
      <c r="R457" s="81">
        <v>0</v>
      </c>
      <c r="S457" s="81">
        <v>1.60678538150018</v>
      </c>
      <c r="T457" s="82"/>
      <c r="U457" s="81">
        <v>1112318</v>
      </c>
      <c r="V457" s="81">
        <v>428</v>
      </c>
      <c r="W457" s="81">
        <v>147</v>
      </c>
      <c r="X457" s="81">
        <v>2197</v>
      </c>
      <c r="Y457" s="81">
        <v>4883</v>
      </c>
      <c r="Z457" s="81">
        <v>8200</v>
      </c>
      <c r="AA457" s="81">
        <v>2959</v>
      </c>
      <c r="AB457" s="81">
        <v>11830</v>
      </c>
      <c r="AC457" s="81">
        <v>0</v>
      </c>
      <c r="AD457" s="81">
        <v>1.60678538150018</v>
      </c>
      <c r="AE457" s="82"/>
      <c r="AF457" s="81">
        <v>11946295.753261091</v>
      </c>
      <c r="AG457" s="81">
        <v>874518.325690664</v>
      </c>
      <c r="AH457" s="81">
        <v>1849155.0523305526</v>
      </c>
      <c r="AI457" s="81">
        <v>16514263.623841409</v>
      </c>
      <c r="AJ457" s="81">
        <v>17003458.195011869</v>
      </c>
      <c r="AK457" s="81">
        <v>0</v>
      </c>
      <c r="AL457" s="81">
        <v>0</v>
      </c>
      <c r="AM457" s="81">
        <v>1621251.8750164311</v>
      </c>
      <c r="AN457" s="81">
        <v>0</v>
      </c>
      <c r="AO457" s="81">
        <v>0</v>
      </c>
      <c r="AP457" s="82"/>
      <c r="AQ457" s="81">
        <v>94</v>
      </c>
      <c r="AR457" s="81">
        <v>113</v>
      </c>
      <c r="AS457" s="81">
        <v>0</v>
      </c>
      <c r="AT457" s="81">
        <v>0</v>
      </c>
      <c r="AU457" s="81">
        <v>0</v>
      </c>
      <c r="AV457" s="81">
        <v>0</v>
      </c>
      <c r="AW457" s="81" t="s">
        <v>564</v>
      </c>
      <c r="AX457" s="82"/>
      <c r="AY457" s="81">
        <v>419.5</v>
      </c>
      <c r="AZ457" s="81">
        <v>4573.8</v>
      </c>
      <c r="BA457" s="81">
        <v>0</v>
      </c>
      <c r="BB457" s="81">
        <v>0</v>
      </c>
      <c r="BC457" s="81">
        <v>0</v>
      </c>
      <c r="BD457" s="81">
        <v>0</v>
      </c>
      <c r="BE457" s="81" t="s">
        <v>564</v>
      </c>
      <c r="BF457" s="82"/>
      <c r="BG457" s="81">
        <v>0</v>
      </c>
      <c r="BH457" s="81">
        <v>0</v>
      </c>
      <c r="BI457" s="81">
        <v>0</v>
      </c>
      <c r="BJ457" s="81">
        <v>0</v>
      </c>
      <c r="BK457" s="81">
        <v>0</v>
      </c>
      <c r="BL457" s="81">
        <v>0</v>
      </c>
      <c r="BM457" s="82"/>
      <c r="BN457" s="81">
        <v>0</v>
      </c>
      <c r="BO457" s="81">
        <v>0</v>
      </c>
      <c r="BP457" s="81">
        <v>0</v>
      </c>
      <c r="BQ457" s="81">
        <v>0</v>
      </c>
      <c r="BR457" s="81">
        <v>0</v>
      </c>
      <c r="BS457" s="81">
        <v>0</v>
      </c>
      <c r="BT457"/>
      <c r="BU457" s="80">
        <v>0</v>
      </c>
      <c r="BV457" s="80">
        <v>0</v>
      </c>
      <c r="BW457" s="80">
        <v>0</v>
      </c>
      <c r="BX457" s="80">
        <v>0</v>
      </c>
      <c r="BY457" s="80">
        <v>0</v>
      </c>
      <c r="BZ457" s="80">
        <v>0</v>
      </c>
      <c r="CA457" s="80">
        <v>0</v>
      </c>
      <c r="CB457" s="80">
        <v>0</v>
      </c>
      <c r="CC457" s="80">
        <v>0</v>
      </c>
    </row>
    <row r="458" spans="1:81">
      <c r="A458" s="80" t="s">
        <v>2186</v>
      </c>
      <c r="B458" s="80">
        <v>319</v>
      </c>
      <c r="C458" s="80">
        <v>13</v>
      </c>
      <c r="D458" s="80">
        <v>19</v>
      </c>
      <c r="E458" s="80">
        <v>2016</v>
      </c>
      <c r="F458" s="80" t="s">
        <v>92</v>
      </c>
      <c r="G458" s="80" t="s">
        <v>2173</v>
      </c>
      <c r="H458" s="80" t="s">
        <v>2174</v>
      </c>
      <c r="I458" s="177"/>
      <c r="J458" s="81">
        <v>37.727325001371234</v>
      </c>
      <c r="K458" s="81">
        <v>0.97935392223179762</v>
      </c>
      <c r="L458" s="81">
        <v>10.29270188357893</v>
      </c>
      <c r="M458" s="81">
        <v>10.010167621191291</v>
      </c>
      <c r="N458" s="81">
        <v>13.29758377116589</v>
      </c>
      <c r="O458" s="81">
        <v>13.949193115972786</v>
      </c>
      <c r="P458" s="81">
        <v>14.702492572467733</v>
      </c>
      <c r="Q458" s="81">
        <v>0.82462892516399844</v>
      </c>
      <c r="R458" s="81">
        <v>0</v>
      </c>
      <c r="S458" s="81">
        <v>1.3122637713340886</v>
      </c>
      <c r="T458" s="82"/>
      <c r="U458" s="81">
        <v>1027112</v>
      </c>
      <c r="V458" s="81">
        <v>428</v>
      </c>
      <c r="W458" s="81">
        <v>147</v>
      </c>
      <c r="X458" s="81">
        <v>2197</v>
      </c>
      <c r="Y458" s="81">
        <v>4890</v>
      </c>
      <c r="Z458" s="81">
        <v>8204</v>
      </c>
      <c r="AA458" s="81">
        <v>3026</v>
      </c>
      <c r="AB458" s="81">
        <v>11675</v>
      </c>
      <c r="AC458" s="81">
        <v>0</v>
      </c>
      <c r="AD458" s="81">
        <v>1.312263771334089</v>
      </c>
      <c r="AE458" s="82"/>
      <c r="AF458" s="81">
        <v>12116937.961689221</v>
      </c>
      <c r="AG458" s="81">
        <v>833277.96038175141</v>
      </c>
      <c r="AH458" s="81">
        <v>1702749.70406267</v>
      </c>
      <c r="AI458" s="81">
        <v>15367407.47598817</v>
      </c>
      <c r="AJ458" s="81">
        <v>18098771.49395252</v>
      </c>
      <c r="AK458" s="81">
        <v>0</v>
      </c>
      <c r="AL458" s="81">
        <v>0</v>
      </c>
      <c r="AM458" s="81">
        <v>1601252.825820768</v>
      </c>
      <c r="AN458" s="81">
        <v>0</v>
      </c>
      <c r="AO458" s="81">
        <v>0</v>
      </c>
      <c r="AP458" s="82"/>
      <c r="AQ458" s="81">
        <v>104</v>
      </c>
      <c r="AR458" s="81">
        <v>178</v>
      </c>
      <c r="AS458" s="81">
        <v>0</v>
      </c>
      <c r="AT458" s="81">
        <v>0</v>
      </c>
      <c r="AU458" s="81">
        <v>0</v>
      </c>
      <c r="AV458" s="81">
        <v>0</v>
      </c>
      <c r="AW458" s="81" t="s">
        <v>564</v>
      </c>
      <c r="AX458" s="82"/>
      <c r="AY458" s="81">
        <v>476.6</v>
      </c>
      <c r="AZ458" s="81">
        <v>7427.3</v>
      </c>
      <c r="BA458" s="81">
        <v>0</v>
      </c>
      <c r="BB458" s="81">
        <v>0</v>
      </c>
      <c r="BC458" s="81">
        <v>0</v>
      </c>
      <c r="BD458" s="81">
        <v>0</v>
      </c>
      <c r="BE458" s="81" t="s">
        <v>564</v>
      </c>
      <c r="BF458" s="82"/>
      <c r="BG458" s="81">
        <v>0</v>
      </c>
      <c r="BH458" s="81">
        <v>0</v>
      </c>
      <c r="BI458" s="81">
        <v>0</v>
      </c>
      <c r="BJ458" s="81">
        <v>0</v>
      </c>
      <c r="BK458" s="81">
        <v>0</v>
      </c>
      <c r="BL458" s="81">
        <v>0</v>
      </c>
      <c r="BM458" s="82"/>
      <c r="BN458" s="81">
        <v>0</v>
      </c>
      <c r="BO458" s="81">
        <v>0</v>
      </c>
      <c r="BP458" s="81">
        <v>0</v>
      </c>
      <c r="BQ458" s="81">
        <v>0</v>
      </c>
      <c r="BR458" s="81">
        <v>0</v>
      </c>
      <c r="BS458" s="81">
        <v>0</v>
      </c>
      <c r="BT458"/>
      <c r="BU458" s="80">
        <v>0</v>
      </c>
      <c r="BV458" s="80">
        <v>0</v>
      </c>
      <c r="BW458" s="80">
        <v>0</v>
      </c>
      <c r="BX458" s="80">
        <v>0</v>
      </c>
      <c r="BY458" s="80">
        <v>0</v>
      </c>
      <c r="BZ458" s="80">
        <v>0</v>
      </c>
      <c r="CA458" s="80">
        <v>0</v>
      </c>
      <c r="CB458" s="80">
        <v>0</v>
      </c>
      <c r="CC458" s="80">
        <v>0</v>
      </c>
    </row>
    <row r="459" spans="1:81">
      <c r="A459" s="80" t="s">
        <v>2187</v>
      </c>
      <c r="B459" s="80">
        <v>320</v>
      </c>
      <c r="C459" s="80">
        <v>14</v>
      </c>
      <c r="D459" s="80">
        <v>19</v>
      </c>
      <c r="E459" s="80">
        <v>2017</v>
      </c>
      <c r="F459" s="80" t="s">
        <v>71</v>
      </c>
      <c r="G459" s="80" t="s">
        <v>2173</v>
      </c>
      <c r="H459" s="80" t="s">
        <v>2174</v>
      </c>
      <c r="I459" s="177"/>
      <c r="J459" s="81">
        <v>32.682039774593335</v>
      </c>
      <c r="K459" s="81">
        <v>0.98030648770036311</v>
      </c>
      <c r="L459" s="81">
        <v>9.4411870933349906</v>
      </c>
      <c r="M459" s="81">
        <v>10.156469314868946</v>
      </c>
      <c r="N459" s="81">
        <v>14.802558032977112</v>
      </c>
      <c r="O459" s="81">
        <v>13.669726564924462</v>
      </c>
      <c r="P459" s="81">
        <v>14.551422208104373</v>
      </c>
      <c r="Q459" s="81">
        <v>0.78443306706968974</v>
      </c>
      <c r="R459" s="81">
        <v>0</v>
      </c>
      <c r="S459" s="81">
        <v>1.5432196028694878</v>
      </c>
      <c r="T459" s="82"/>
      <c r="U459" s="81">
        <v>947887.99999999988</v>
      </c>
      <c r="V459" s="81">
        <v>428</v>
      </c>
      <c r="W459" s="81">
        <v>147</v>
      </c>
      <c r="X459" s="81">
        <v>2197</v>
      </c>
      <c r="Y459" s="81">
        <v>4920</v>
      </c>
      <c r="Z459" s="81">
        <v>8173</v>
      </c>
      <c r="AA459" s="81">
        <v>3014</v>
      </c>
      <c r="AB459" s="81">
        <v>11485</v>
      </c>
      <c r="AC459" s="81">
        <v>0</v>
      </c>
      <c r="AD459" s="81">
        <v>1.543219602869488</v>
      </c>
      <c r="AE459" s="82"/>
      <c r="AF459" s="81">
        <v>10484418.929371931</v>
      </c>
      <c r="AG459" s="81">
        <v>842032.5939655127</v>
      </c>
      <c r="AH459" s="81">
        <v>2093742.5687978109</v>
      </c>
      <c r="AI459" s="81">
        <v>16344415.32110448</v>
      </c>
      <c r="AJ459" s="81">
        <v>20589809.265375849</v>
      </c>
      <c r="AK459" s="81">
        <v>0</v>
      </c>
      <c r="AL459" s="81">
        <v>0</v>
      </c>
      <c r="AM459" s="81">
        <v>1577658.641784803</v>
      </c>
      <c r="AN459" s="81">
        <v>0</v>
      </c>
      <c r="AO459" s="81">
        <v>0</v>
      </c>
      <c r="AP459" s="82"/>
      <c r="AQ459" s="81">
        <v>112</v>
      </c>
      <c r="AR459" s="81">
        <v>221</v>
      </c>
      <c r="AS459" s="81">
        <v>0</v>
      </c>
      <c r="AT459" s="81">
        <v>0</v>
      </c>
      <c r="AU459" s="81">
        <v>0</v>
      </c>
      <c r="AV459" s="81">
        <v>0</v>
      </c>
      <c r="AW459" s="81" t="s">
        <v>564</v>
      </c>
      <c r="AX459" s="82"/>
      <c r="AY459" s="81">
        <v>514.19999999999993</v>
      </c>
      <c r="AZ459" s="81">
        <v>9178.2999999999975</v>
      </c>
      <c r="BA459" s="81">
        <v>0</v>
      </c>
      <c r="BB459" s="81">
        <v>0</v>
      </c>
      <c r="BC459" s="81">
        <v>0</v>
      </c>
      <c r="BD459" s="81">
        <v>0</v>
      </c>
      <c r="BE459" s="81" t="s">
        <v>564</v>
      </c>
      <c r="BF459" s="82"/>
      <c r="BG459" s="81">
        <v>0</v>
      </c>
      <c r="BH459" s="81">
        <v>0</v>
      </c>
      <c r="BI459" s="81">
        <v>0</v>
      </c>
      <c r="BJ459" s="81">
        <v>0</v>
      </c>
      <c r="BK459" s="81">
        <v>0</v>
      </c>
      <c r="BL459" s="81">
        <v>0</v>
      </c>
      <c r="BM459" s="82"/>
      <c r="BN459" s="81">
        <v>0</v>
      </c>
      <c r="BO459" s="81">
        <v>0</v>
      </c>
      <c r="BP459" s="81">
        <v>0</v>
      </c>
      <c r="BQ459" s="81">
        <v>0</v>
      </c>
      <c r="BR459" s="81">
        <v>0</v>
      </c>
      <c r="BS459" s="81">
        <v>0</v>
      </c>
      <c r="BT459"/>
      <c r="BU459" s="80">
        <v>0</v>
      </c>
      <c r="BV459" s="80">
        <v>0</v>
      </c>
      <c r="BW459" s="80">
        <v>0</v>
      </c>
      <c r="BX459" s="80">
        <v>0</v>
      </c>
      <c r="BY459" s="80">
        <v>0</v>
      </c>
      <c r="BZ459" s="80">
        <v>0</v>
      </c>
      <c r="CA459" s="80">
        <v>0</v>
      </c>
      <c r="CB459" s="80">
        <v>0</v>
      </c>
      <c r="CC459" s="80">
        <v>0</v>
      </c>
    </row>
    <row r="460" spans="1:81">
      <c r="A460" s="80" t="s">
        <v>2188</v>
      </c>
      <c r="B460" s="80">
        <v>321</v>
      </c>
      <c r="C460" s="80">
        <v>15</v>
      </c>
      <c r="D460" s="80">
        <v>19</v>
      </c>
      <c r="E460" s="80">
        <v>2018</v>
      </c>
      <c r="F460" s="80" t="s">
        <v>93</v>
      </c>
      <c r="G460" s="80" t="s">
        <v>2173</v>
      </c>
      <c r="H460" s="80" t="s">
        <v>2174</v>
      </c>
      <c r="I460" s="177"/>
      <c r="J460" s="81">
        <v>31.360903095129622</v>
      </c>
      <c r="K460" s="81">
        <v>0.925660679750127</v>
      </c>
      <c r="L460" s="81">
        <v>8.82935767639127</v>
      </c>
      <c r="M460" s="81">
        <v>10.362208590902679</v>
      </c>
      <c r="N460" s="81">
        <v>12.430988327313981</v>
      </c>
      <c r="O460" s="81">
        <v>13.335769432418648</v>
      </c>
      <c r="P460" s="81">
        <v>14.229718146333592</v>
      </c>
      <c r="Q460" s="81">
        <v>0.72144958354855082</v>
      </c>
      <c r="R460" s="81">
        <v>0</v>
      </c>
      <c r="S460" s="81">
        <v>1.7259145570420802</v>
      </c>
      <c r="T460" s="82"/>
      <c r="U460" s="81">
        <v>1009047</v>
      </c>
      <c r="V460" s="81">
        <v>428</v>
      </c>
      <c r="W460" s="81">
        <v>147</v>
      </c>
      <c r="X460" s="81">
        <v>2197</v>
      </c>
      <c r="Y460" s="81">
        <v>4934</v>
      </c>
      <c r="Z460" s="81">
        <v>8126</v>
      </c>
      <c r="AA460" s="81">
        <v>2977</v>
      </c>
      <c r="AB460" s="81">
        <v>11383</v>
      </c>
      <c r="AC460" s="81">
        <v>0</v>
      </c>
      <c r="AD460" s="81">
        <v>1.72591455704208</v>
      </c>
      <c r="AE460" s="82"/>
      <c r="AF460" s="81">
        <v>10387885.93674803</v>
      </c>
      <c r="AG460" s="81">
        <v>767796.16320817522</v>
      </c>
      <c r="AH460" s="81">
        <v>1977312.672878033</v>
      </c>
      <c r="AI460" s="81">
        <v>16301168.844942231</v>
      </c>
      <c r="AJ460" s="81">
        <v>18200649.82946799</v>
      </c>
      <c r="AK460" s="81">
        <v>0</v>
      </c>
      <c r="AL460" s="81">
        <v>0</v>
      </c>
      <c r="AM460" s="81">
        <v>1566882.593230699</v>
      </c>
      <c r="AN460" s="81">
        <v>0</v>
      </c>
      <c r="AO460" s="81">
        <v>0</v>
      </c>
      <c r="AP460" s="82"/>
      <c r="AQ460" s="81">
        <v>126</v>
      </c>
      <c r="AR460" s="81">
        <v>275</v>
      </c>
      <c r="AS460" s="81">
        <v>0</v>
      </c>
      <c r="AT460" s="81">
        <v>0</v>
      </c>
      <c r="AU460" s="81">
        <v>0</v>
      </c>
      <c r="AV460" s="81">
        <v>0</v>
      </c>
      <c r="AW460" s="81" t="s">
        <v>564</v>
      </c>
      <c r="AX460" s="82"/>
      <c r="AY460" s="81">
        <v>587.9</v>
      </c>
      <c r="AZ460" s="81">
        <v>11681</v>
      </c>
      <c r="BA460" s="81">
        <v>0</v>
      </c>
      <c r="BB460" s="81">
        <v>0</v>
      </c>
      <c r="BC460" s="81">
        <v>0</v>
      </c>
      <c r="BD460" s="81">
        <v>0</v>
      </c>
      <c r="BE460" s="81" t="s">
        <v>564</v>
      </c>
      <c r="BF460" s="82"/>
      <c r="BG460" s="81">
        <v>0</v>
      </c>
      <c r="BH460" s="81">
        <v>0</v>
      </c>
      <c r="BI460" s="81">
        <v>0</v>
      </c>
      <c r="BJ460" s="81">
        <v>0</v>
      </c>
      <c r="BK460" s="81">
        <v>0</v>
      </c>
      <c r="BL460" s="81">
        <v>0</v>
      </c>
      <c r="BM460" s="82"/>
      <c r="BN460" s="81">
        <v>0</v>
      </c>
      <c r="BO460" s="81">
        <v>0</v>
      </c>
      <c r="BP460" s="81">
        <v>0</v>
      </c>
      <c r="BQ460" s="81">
        <v>0</v>
      </c>
      <c r="BR460" s="81">
        <v>0</v>
      </c>
      <c r="BS460" s="81">
        <v>0</v>
      </c>
      <c r="BT460"/>
      <c r="BU460" s="80">
        <v>0</v>
      </c>
      <c r="BV460" s="80">
        <v>0</v>
      </c>
      <c r="BW460" s="80">
        <v>0</v>
      </c>
      <c r="BX460" s="80">
        <v>0</v>
      </c>
      <c r="BY460" s="80">
        <v>0</v>
      </c>
      <c r="BZ460" s="80">
        <v>0</v>
      </c>
      <c r="CA460" s="80">
        <v>0</v>
      </c>
      <c r="CB460" s="80">
        <v>0</v>
      </c>
      <c r="CC460" s="80">
        <v>0</v>
      </c>
    </row>
    <row r="461" spans="1:81">
      <c r="A461" s="80" t="s">
        <v>2189</v>
      </c>
      <c r="B461" s="80">
        <v>322</v>
      </c>
      <c r="C461" s="80">
        <v>16</v>
      </c>
      <c r="D461" s="80">
        <v>19</v>
      </c>
      <c r="E461" s="80">
        <v>2019</v>
      </c>
      <c r="F461" s="80" t="s">
        <v>73</v>
      </c>
      <c r="G461" s="80" t="s">
        <v>2173</v>
      </c>
      <c r="H461" s="80" t="s">
        <v>2174</v>
      </c>
      <c r="I461" s="177"/>
      <c r="J461" s="81">
        <v>34.169168138636799</v>
      </c>
      <c r="K461" s="81">
        <v>0.84354224379287113</v>
      </c>
      <c r="L461" s="81">
        <v>8.9027480101196783</v>
      </c>
      <c r="M461" s="81">
        <v>9.4592907166679119</v>
      </c>
      <c r="N461" s="81">
        <v>11.806139532941698</v>
      </c>
      <c r="O461" s="81">
        <v>12.845239323120419</v>
      </c>
      <c r="P461" s="81">
        <v>14.120306015400303</v>
      </c>
      <c r="Q461" s="81">
        <v>0.69002768889429211</v>
      </c>
      <c r="R461" s="81">
        <v>0</v>
      </c>
      <c r="S461" s="81">
        <v>1.9724293673457614</v>
      </c>
      <c r="T461" s="82"/>
      <c r="U461" s="81">
        <v>1103715</v>
      </c>
      <c r="V461" s="81">
        <v>428</v>
      </c>
      <c r="W461" s="81">
        <v>147</v>
      </c>
      <c r="X461" s="81">
        <v>2197</v>
      </c>
      <c r="Y461" s="81">
        <v>4927</v>
      </c>
      <c r="Z461" s="81">
        <v>8042</v>
      </c>
      <c r="AA461" s="81">
        <v>2932</v>
      </c>
      <c r="AB461" s="81">
        <v>11182</v>
      </c>
      <c r="AC461" s="81">
        <v>0</v>
      </c>
      <c r="AD461" s="81">
        <v>1.9724293673457609</v>
      </c>
      <c r="AE461" s="82"/>
      <c r="AF461" s="81">
        <v>11453904.905104751</v>
      </c>
      <c r="AG461" s="81">
        <v>741577.38513655891</v>
      </c>
      <c r="AH461" s="81">
        <v>2060614.9992271271</v>
      </c>
      <c r="AI461" s="81">
        <v>15485158.277815569</v>
      </c>
      <c r="AJ461" s="81">
        <v>17168348.099919327</v>
      </c>
      <c r="AK461" s="81">
        <v>0</v>
      </c>
      <c r="AL461" s="81">
        <v>0</v>
      </c>
      <c r="AM461" s="81">
        <v>1522904.2219490688</v>
      </c>
      <c r="AN461" s="81">
        <v>0</v>
      </c>
      <c r="AO461" s="81">
        <v>0</v>
      </c>
      <c r="AP461" s="82"/>
      <c r="AQ461" s="81">
        <v>140</v>
      </c>
      <c r="AR461" s="81">
        <v>300</v>
      </c>
      <c r="AS461" s="81">
        <v>0</v>
      </c>
      <c r="AT461" s="81">
        <v>0</v>
      </c>
      <c r="AU461" s="81">
        <v>0</v>
      </c>
      <c r="AV461" s="81">
        <v>0</v>
      </c>
      <c r="AW461" s="81" t="s">
        <v>564</v>
      </c>
      <c r="AX461" s="82"/>
      <c r="AY461" s="81">
        <v>668.5999999999998</v>
      </c>
      <c r="AZ461" s="81">
        <v>12843.3</v>
      </c>
      <c r="BA461" s="81">
        <v>0</v>
      </c>
      <c r="BB461" s="81">
        <v>0</v>
      </c>
      <c r="BC461" s="81">
        <v>0</v>
      </c>
      <c r="BD461" s="81">
        <v>0</v>
      </c>
      <c r="BE461" s="81" t="s">
        <v>564</v>
      </c>
      <c r="BF461" s="82"/>
      <c r="BG461" s="81">
        <v>0</v>
      </c>
      <c r="BH461" s="81">
        <v>0</v>
      </c>
      <c r="BI461" s="81">
        <v>0</v>
      </c>
      <c r="BJ461" s="81">
        <v>0</v>
      </c>
      <c r="BK461" s="81">
        <v>0</v>
      </c>
      <c r="BL461" s="81">
        <v>0</v>
      </c>
      <c r="BM461" s="82"/>
      <c r="BN461" s="81">
        <v>0</v>
      </c>
      <c r="BO461" s="81">
        <v>0</v>
      </c>
      <c r="BP461" s="81">
        <v>0</v>
      </c>
      <c r="BQ461" s="81">
        <v>0</v>
      </c>
      <c r="BR461" s="81">
        <v>0</v>
      </c>
      <c r="BS461" s="81">
        <v>0</v>
      </c>
      <c r="BT461"/>
      <c r="BU461" s="80">
        <v>0</v>
      </c>
      <c r="BV461" s="80">
        <v>0</v>
      </c>
      <c r="BW461" s="80">
        <v>0</v>
      </c>
      <c r="BX461" s="80">
        <v>0</v>
      </c>
      <c r="BY461" s="80">
        <v>0</v>
      </c>
      <c r="BZ461" s="80">
        <v>0</v>
      </c>
      <c r="CA461" s="80">
        <v>0</v>
      </c>
      <c r="CB461" s="80">
        <v>0</v>
      </c>
      <c r="CC461" s="80">
        <v>0</v>
      </c>
    </row>
    <row r="462" spans="1:81">
      <c r="A462" s="80" t="s">
        <v>2190</v>
      </c>
      <c r="B462" s="80">
        <v>323</v>
      </c>
      <c r="C462" s="80">
        <v>17</v>
      </c>
      <c r="D462" s="80">
        <v>19</v>
      </c>
      <c r="E462" s="80">
        <v>2020</v>
      </c>
      <c r="F462" s="80" t="s">
        <v>218</v>
      </c>
      <c r="G462" s="174" t="s">
        <v>2173</v>
      </c>
      <c r="H462" s="80" t="s">
        <v>2174</v>
      </c>
      <c r="I462" s="177"/>
      <c r="J462" s="81">
        <v>33.131691269765128</v>
      </c>
      <c r="K462" s="81">
        <v>0.90716512847924824</v>
      </c>
      <c r="L462" s="81">
        <v>9.0605515223970201</v>
      </c>
      <c r="M462" s="81">
        <v>7.8289774405505792</v>
      </c>
      <c r="N462" s="81">
        <v>11.576548894576355</v>
      </c>
      <c r="O462" s="81">
        <v>11.223459722507569</v>
      </c>
      <c r="P462" s="81">
        <v>13.195808603145768</v>
      </c>
      <c r="Q462" s="81">
        <v>0.65095340841626648</v>
      </c>
      <c r="R462" s="81">
        <v>0</v>
      </c>
      <c r="S462" s="81">
        <v>1.843566433149707</v>
      </c>
      <c r="T462" s="82"/>
      <c r="U462" s="81">
        <v>1136815</v>
      </c>
      <c r="V462" s="81">
        <v>432</v>
      </c>
      <c r="W462" s="81">
        <v>159</v>
      </c>
      <c r="X462" s="81">
        <v>1908</v>
      </c>
      <c r="Y462" s="81">
        <v>4942</v>
      </c>
      <c r="Z462" s="81">
        <v>8020</v>
      </c>
      <c r="AA462" s="81">
        <v>2977</v>
      </c>
      <c r="AB462" s="81">
        <v>11040</v>
      </c>
      <c r="AC462" s="81">
        <v>0</v>
      </c>
      <c r="AD462" s="81">
        <v>1.843566433149707</v>
      </c>
      <c r="AE462" s="82"/>
      <c r="AF462" s="81">
        <v>11545217.0254103</v>
      </c>
      <c r="AG462" s="81">
        <v>729347.37438578217</v>
      </c>
      <c r="AH462" s="81">
        <v>2218705.4224288641</v>
      </c>
      <c r="AI462" s="81">
        <v>13107218.346404135</v>
      </c>
      <c r="AJ462" s="81">
        <v>16889401.841044702</v>
      </c>
      <c r="AK462" s="81"/>
      <c r="AL462" s="81"/>
      <c r="AM462" s="81">
        <v>1440842.6569582617</v>
      </c>
      <c r="AN462" s="81"/>
      <c r="AO462" s="81"/>
      <c r="AP462" s="82"/>
      <c r="AQ462" s="81">
        <v>148</v>
      </c>
      <c r="AR462" s="81">
        <v>323</v>
      </c>
      <c r="AS462" s="81">
        <v>0</v>
      </c>
      <c r="AT462" s="81">
        <v>0</v>
      </c>
      <c r="AU462" s="81">
        <v>0</v>
      </c>
      <c r="AV462" s="81">
        <v>0</v>
      </c>
      <c r="AW462" s="81">
        <v>0</v>
      </c>
      <c r="AX462" s="82"/>
      <c r="AY462" s="81">
        <v>710.69999999999993</v>
      </c>
      <c r="AZ462" s="81">
        <v>13826.30000000001</v>
      </c>
      <c r="BA462" s="81">
        <v>0</v>
      </c>
      <c r="BB462" s="81">
        <v>0</v>
      </c>
      <c r="BC462" s="81">
        <v>0</v>
      </c>
      <c r="BD462" s="81">
        <v>0</v>
      </c>
      <c r="BE462" s="81">
        <v>0</v>
      </c>
      <c r="BF462" s="82"/>
      <c r="BG462" s="81">
        <v>0</v>
      </c>
      <c r="BH462" s="81">
        <v>0</v>
      </c>
      <c r="BI462" s="81">
        <v>0</v>
      </c>
      <c r="BJ462" s="81">
        <v>0</v>
      </c>
      <c r="BK462" s="81">
        <v>0</v>
      </c>
      <c r="BL462" s="81">
        <v>0</v>
      </c>
      <c r="BM462" s="82"/>
      <c r="BN462" s="81">
        <v>0</v>
      </c>
      <c r="BO462" s="81">
        <v>0</v>
      </c>
      <c r="BP462" s="81">
        <v>0</v>
      </c>
      <c r="BQ462" s="81">
        <v>0</v>
      </c>
      <c r="BR462" s="81">
        <v>0</v>
      </c>
      <c r="BS462" s="81">
        <v>0</v>
      </c>
      <c r="BT462"/>
      <c r="BU462" s="80">
        <v>0</v>
      </c>
      <c r="BV462" s="80">
        <v>0</v>
      </c>
      <c r="BW462" s="80">
        <v>0</v>
      </c>
      <c r="BX462" s="80">
        <v>0</v>
      </c>
      <c r="BY462" s="80">
        <v>0</v>
      </c>
      <c r="BZ462" s="80">
        <v>0</v>
      </c>
      <c r="CA462" s="80">
        <v>0</v>
      </c>
      <c r="CB462" s="80">
        <v>0</v>
      </c>
      <c r="CC462" s="80">
        <v>0</v>
      </c>
    </row>
    <row r="463" spans="1:81">
      <c r="A463" s="80" t="s">
        <v>2191</v>
      </c>
      <c r="B463" s="80">
        <v>323</v>
      </c>
      <c r="C463" s="80">
        <v>18</v>
      </c>
      <c r="D463" s="80">
        <v>19</v>
      </c>
      <c r="E463" s="80">
        <v>2021</v>
      </c>
      <c r="F463" s="80" t="s">
        <v>75</v>
      </c>
      <c r="G463" s="174" t="s">
        <v>2173</v>
      </c>
      <c r="H463" s="80" t="s">
        <v>2174</v>
      </c>
      <c r="I463" s="177"/>
      <c r="J463" s="81">
        <v>35.378689714676142</v>
      </c>
      <c r="K463" s="81">
        <v>0.98706931850457558</v>
      </c>
      <c r="L463" s="81">
        <v>8.4174624849032984</v>
      </c>
      <c r="M463" s="81">
        <v>8.5912521408545963</v>
      </c>
      <c r="N463" s="81">
        <v>11.15355298338816</v>
      </c>
      <c r="O463" s="81">
        <v>10.792525131880067</v>
      </c>
      <c r="P463" s="81">
        <v>13.585877524312259</v>
      </c>
      <c r="Q463" s="81">
        <v>0.64724891722873645</v>
      </c>
      <c r="R463" s="81">
        <v>0</v>
      </c>
      <c r="S463" s="81">
        <v>1.673132455525812</v>
      </c>
      <c r="T463" s="82"/>
      <c r="U463" s="81">
        <v>1176416</v>
      </c>
      <c r="V463" s="81">
        <v>432</v>
      </c>
      <c r="W463" s="81">
        <v>159</v>
      </c>
      <c r="X463" s="81">
        <v>1908</v>
      </c>
      <c r="Y463" s="81">
        <v>4945</v>
      </c>
      <c r="Z463" s="81">
        <v>7941</v>
      </c>
      <c r="AA463" s="81">
        <v>2989</v>
      </c>
      <c r="AB463" s="81">
        <v>10847</v>
      </c>
      <c r="AC463" s="81">
        <v>0</v>
      </c>
      <c r="AD463" s="81">
        <v>1.673132455525812</v>
      </c>
      <c r="AE463" s="82"/>
      <c r="AF463" s="81">
        <v>11762135.361893862</v>
      </c>
      <c r="AG463" s="81">
        <v>791448.27032961475</v>
      </c>
      <c r="AH463" s="81">
        <v>1809212.642267464</v>
      </c>
      <c r="AI463" s="81">
        <v>14258716.499362931</v>
      </c>
      <c r="AJ463" s="81">
        <v>16204874.103506707</v>
      </c>
      <c r="AK463" s="81">
        <v>0</v>
      </c>
      <c r="AL463" s="81">
        <v>0</v>
      </c>
      <c r="AM463" s="81">
        <v>1423819.3910512382</v>
      </c>
      <c r="AN463" s="81">
        <v>0</v>
      </c>
      <c r="AO463" s="81">
        <v>0</v>
      </c>
      <c r="AP463" s="82"/>
      <c r="AQ463" s="81">
        <v>160</v>
      </c>
      <c r="AR463" s="81">
        <v>339</v>
      </c>
      <c r="AS463" s="81">
        <v>0</v>
      </c>
      <c r="AT463" s="81">
        <v>0</v>
      </c>
      <c r="AU463" s="81">
        <v>0</v>
      </c>
      <c r="AV463" s="81">
        <v>0</v>
      </c>
      <c r="AW463" s="81"/>
      <c r="AX463" s="82"/>
      <c r="AY463" s="81">
        <v>792.89999999999975</v>
      </c>
      <c r="AZ463" s="81">
        <v>14618.30000000001</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2192</v>
      </c>
      <c r="B464" s="80">
        <v>323</v>
      </c>
      <c r="C464" s="80">
        <v>19</v>
      </c>
      <c r="D464" s="80">
        <v>19</v>
      </c>
      <c r="E464" s="80">
        <v>2022</v>
      </c>
      <c r="F464" s="80" t="s">
        <v>568</v>
      </c>
      <c r="G464" s="80" t="s">
        <v>2173</v>
      </c>
      <c r="H464" s="80" t="s">
        <v>2174</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173</v>
      </c>
      <c r="AR464" s="81">
        <v>357</v>
      </c>
      <c r="AS464" s="81">
        <v>0</v>
      </c>
      <c r="AT464" s="81">
        <v>0</v>
      </c>
      <c r="AU464" s="81">
        <v>0</v>
      </c>
      <c r="AV464" s="81">
        <v>0</v>
      </c>
      <c r="AW464" s="81"/>
      <c r="AX464" s="82"/>
      <c r="AY464" s="81">
        <v>871.59999999999968</v>
      </c>
      <c r="AZ464" s="81">
        <v>15605.000000000007</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2193</v>
      </c>
      <c r="B465" s="80">
        <v>273</v>
      </c>
      <c r="C465" s="80">
        <v>1</v>
      </c>
      <c r="D465" s="80">
        <v>17</v>
      </c>
      <c r="E465" s="80">
        <v>1990</v>
      </c>
      <c r="F465" s="80" t="s">
        <v>562</v>
      </c>
      <c r="G465" s="80" t="s">
        <v>2194</v>
      </c>
      <c r="H465" s="80" t="s">
        <v>2195</v>
      </c>
      <c r="I465" s="177"/>
      <c r="J465" s="81">
        <v>23.243816890446389</v>
      </c>
      <c r="K465" s="81">
        <v>2.1927768422966127</v>
      </c>
      <c r="L465" s="81">
        <v>10.999374300610853</v>
      </c>
      <c r="M465" s="81">
        <v>6.9880414438436782</v>
      </c>
      <c r="N465" s="81">
        <v>9.3769017605584786</v>
      </c>
      <c r="O465" s="81">
        <v>11.494932120666949</v>
      </c>
      <c r="P465" s="81">
        <v>16.23072465329064</v>
      </c>
      <c r="Q465" s="81">
        <v>0.89255122035664181</v>
      </c>
      <c r="R465" s="81">
        <v>0</v>
      </c>
      <c r="S465" s="81">
        <v>1.1264251427112473</v>
      </c>
      <c r="T465" s="82"/>
      <c r="U465" s="81">
        <v>975336</v>
      </c>
      <c r="V465" s="81">
        <v>971</v>
      </c>
      <c r="W465" s="81">
        <v>115</v>
      </c>
      <c r="X465" s="81">
        <v>2602</v>
      </c>
      <c r="Y465" s="81">
        <v>4036</v>
      </c>
      <c r="Z465" s="81">
        <v>4728</v>
      </c>
      <c r="AA465" s="81">
        <v>3941</v>
      </c>
      <c r="AB465" s="81">
        <v>14492</v>
      </c>
      <c r="AC465" s="81">
        <v>0</v>
      </c>
      <c r="AD465" s="81">
        <v>1.1264251427112473</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2196</v>
      </c>
      <c r="B466" s="80">
        <v>274</v>
      </c>
      <c r="C466" s="80">
        <v>2</v>
      </c>
      <c r="D466" s="80">
        <v>17</v>
      </c>
      <c r="E466" s="80">
        <v>2005</v>
      </c>
      <c r="F466" s="80" t="s">
        <v>565</v>
      </c>
      <c r="G466" s="80" t="s">
        <v>2194</v>
      </c>
      <c r="H466" s="80" t="s">
        <v>2195</v>
      </c>
      <c r="I466" s="177"/>
      <c r="J466" s="81">
        <v>41.706858739999319</v>
      </c>
      <c r="K466" s="81">
        <v>1.7525823668779883</v>
      </c>
      <c r="L466" s="81">
        <v>13.301556197592788</v>
      </c>
      <c r="M466" s="81">
        <v>9.6326082503033206</v>
      </c>
      <c r="N466" s="81">
        <v>10.987625205562516</v>
      </c>
      <c r="O466" s="81">
        <v>15.356137124134186</v>
      </c>
      <c r="P466" s="81">
        <v>16.307955756554978</v>
      </c>
      <c r="Q466" s="81">
        <v>0.7999451936888321</v>
      </c>
      <c r="R466" s="81">
        <v>0</v>
      </c>
      <c r="S466" s="81">
        <v>0</v>
      </c>
      <c r="T466" s="82"/>
      <c r="U466" s="81">
        <v>1849460</v>
      </c>
      <c r="V466" s="81">
        <v>855</v>
      </c>
      <c r="W466" s="81">
        <v>119</v>
      </c>
      <c r="X466" s="81">
        <v>1959</v>
      </c>
      <c r="Y466" s="81">
        <v>4090</v>
      </c>
      <c r="Z466" s="81">
        <v>7309</v>
      </c>
      <c r="AA466" s="81">
        <v>3243</v>
      </c>
      <c r="AB466" s="81">
        <v>13578</v>
      </c>
      <c r="AC466" s="81">
        <v>0</v>
      </c>
      <c r="AD466" s="81">
        <v>0</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2197</v>
      </c>
      <c r="B467" s="80">
        <v>275</v>
      </c>
      <c r="C467" s="80">
        <v>3</v>
      </c>
      <c r="D467" s="80">
        <v>17</v>
      </c>
      <c r="E467" s="80">
        <v>2006</v>
      </c>
      <c r="F467" s="80" t="s">
        <v>566</v>
      </c>
      <c r="G467" s="80" t="s">
        <v>2194</v>
      </c>
      <c r="H467" s="80" t="s">
        <v>2195</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2198</v>
      </c>
      <c r="B468" s="80">
        <v>276</v>
      </c>
      <c r="C468" s="80">
        <v>4</v>
      </c>
      <c r="D468" s="80">
        <v>17</v>
      </c>
      <c r="E468" s="80">
        <v>2007</v>
      </c>
      <c r="F468" s="80" t="s">
        <v>567</v>
      </c>
      <c r="G468" s="80" t="s">
        <v>2194</v>
      </c>
      <c r="H468" s="80" t="s">
        <v>2195</v>
      </c>
      <c r="I468" s="177"/>
      <c r="J468" s="81">
        <v>36.290199288510649</v>
      </c>
      <c r="K468" s="81">
        <v>1.772693247759797</v>
      </c>
      <c r="L468" s="81">
        <v>7.5628009983360496</v>
      </c>
      <c r="M468" s="81">
        <v>10.434850822707467</v>
      </c>
      <c r="N468" s="81">
        <v>11.652397323227579</v>
      </c>
      <c r="O468" s="81">
        <v>14.796137880848166</v>
      </c>
      <c r="P468" s="81">
        <v>16.20292897516044</v>
      </c>
      <c r="Q468" s="81">
        <v>0.82066405620995031</v>
      </c>
      <c r="R468" s="81">
        <v>0</v>
      </c>
      <c r="S468" s="81">
        <v>0</v>
      </c>
      <c r="T468" s="82"/>
      <c r="U468" s="81">
        <v>1718404</v>
      </c>
      <c r="V468" s="81">
        <v>652</v>
      </c>
      <c r="W468" s="81">
        <v>89</v>
      </c>
      <c r="X468" s="81">
        <v>2712</v>
      </c>
      <c r="Y468" s="81">
        <v>4082</v>
      </c>
      <c r="Z468" s="81">
        <v>7321</v>
      </c>
      <c r="AA468" s="81">
        <v>3173</v>
      </c>
      <c r="AB468" s="81">
        <v>13193</v>
      </c>
      <c r="AC468" s="81">
        <v>0</v>
      </c>
      <c r="AD468" s="81">
        <v>0</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2199</v>
      </c>
      <c r="B469" s="80">
        <v>277</v>
      </c>
      <c r="C469" s="80">
        <v>5</v>
      </c>
      <c r="D469" s="80">
        <v>17</v>
      </c>
      <c r="E469" s="80">
        <v>2008</v>
      </c>
      <c r="F469" s="80" t="s">
        <v>84</v>
      </c>
      <c r="G469" s="80" t="s">
        <v>2194</v>
      </c>
      <c r="H469" s="80" t="s">
        <v>2195</v>
      </c>
      <c r="I469" s="177"/>
      <c r="J469" s="81">
        <v>35.608666236999319</v>
      </c>
      <c r="K469" s="81">
        <v>1.3907976232573445</v>
      </c>
      <c r="L469" s="81">
        <v>6.8227108727866268</v>
      </c>
      <c r="M469" s="81">
        <v>11.42716450553786</v>
      </c>
      <c r="N469" s="81">
        <v>10.447553186762693</v>
      </c>
      <c r="O469" s="81">
        <v>14.315906255963311</v>
      </c>
      <c r="P469" s="81">
        <v>15.710099932177712</v>
      </c>
      <c r="Q469" s="81">
        <v>0.79778855563618911</v>
      </c>
      <c r="R469" s="81">
        <v>0</v>
      </c>
      <c r="S469" s="81">
        <v>0</v>
      </c>
      <c r="T469" s="82"/>
      <c r="U469" s="81">
        <v>1902066</v>
      </c>
      <c r="V469" s="81">
        <v>652</v>
      </c>
      <c r="W469" s="81">
        <v>89</v>
      </c>
      <c r="X469" s="81">
        <v>2712</v>
      </c>
      <c r="Y469" s="81">
        <v>4087</v>
      </c>
      <c r="Z469" s="81">
        <v>7332</v>
      </c>
      <c r="AA469" s="81">
        <v>3080</v>
      </c>
      <c r="AB469" s="81">
        <v>13036</v>
      </c>
      <c r="AC469" s="81">
        <v>0</v>
      </c>
      <c r="AD469" s="81">
        <v>0</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2200</v>
      </c>
      <c r="B470" s="80">
        <v>278</v>
      </c>
      <c r="C470" s="80">
        <v>6</v>
      </c>
      <c r="D470" s="80">
        <v>17</v>
      </c>
      <c r="E470" s="80">
        <v>2009</v>
      </c>
      <c r="F470" s="80" t="s">
        <v>85</v>
      </c>
      <c r="G470" s="80" t="s">
        <v>2194</v>
      </c>
      <c r="H470" s="80" t="s">
        <v>2195</v>
      </c>
      <c r="I470" s="177"/>
      <c r="J470" s="81">
        <v>45.323138468940861</v>
      </c>
      <c r="K470" s="81">
        <v>0.7793945342981049</v>
      </c>
      <c r="L470" s="81">
        <v>8.1913456529184803</v>
      </c>
      <c r="M470" s="81">
        <v>9.7860123608461649</v>
      </c>
      <c r="N470" s="81">
        <v>9.1569555651433241</v>
      </c>
      <c r="O470" s="81">
        <v>14.600679311028378</v>
      </c>
      <c r="P470" s="81">
        <v>15.104108910272078</v>
      </c>
      <c r="Q470" s="81">
        <v>0.7532712703557144</v>
      </c>
      <c r="R470" s="81">
        <v>0</v>
      </c>
      <c r="S470" s="81">
        <v>0</v>
      </c>
      <c r="T470" s="82"/>
      <c r="U470" s="81">
        <v>2139701</v>
      </c>
      <c r="V470" s="81">
        <v>499</v>
      </c>
      <c r="W470" s="81">
        <v>128</v>
      </c>
      <c r="X470" s="81">
        <v>2866</v>
      </c>
      <c r="Y470" s="81">
        <v>4097</v>
      </c>
      <c r="Z470" s="81">
        <v>7381</v>
      </c>
      <c r="AA470" s="81">
        <v>3040</v>
      </c>
      <c r="AB470" s="81">
        <v>12921</v>
      </c>
      <c r="AC470" s="81">
        <v>0</v>
      </c>
      <c r="AD470" s="81">
        <v>0</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15.23</v>
      </c>
      <c r="BJ470" s="81">
        <v>0</v>
      </c>
      <c r="BK470" s="81">
        <v>0</v>
      </c>
      <c r="BL470" s="81">
        <v>0</v>
      </c>
      <c r="BM470" s="82"/>
      <c r="BN470" s="81">
        <v>0</v>
      </c>
      <c r="BO470" s="81">
        <v>0</v>
      </c>
      <c r="BP470" s="81">
        <v>2</v>
      </c>
      <c r="BQ470" s="81">
        <v>0</v>
      </c>
      <c r="BR470" s="81">
        <v>0</v>
      </c>
      <c r="BS470" s="81">
        <v>0</v>
      </c>
      <c r="BT470"/>
      <c r="BU470" s="80"/>
      <c r="BV470" s="80"/>
      <c r="BW470" s="80"/>
      <c r="BX470" s="80"/>
      <c r="BY470" s="80"/>
      <c r="BZ470" s="80"/>
      <c r="CA470" s="80"/>
      <c r="CB470" s="80"/>
      <c r="CC470" s="80"/>
    </row>
    <row r="471" spans="1:81">
      <c r="A471" s="80" t="s">
        <v>2201</v>
      </c>
      <c r="B471" s="80">
        <v>279</v>
      </c>
      <c r="C471" s="80">
        <v>7</v>
      </c>
      <c r="D471" s="80">
        <v>17</v>
      </c>
      <c r="E471" s="80">
        <v>2010</v>
      </c>
      <c r="F471" s="80" t="s">
        <v>86</v>
      </c>
      <c r="G471" s="80" t="s">
        <v>2194</v>
      </c>
      <c r="H471" s="80" t="s">
        <v>2195</v>
      </c>
      <c r="I471" s="177"/>
      <c r="J471" s="81">
        <v>44.51407093875352</v>
      </c>
      <c r="K471" s="81">
        <v>1.0922997830868739</v>
      </c>
      <c r="L471" s="81">
        <v>7.6192139992517465</v>
      </c>
      <c r="M471" s="81">
        <v>10.74713837103714</v>
      </c>
      <c r="N471" s="81">
        <v>9.9703667328968457</v>
      </c>
      <c r="O471" s="81">
        <v>14.460293903854414</v>
      </c>
      <c r="P471" s="81">
        <v>15.327912825848641</v>
      </c>
      <c r="Q471" s="81">
        <v>0.775847920698574</v>
      </c>
      <c r="R471" s="81">
        <v>0</v>
      </c>
      <c r="S471" s="81">
        <v>0</v>
      </c>
      <c r="T471" s="82"/>
      <c r="U471" s="81">
        <v>2051379</v>
      </c>
      <c r="V471" s="81">
        <v>499</v>
      </c>
      <c r="W471" s="81">
        <v>128</v>
      </c>
      <c r="X471" s="81">
        <v>2866</v>
      </c>
      <c r="Y471" s="81">
        <v>4116</v>
      </c>
      <c r="Z471" s="81">
        <v>7344</v>
      </c>
      <c r="AA471" s="81">
        <v>3008</v>
      </c>
      <c r="AB471" s="81">
        <v>12752</v>
      </c>
      <c r="AC471" s="81">
        <v>0</v>
      </c>
      <c r="AD471" s="81">
        <v>0</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12.5</v>
      </c>
      <c r="BJ471" s="81">
        <v>0</v>
      </c>
      <c r="BK471" s="81">
        <v>0</v>
      </c>
      <c r="BL471" s="81">
        <v>0</v>
      </c>
      <c r="BM471" s="82"/>
      <c r="BN471" s="81">
        <v>0</v>
      </c>
      <c r="BO471" s="81">
        <v>0</v>
      </c>
      <c r="BP471" s="81">
        <v>2</v>
      </c>
      <c r="BQ471" s="81">
        <v>0</v>
      </c>
      <c r="BR471" s="81">
        <v>0</v>
      </c>
      <c r="BS471" s="81">
        <v>0</v>
      </c>
      <c r="BT471"/>
      <c r="BU471" s="80">
        <v>12.5</v>
      </c>
      <c r="BV471" s="80">
        <v>0</v>
      </c>
      <c r="BW471" s="80">
        <v>0</v>
      </c>
      <c r="BX471" s="80">
        <v>0</v>
      </c>
      <c r="BY471" s="80">
        <v>0</v>
      </c>
      <c r="BZ471" s="80">
        <v>0</v>
      </c>
      <c r="CA471" s="80">
        <v>0</v>
      </c>
      <c r="CB471" s="80">
        <v>0</v>
      </c>
      <c r="CC471" s="80">
        <v>0</v>
      </c>
    </row>
    <row r="472" spans="1:81">
      <c r="A472" s="80" t="s">
        <v>2202</v>
      </c>
      <c r="B472" s="80">
        <v>280</v>
      </c>
      <c r="C472" s="80">
        <v>8</v>
      </c>
      <c r="D472" s="80">
        <v>17</v>
      </c>
      <c r="E472" s="80">
        <v>2011</v>
      </c>
      <c r="F472" s="80" t="s">
        <v>87</v>
      </c>
      <c r="G472" s="80" t="s">
        <v>2194</v>
      </c>
      <c r="H472" s="80" t="s">
        <v>2195</v>
      </c>
      <c r="I472" s="177"/>
      <c r="J472" s="81">
        <v>47.715580519834702</v>
      </c>
      <c r="K472" s="81">
        <v>1.1504404728165627</v>
      </c>
      <c r="L472" s="81">
        <v>5.8023011294024949</v>
      </c>
      <c r="M472" s="81">
        <v>13.477745009334017</v>
      </c>
      <c r="N472" s="81">
        <v>11.984858508304521</v>
      </c>
      <c r="O472" s="81">
        <v>14.100791313108349</v>
      </c>
      <c r="P472" s="81">
        <v>14.53856808645534</v>
      </c>
      <c r="Q472" s="81">
        <v>0.88326428229497655</v>
      </c>
      <c r="R472" s="81">
        <v>0</v>
      </c>
      <c r="S472" s="81">
        <v>0</v>
      </c>
      <c r="T472" s="82"/>
      <c r="U472" s="81">
        <v>2142640</v>
      </c>
      <c r="V472" s="81">
        <v>499</v>
      </c>
      <c r="W472" s="81">
        <v>128</v>
      </c>
      <c r="X472" s="81">
        <v>2866</v>
      </c>
      <c r="Y472" s="81">
        <v>4092</v>
      </c>
      <c r="Z472" s="81">
        <v>7317</v>
      </c>
      <c r="AA472" s="81">
        <v>2938</v>
      </c>
      <c r="AB472" s="81">
        <v>12586</v>
      </c>
      <c r="AC472" s="81">
        <v>0</v>
      </c>
      <c r="AD472" s="81">
        <v>0</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12.606999999999999</v>
      </c>
      <c r="BJ472" s="81">
        <v>0</v>
      </c>
      <c r="BK472" s="81">
        <v>0</v>
      </c>
      <c r="BL472" s="81">
        <v>0</v>
      </c>
      <c r="BM472" s="82"/>
      <c r="BN472" s="81">
        <v>0</v>
      </c>
      <c r="BO472" s="81">
        <v>0</v>
      </c>
      <c r="BP472" s="81">
        <v>2</v>
      </c>
      <c r="BQ472" s="81">
        <v>0</v>
      </c>
      <c r="BR472" s="81">
        <v>0</v>
      </c>
      <c r="BS472" s="81">
        <v>0</v>
      </c>
      <c r="BT472"/>
      <c r="BU472" s="80">
        <v>12.606999999999999</v>
      </c>
      <c r="BV472" s="80">
        <v>0</v>
      </c>
      <c r="BW472" s="80">
        <v>0</v>
      </c>
      <c r="BX472" s="80">
        <v>0</v>
      </c>
      <c r="BY472" s="80">
        <v>0</v>
      </c>
      <c r="BZ472" s="80">
        <v>0</v>
      </c>
      <c r="CA472" s="80">
        <v>0</v>
      </c>
      <c r="CB472" s="80">
        <v>0</v>
      </c>
      <c r="CC472" s="80">
        <v>0</v>
      </c>
    </row>
    <row r="473" spans="1:81">
      <c r="A473" s="80" t="s">
        <v>2203</v>
      </c>
      <c r="B473" s="80">
        <v>281</v>
      </c>
      <c r="C473" s="80">
        <v>9</v>
      </c>
      <c r="D473" s="80">
        <v>17</v>
      </c>
      <c r="E473" s="80">
        <v>2012</v>
      </c>
      <c r="F473" s="80" t="s">
        <v>88</v>
      </c>
      <c r="G473" s="80" t="s">
        <v>2194</v>
      </c>
      <c r="H473" s="80" t="s">
        <v>2195</v>
      </c>
      <c r="I473" s="177"/>
      <c r="J473" s="81">
        <v>44.72866987910961</v>
      </c>
      <c r="K473" s="81">
        <v>1.0843056837690237</v>
      </c>
      <c r="L473" s="81">
        <v>5.6905994773986244</v>
      </c>
      <c r="M473" s="81">
        <v>14.327211744022508</v>
      </c>
      <c r="N473" s="81">
        <v>12.117504665546333</v>
      </c>
      <c r="O473" s="81">
        <v>14.152346288150868</v>
      </c>
      <c r="P473" s="81">
        <v>14.402316141157481</v>
      </c>
      <c r="Q473" s="81">
        <v>0.948055977487676</v>
      </c>
      <c r="R473" s="81">
        <v>0</v>
      </c>
      <c r="S473" s="81">
        <v>0</v>
      </c>
      <c r="T473" s="82"/>
      <c r="U473" s="81">
        <v>1963807</v>
      </c>
      <c r="V473" s="81">
        <v>499</v>
      </c>
      <c r="W473" s="81">
        <v>128</v>
      </c>
      <c r="X473" s="81">
        <v>2866</v>
      </c>
      <c r="Y473" s="81">
        <v>4122</v>
      </c>
      <c r="Z473" s="81">
        <v>7402</v>
      </c>
      <c r="AA473" s="81">
        <v>2894</v>
      </c>
      <c r="AB473" s="81">
        <v>12434</v>
      </c>
      <c r="AC473" s="81">
        <v>0</v>
      </c>
      <c r="AD473" s="81">
        <v>0</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16.099</v>
      </c>
      <c r="BJ473" s="81">
        <v>0</v>
      </c>
      <c r="BK473" s="81">
        <v>0</v>
      </c>
      <c r="BL473" s="81">
        <v>0</v>
      </c>
      <c r="BM473" s="82"/>
      <c r="BN473" s="81">
        <v>0</v>
      </c>
      <c r="BO473" s="81">
        <v>0</v>
      </c>
      <c r="BP473" s="81">
        <v>2</v>
      </c>
      <c r="BQ473" s="81">
        <v>0</v>
      </c>
      <c r="BR473" s="81">
        <v>0</v>
      </c>
      <c r="BS473" s="81">
        <v>0</v>
      </c>
      <c r="BT473"/>
      <c r="BU473" s="80">
        <v>16.099</v>
      </c>
      <c r="BV473" s="80">
        <v>0</v>
      </c>
      <c r="BW473" s="80">
        <v>0</v>
      </c>
      <c r="BX473" s="80">
        <v>0</v>
      </c>
      <c r="BY473" s="80">
        <v>0</v>
      </c>
      <c r="BZ473" s="80">
        <v>0</v>
      </c>
      <c r="CA473" s="80">
        <v>0</v>
      </c>
      <c r="CB473" s="80">
        <v>0</v>
      </c>
      <c r="CC473" s="80">
        <v>0</v>
      </c>
    </row>
    <row r="474" spans="1:81">
      <c r="A474" s="80" t="s">
        <v>2204</v>
      </c>
      <c r="B474" s="80">
        <v>282</v>
      </c>
      <c r="C474" s="80">
        <v>10</v>
      </c>
      <c r="D474" s="80">
        <v>17</v>
      </c>
      <c r="E474" s="80">
        <v>2013</v>
      </c>
      <c r="F474" s="80" t="s">
        <v>89</v>
      </c>
      <c r="G474" s="80" t="s">
        <v>2194</v>
      </c>
      <c r="H474" s="80" t="s">
        <v>2195</v>
      </c>
      <c r="I474" s="177"/>
      <c r="J474" s="81">
        <v>48.122384390250268</v>
      </c>
      <c r="K474" s="81">
        <v>0.9278576868823446</v>
      </c>
      <c r="L474" s="81">
        <v>5.6838171642947026</v>
      </c>
      <c r="M474" s="81">
        <v>14.004502664173165</v>
      </c>
      <c r="N474" s="81">
        <v>13.114619530470032</v>
      </c>
      <c r="O474" s="81">
        <v>13.706707731487707</v>
      </c>
      <c r="P474" s="81">
        <v>14.531512974653898</v>
      </c>
      <c r="Q474" s="81">
        <v>0.95357007008126782</v>
      </c>
      <c r="R474" s="81">
        <v>0</v>
      </c>
      <c r="S474" s="81">
        <v>0</v>
      </c>
      <c r="T474" s="82"/>
      <c r="U474" s="81">
        <v>1967734</v>
      </c>
      <c r="V474" s="81">
        <v>499</v>
      </c>
      <c r="W474" s="81">
        <v>128</v>
      </c>
      <c r="X474" s="81">
        <v>2866</v>
      </c>
      <c r="Y474" s="81">
        <v>4129</v>
      </c>
      <c r="Z474" s="81">
        <v>7489</v>
      </c>
      <c r="AA474" s="81">
        <v>2909</v>
      </c>
      <c r="AB474" s="81">
        <v>12327</v>
      </c>
      <c r="AC474" s="81">
        <v>0</v>
      </c>
      <c r="AD474" s="81">
        <v>0</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17.251000000000001</v>
      </c>
      <c r="BJ474" s="81">
        <v>0</v>
      </c>
      <c r="BK474" s="81">
        <v>0</v>
      </c>
      <c r="BL474" s="81">
        <v>0</v>
      </c>
      <c r="BM474" s="82"/>
      <c r="BN474" s="81">
        <v>0</v>
      </c>
      <c r="BO474" s="81">
        <v>0</v>
      </c>
      <c r="BP474" s="81">
        <v>2</v>
      </c>
      <c r="BQ474" s="81">
        <v>0</v>
      </c>
      <c r="BR474" s="81">
        <v>0</v>
      </c>
      <c r="BS474" s="81">
        <v>0</v>
      </c>
      <c r="BT474"/>
      <c r="BU474" s="80">
        <v>17.251000000000001</v>
      </c>
      <c r="BV474" s="80">
        <v>0</v>
      </c>
      <c r="BW474" s="80">
        <v>0</v>
      </c>
      <c r="BX474" s="80">
        <v>0</v>
      </c>
      <c r="BY474" s="80">
        <v>0</v>
      </c>
      <c r="BZ474" s="80">
        <v>0</v>
      </c>
      <c r="CA474" s="80">
        <v>0</v>
      </c>
      <c r="CB474" s="80">
        <v>0</v>
      </c>
      <c r="CC474" s="80">
        <v>0</v>
      </c>
    </row>
    <row r="475" spans="1:81">
      <c r="A475" s="80" t="s">
        <v>2205</v>
      </c>
      <c r="B475" s="80">
        <v>283</v>
      </c>
      <c r="C475" s="80">
        <v>11</v>
      </c>
      <c r="D475" s="80">
        <v>17</v>
      </c>
      <c r="E475" s="80">
        <v>2014</v>
      </c>
      <c r="F475" s="80" t="s">
        <v>90</v>
      </c>
      <c r="G475" s="80" t="s">
        <v>2194</v>
      </c>
      <c r="H475" s="80" t="s">
        <v>2195</v>
      </c>
      <c r="I475" s="177"/>
      <c r="J475" s="81">
        <v>43.742768609006056</v>
      </c>
      <c r="K475" s="81">
        <v>0.905664864947202</v>
      </c>
      <c r="L475" s="81">
        <v>4.1931449406763646</v>
      </c>
      <c r="M475" s="81">
        <v>13.882331744311438</v>
      </c>
      <c r="N475" s="81">
        <v>11.728588825116883</v>
      </c>
      <c r="O475" s="81">
        <v>12.986401524599057</v>
      </c>
      <c r="P475" s="81">
        <v>14.305811906869021</v>
      </c>
      <c r="Q475" s="81">
        <v>0.89679779287512174</v>
      </c>
      <c r="R475" s="81">
        <v>0</v>
      </c>
      <c r="S475" s="81">
        <v>0</v>
      </c>
      <c r="T475" s="82"/>
      <c r="U475" s="81">
        <v>1932498</v>
      </c>
      <c r="V475" s="81">
        <v>398</v>
      </c>
      <c r="W475" s="81">
        <v>91</v>
      </c>
      <c r="X475" s="81">
        <v>2635</v>
      </c>
      <c r="Y475" s="81">
        <v>4128</v>
      </c>
      <c r="Z475" s="81">
        <v>7473</v>
      </c>
      <c r="AA475" s="81">
        <v>2849</v>
      </c>
      <c r="AB475" s="81">
        <v>12083</v>
      </c>
      <c r="AC475" s="81">
        <v>0</v>
      </c>
      <c r="AD475" s="81">
        <v>0</v>
      </c>
      <c r="AE475" s="82"/>
      <c r="AF475" s="81">
        <v>17325900.566703618</v>
      </c>
      <c r="AG475" s="81">
        <v>772690.48710146931</v>
      </c>
      <c r="AH475" s="81">
        <v>906800.58547721221</v>
      </c>
      <c r="AI475" s="81">
        <v>18604419.762633666</v>
      </c>
      <c r="AJ475" s="81">
        <v>16200726.411664762</v>
      </c>
      <c r="AK475" s="81">
        <v>0</v>
      </c>
      <c r="AL475" s="81">
        <v>0</v>
      </c>
      <c r="AM475" s="81">
        <v>1658815.3411335472</v>
      </c>
      <c r="AN475" s="81">
        <v>0</v>
      </c>
      <c r="AO475" s="81">
        <v>0</v>
      </c>
      <c r="AP475" s="82"/>
      <c r="AQ475" s="81">
        <v>231</v>
      </c>
      <c r="AR475" s="81">
        <v>61</v>
      </c>
      <c r="AS475" s="81">
        <v>0</v>
      </c>
      <c r="AT475" s="81">
        <v>0</v>
      </c>
      <c r="AU475" s="81">
        <v>0</v>
      </c>
      <c r="AV475" s="81">
        <v>0</v>
      </c>
      <c r="AW475" s="81" t="s">
        <v>564</v>
      </c>
      <c r="AX475" s="82"/>
      <c r="AY475" s="81">
        <v>904.19999999999993</v>
      </c>
      <c r="AZ475" s="81">
        <v>6299.7000000000007</v>
      </c>
      <c r="BA475" s="81">
        <v>0</v>
      </c>
      <c r="BB475" s="81">
        <v>0</v>
      </c>
      <c r="BC475" s="81">
        <v>0</v>
      </c>
      <c r="BD475" s="81">
        <v>0</v>
      </c>
      <c r="BE475" s="81" t="s">
        <v>564</v>
      </c>
      <c r="BF475" s="82"/>
      <c r="BG475" s="81">
        <v>0</v>
      </c>
      <c r="BH475" s="81">
        <v>0</v>
      </c>
      <c r="BI475" s="81">
        <v>17.202000000000002</v>
      </c>
      <c r="BJ475" s="81">
        <v>0</v>
      </c>
      <c r="BK475" s="81">
        <v>0</v>
      </c>
      <c r="BL475" s="81">
        <v>0</v>
      </c>
      <c r="BM475" s="82"/>
      <c r="BN475" s="81">
        <v>0</v>
      </c>
      <c r="BO475" s="81">
        <v>0</v>
      </c>
      <c r="BP475" s="81">
        <v>2</v>
      </c>
      <c r="BQ475" s="81">
        <v>0</v>
      </c>
      <c r="BR475" s="81">
        <v>0</v>
      </c>
      <c r="BS475" s="81">
        <v>0</v>
      </c>
      <c r="BT475"/>
      <c r="BU475" s="80">
        <v>17.202000000000002</v>
      </c>
      <c r="BV475" s="80">
        <v>0</v>
      </c>
      <c r="BW475" s="80">
        <v>0</v>
      </c>
      <c r="BX475" s="80">
        <v>0</v>
      </c>
      <c r="BY475" s="80">
        <v>0</v>
      </c>
      <c r="BZ475" s="80">
        <v>0</v>
      </c>
      <c r="CA475" s="80">
        <v>0</v>
      </c>
      <c r="CB475" s="80">
        <v>0</v>
      </c>
      <c r="CC475" s="80">
        <v>0</v>
      </c>
    </row>
    <row r="476" spans="1:81">
      <c r="A476" s="80" t="s">
        <v>2206</v>
      </c>
      <c r="B476" s="80">
        <v>284</v>
      </c>
      <c r="C476" s="80">
        <v>12</v>
      </c>
      <c r="D476" s="80">
        <v>17</v>
      </c>
      <c r="E476" s="80">
        <v>2015</v>
      </c>
      <c r="F476" s="80" t="s">
        <v>91</v>
      </c>
      <c r="G476" s="80" t="s">
        <v>2194</v>
      </c>
      <c r="H476" s="80" t="s">
        <v>2195</v>
      </c>
      <c r="I476" s="177"/>
      <c r="J476" s="81">
        <v>48.717626218806579</v>
      </c>
      <c r="K476" s="81">
        <v>0.87190727275905777</v>
      </c>
      <c r="L476" s="81">
        <v>4.909499283319521</v>
      </c>
      <c r="M476" s="81">
        <v>12.885242352680315</v>
      </c>
      <c r="N476" s="81">
        <v>10.763651383613578</v>
      </c>
      <c r="O476" s="81">
        <v>12.933043568508021</v>
      </c>
      <c r="P476" s="81">
        <v>14.040676686401998</v>
      </c>
      <c r="Q476" s="81">
        <v>0.87050945453445605</v>
      </c>
      <c r="R476" s="81">
        <v>0</v>
      </c>
      <c r="S476" s="81">
        <v>0</v>
      </c>
      <c r="T476" s="82"/>
      <c r="U476" s="81">
        <v>2305483</v>
      </c>
      <c r="V476" s="81">
        <v>398</v>
      </c>
      <c r="W476" s="81">
        <v>91</v>
      </c>
      <c r="X476" s="81">
        <v>2635</v>
      </c>
      <c r="Y476" s="81">
        <v>4150</v>
      </c>
      <c r="Z476" s="81">
        <v>7514</v>
      </c>
      <c r="AA476" s="81">
        <v>2794</v>
      </c>
      <c r="AB476" s="81">
        <v>11981</v>
      </c>
      <c r="AC476" s="81">
        <v>0</v>
      </c>
      <c r="AD476" s="81">
        <v>0</v>
      </c>
      <c r="AE476" s="82"/>
      <c r="AF476" s="81">
        <v>19383266.086758077</v>
      </c>
      <c r="AG476" s="81">
        <v>691902.03712306661</v>
      </c>
      <c r="AH476" s="81">
        <v>945458.57134006522</v>
      </c>
      <c r="AI476" s="81">
        <v>17606189.01258707</v>
      </c>
      <c r="AJ476" s="81">
        <v>15191324.626360994</v>
      </c>
      <c r="AK476" s="81">
        <v>0</v>
      </c>
      <c r="AL476" s="81">
        <v>0</v>
      </c>
      <c r="AM476" s="81">
        <v>1641945.7915952546</v>
      </c>
      <c r="AN476" s="81">
        <v>0</v>
      </c>
      <c r="AO476" s="81">
        <v>0</v>
      </c>
      <c r="AP476" s="82"/>
      <c r="AQ476" s="81">
        <v>249</v>
      </c>
      <c r="AR476" s="81">
        <v>78</v>
      </c>
      <c r="AS476" s="81">
        <v>0</v>
      </c>
      <c r="AT476" s="81">
        <v>0</v>
      </c>
      <c r="AU476" s="81">
        <v>0</v>
      </c>
      <c r="AV476" s="81">
        <v>0</v>
      </c>
      <c r="AW476" s="81" t="s">
        <v>564</v>
      </c>
      <c r="AX476" s="82"/>
      <c r="AY476" s="81">
        <v>1010.9</v>
      </c>
      <c r="AZ476" s="81">
        <v>8126.9000000000005</v>
      </c>
      <c r="BA476" s="81">
        <v>0</v>
      </c>
      <c r="BB476" s="81">
        <v>0</v>
      </c>
      <c r="BC476" s="81">
        <v>0</v>
      </c>
      <c r="BD476" s="81">
        <v>0</v>
      </c>
      <c r="BE476" s="81" t="s">
        <v>564</v>
      </c>
      <c r="BF476" s="82"/>
      <c r="BG476" s="81">
        <v>0</v>
      </c>
      <c r="BH476" s="81">
        <v>0</v>
      </c>
      <c r="BI476" s="81">
        <v>18.126999999999999</v>
      </c>
      <c r="BJ476" s="81">
        <v>0</v>
      </c>
      <c r="BK476" s="81">
        <v>0</v>
      </c>
      <c r="BL476" s="81">
        <v>0</v>
      </c>
      <c r="BM476" s="82"/>
      <c r="BN476" s="81">
        <v>0</v>
      </c>
      <c r="BO476" s="81">
        <v>0</v>
      </c>
      <c r="BP476" s="81">
        <v>2</v>
      </c>
      <c r="BQ476" s="81">
        <v>0</v>
      </c>
      <c r="BR476" s="81">
        <v>0</v>
      </c>
      <c r="BS476" s="81">
        <v>0</v>
      </c>
      <c r="BT476"/>
      <c r="BU476" s="80">
        <v>18.126999999999999</v>
      </c>
      <c r="BV476" s="80">
        <v>0</v>
      </c>
      <c r="BW476" s="80">
        <v>0</v>
      </c>
      <c r="BX476" s="80">
        <v>0</v>
      </c>
      <c r="BY476" s="80">
        <v>0</v>
      </c>
      <c r="BZ476" s="80">
        <v>0</v>
      </c>
      <c r="CA476" s="80">
        <v>0</v>
      </c>
      <c r="CB476" s="80">
        <v>0</v>
      </c>
      <c r="CC476" s="80">
        <v>0</v>
      </c>
    </row>
    <row r="477" spans="1:81">
      <c r="A477" s="80" t="s">
        <v>2207</v>
      </c>
      <c r="B477" s="80">
        <v>285</v>
      </c>
      <c r="C477" s="80">
        <v>13</v>
      </c>
      <c r="D477" s="80">
        <v>17</v>
      </c>
      <c r="E477" s="80">
        <v>2016</v>
      </c>
      <c r="F477" s="80" t="s">
        <v>92</v>
      </c>
      <c r="G477" s="80" t="s">
        <v>2194</v>
      </c>
      <c r="H477" s="80" t="s">
        <v>2195</v>
      </c>
      <c r="I477" s="177"/>
      <c r="J477" s="81">
        <v>45.554192305530741</v>
      </c>
      <c r="K477" s="81">
        <v>0.82916976331426517</v>
      </c>
      <c r="L477" s="81">
        <v>4.8436745673378878</v>
      </c>
      <c r="M477" s="81">
        <v>11.633802822546365</v>
      </c>
      <c r="N477" s="81">
        <v>9.9422926926006809</v>
      </c>
      <c r="O477" s="81">
        <v>12.677374923536457</v>
      </c>
      <c r="P477" s="81">
        <v>13.614138859238132</v>
      </c>
      <c r="Q477" s="81">
        <v>0.83734269017723351</v>
      </c>
      <c r="R477" s="81">
        <v>0</v>
      </c>
      <c r="S477" s="81">
        <v>0</v>
      </c>
      <c r="T477" s="82"/>
      <c r="U477" s="81">
        <v>2160033</v>
      </c>
      <c r="V477" s="81">
        <v>398</v>
      </c>
      <c r="W477" s="81">
        <v>91</v>
      </c>
      <c r="X477" s="81">
        <v>2635</v>
      </c>
      <c r="Y477" s="81">
        <v>4188</v>
      </c>
      <c r="Z477" s="81">
        <v>7456</v>
      </c>
      <c r="AA477" s="81">
        <v>2802</v>
      </c>
      <c r="AB477" s="81">
        <v>11855</v>
      </c>
      <c r="AC477" s="81">
        <v>0</v>
      </c>
      <c r="AD477" s="81">
        <v>0</v>
      </c>
      <c r="AE477" s="82"/>
      <c r="AF477" s="81">
        <v>18110083.422707051</v>
      </c>
      <c r="AG477" s="81">
        <v>625064.97580929752</v>
      </c>
      <c r="AH477" s="81">
        <v>681593.2690451165</v>
      </c>
      <c r="AI477" s="81">
        <v>17473758.665424671</v>
      </c>
      <c r="AJ477" s="81">
        <v>13557678.281856069</v>
      </c>
      <c r="AK477" s="81">
        <v>0</v>
      </c>
      <c r="AL477" s="81">
        <v>0</v>
      </c>
      <c r="AM477" s="81">
        <v>1625940.23555505</v>
      </c>
      <c r="AN477" s="81">
        <v>0</v>
      </c>
      <c r="AO477" s="81">
        <v>0</v>
      </c>
      <c r="AP477" s="82"/>
      <c r="AQ477" s="81">
        <v>263</v>
      </c>
      <c r="AR477" s="81">
        <v>94</v>
      </c>
      <c r="AS477" s="81">
        <v>0</v>
      </c>
      <c r="AT477" s="81">
        <v>0</v>
      </c>
      <c r="AU477" s="81">
        <v>0</v>
      </c>
      <c r="AV477" s="81">
        <v>0</v>
      </c>
      <c r="AW477" s="81" t="s">
        <v>564</v>
      </c>
      <c r="AX477" s="82"/>
      <c r="AY477" s="81">
        <v>1070.7</v>
      </c>
      <c r="AZ477" s="81">
        <v>8439.6</v>
      </c>
      <c r="BA477" s="81">
        <v>0</v>
      </c>
      <c r="BB477" s="81">
        <v>0</v>
      </c>
      <c r="BC477" s="81">
        <v>0</v>
      </c>
      <c r="BD477" s="81">
        <v>0</v>
      </c>
      <c r="BE477" s="81" t="s">
        <v>564</v>
      </c>
      <c r="BF477" s="82"/>
      <c r="BG477" s="81">
        <v>0</v>
      </c>
      <c r="BH477" s="81">
        <v>0</v>
      </c>
      <c r="BI477" s="81">
        <v>18.193000000000001</v>
      </c>
      <c r="BJ477" s="81">
        <v>0</v>
      </c>
      <c r="BK477" s="81">
        <v>0</v>
      </c>
      <c r="BL477" s="81">
        <v>0</v>
      </c>
      <c r="BM477" s="82"/>
      <c r="BN477" s="81">
        <v>0</v>
      </c>
      <c r="BO477" s="81">
        <v>0</v>
      </c>
      <c r="BP477" s="81">
        <v>2</v>
      </c>
      <c r="BQ477" s="81">
        <v>0</v>
      </c>
      <c r="BR477" s="81">
        <v>0</v>
      </c>
      <c r="BS477" s="81">
        <v>0</v>
      </c>
      <c r="BT477"/>
      <c r="BU477" s="80">
        <v>18.193000000000001</v>
      </c>
      <c r="BV477" s="80">
        <v>0</v>
      </c>
      <c r="BW477" s="80">
        <v>0</v>
      </c>
      <c r="BX477" s="80">
        <v>0</v>
      </c>
      <c r="BY477" s="80">
        <v>0</v>
      </c>
      <c r="BZ477" s="80">
        <v>0</v>
      </c>
      <c r="CA477" s="80">
        <v>0</v>
      </c>
      <c r="CB477" s="80">
        <v>0</v>
      </c>
      <c r="CC477" s="80">
        <v>0</v>
      </c>
    </row>
    <row r="478" spans="1:81">
      <c r="A478" s="80" t="s">
        <v>2208</v>
      </c>
      <c r="B478" s="80">
        <v>286</v>
      </c>
      <c r="C478" s="80">
        <v>14</v>
      </c>
      <c r="D478" s="80">
        <v>17</v>
      </c>
      <c r="E478" s="80">
        <v>2017</v>
      </c>
      <c r="F478" s="80" t="s">
        <v>71</v>
      </c>
      <c r="G478" s="80" t="s">
        <v>2194</v>
      </c>
      <c r="H478" s="80" t="s">
        <v>2195</v>
      </c>
      <c r="I478" s="177"/>
      <c r="J478" s="81">
        <v>44.18259576194847</v>
      </c>
      <c r="K478" s="81">
        <v>0.81655003223478251</v>
      </c>
      <c r="L478" s="81">
        <v>3.893885248024981</v>
      </c>
      <c r="M478" s="81">
        <v>10.132858393614153</v>
      </c>
      <c r="N478" s="81">
        <v>9.6902551312623153</v>
      </c>
      <c r="O478" s="81">
        <v>12.383537928141529</v>
      </c>
      <c r="P478" s="81">
        <v>13.576177587654113</v>
      </c>
      <c r="Q478" s="81">
        <v>0.79522457117043077</v>
      </c>
      <c r="R478" s="81">
        <v>0</v>
      </c>
      <c r="S478" s="81">
        <v>0</v>
      </c>
      <c r="T478" s="82"/>
      <c r="U478" s="81">
        <v>2232513</v>
      </c>
      <c r="V478" s="81">
        <v>398</v>
      </c>
      <c r="W478" s="81">
        <v>91</v>
      </c>
      <c r="X478" s="81">
        <v>2635</v>
      </c>
      <c r="Y478" s="81">
        <v>4183</v>
      </c>
      <c r="Z478" s="81">
        <v>7404</v>
      </c>
      <c r="AA478" s="81">
        <v>2812</v>
      </c>
      <c r="AB478" s="81">
        <v>11643</v>
      </c>
      <c r="AC478" s="81">
        <v>0</v>
      </c>
      <c r="AD478" s="81">
        <v>0</v>
      </c>
      <c r="AE478" s="82"/>
      <c r="AF478" s="81">
        <v>18146028.64888189</v>
      </c>
      <c r="AG478" s="81">
        <v>660880.10737265961</v>
      </c>
      <c r="AH478" s="81">
        <v>752481.8122540086</v>
      </c>
      <c r="AI478" s="81">
        <v>17685613.147500131</v>
      </c>
      <c r="AJ478" s="81">
        <v>15036068.92040338</v>
      </c>
      <c r="AK478" s="81">
        <v>0</v>
      </c>
      <c r="AL478" s="81">
        <v>0</v>
      </c>
      <c r="AM478" s="81">
        <v>1599362.6091685209</v>
      </c>
      <c r="AN478" s="81">
        <v>0</v>
      </c>
      <c r="AO478" s="81">
        <v>0</v>
      </c>
      <c r="AP478" s="82"/>
      <c r="AQ478" s="81">
        <v>278</v>
      </c>
      <c r="AR478" s="81">
        <v>103</v>
      </c>
      <c r="AS478" s="81">
        <v>0</v>
      </c>
      <c r="AT478" s="81">
        <v>0</v>
      </c>
      <c r="AU478" s="81">
        <v>0</v>
      </c>
      <c r="AV478" s="81">
        <v>0</v>
      </c>
      <c r="AW478" s="81" t="s">
        <v>564</v>
      </c>
      <c r="AX478" s="82"/>
      <c r="AY478" s="81">
        <v>1139.9000000000001</v>
      </c>
      <c r="AZ478" s="81">
        <v>12322.9</v>
      </c>
      <c r="BA478" s="81">
        <v>0</v>
      </c>
      <c r="BB478" s="81">
        <v>0</v>
      </c>
      <c r="BC478" s="81">
        <v>0</v>
      </c>
      <c r="BD478" s="81">
        <v>0</v>
      </c>
      <c r="BE478" s="81" t="s">
        <v>564</v>
      </c>
      <c r="BF478" s="82"/>
      <c r="BG478" s="81">
        <v>0</v>
      </c>
      <c r="BH478" s="81">
        <v>0</v>
      </c>
      <c r="BI478" s="81">
        <v>18.471</v>
      </c>
      <c r="BJ478" s="81">
        <v>0</v>
      </c>
      <c r="BK478" s="81">
        <v>0</v>
      </c>
      <c r="BL478" s="81">
        <v>0</v>
      </c>
      <c r="BM478" s="82"/>
      <c r="BN478" s="81">
        <v>0</v>
      </c>
      <c r="BO478" s="81">
        <v>0</v>
      </c>
      <c r="BP478" s="81">
        <v>2</v>
      </c>
      <c r="BQ478" s="81">
        <v>0</v>
      </c>
      <c r="BR478" s="81">
        <v>0</v>
      </c>
      <c r="BS478" s="81">
        <v>0</v>
      </c>
      <c r="BT478"/>
      <c r="BU478" s="80">
        <v>18.471</v>
      </c>
      <c r="BV478" s="80">
        <v>0</v>
      </c>
      <c r="BW478" s="80">
        <v>0</v>
      </c>
      <c r="BX478" s="80">
        <v>0</v>
      </c>
      <c r="BY478" s="80">
        <v>0</v>
      </c>
      <c r="BZ478" s="80">
        <v>0</v>
      </c>
      <c r="CA478" s="80">
        <v>0</v>
      </c>
      <c r="CB478" s="80">
        <v>0</v>
      </c>
      <c r="CC478" s="80">
        <v>0</v>
      </c>
    </row>
    <row r="479" spans="1:81">
      <c r="A479" s="80" t="s">
        <v>2209</v>
      </c>
      <c r="B479" s="80">
        <v>287</v>
      </c>
      <c r="C479" s="80">
        <v>15</v>
      </c>
      <c r="D479" s="80">
        <v>17</v>
      </c>
      <c r="E479" s="80">
        <v>2018</v>
      </c>
      <c r="F479" s="80" t="s">
        <v>93</v>
      </c>
      <c r="G479" s="80" t="s">
        <v>2194</v>
      </c>
      <c r="H479" s="80" t="s">
        <v>2195</v>
      </c>
      <c r="I479" s="177"/>
      <c r="J479" s="81">
        <v>40.719877060996069</v>
      </c>
      <c r="K479" s="81">
        <v>0.71183123874014531</v>
      </c>
      <c r="L479" s="81">
        <v>3.5146637883833054</v>
      </c>
      <c r="M479" s="81">
        <v>8.4612037419344617</v>
      </c>
      <c r="N479" s="81">
        <v>7.9695032741186838</v>
      </c>
      <c r="O479" s="81">
        <v>12.008100533719819</v>
      </c>
      <c r="P479" s="81">
        <v>13.47449628972603</v>
      </c>
      <c r="Q479" s="81">
        <v>0.72715374436023217</v>
      </c>
      <c r="R479" s="81">
        <v>0</v>
      </c>
      <c r="S479" s="81">
        <v>0</v>
      </c>
      <c r="T479" s="82"/>
      <c r="U479" s="81">
        <v>2320598</v>
      </c>
      <c r="V479" s="81">
        <v>398</v>
      </c>
      <c r="W479" s="81">
        <v>91</v>
      </c>
      <c r="X479" s="81">
        <v>2635</v>
      </c>
      <c r="Y479" s="81">
        <v>4209</v>
      </c>
      <c r="Z479" s="81">
        <v>7317</v>
      </c>
      <c r="AA479" s="81">
        <v>2819</v>
      </c>
      <c r="AB479" s="81">
        <v>11473</v>
      </c>
      <c r="AC479" s="81">
        <v>0</v>
      </c>
      <c r="AD479" s="81">
        <v>0</v>
      </c>
      <c r="AE479" s="82"/>
      <c r="AF479" s="81">
        <v>18093117.693468969</v>
      </c>
      <c r="AG479" s="81">
        <v>570161.49177254783</v>
      </c>
      <c r="AH479" s="81">
        <v>707885.08943839115</v>
      </c>
      <c r="AI479" s="81">
        <v>16482591.678319691</v>
      </c>
      <c r="AJ479" s="81">
        <v>14437993.83454321</v>
      </c>
      <c r="AK479" s="81">
        <v>0</v>
      </c>
      <c r="AL479" s="81">
        <v>0</v>
      </c>
      <c r="AM479" s="81">
        <v>1579271.193194747</v>
      </c>
      <c r="AN479" s="81">
        <v>0</v>
      </c>
      <c r="AO479" s="81">
        <v>0</v>
      </c>
      <c r="AP479" s="82"/>
      <c r="AQ479" s="81">
        <v>291</v>
      </c>
      <c r="AR479" s="81">
        <v>111</v>
      </c>
      <c r="AS479" s="81">
        <v>0</v>
      </c>
      <c r="AT479" s="81">
        <v>0</v>
      </c>
      <c r="AU479" s="81">
        <v>0</v>
      </c>
      <c r="AV479" s="81">
        <v>0</v>
      </c>
      <c r="AW479" s="81" t="s">
        <v>564</v>
      </c>
      <c r="AX479" s="82"/>
      <c r="AY479" s="81">
        <v>1220.8</v>
      </c>
      <c r="AZ479" s="81">
        <v>12554.6</v>
      </c>
      <c r="BA479" s="81">
        <v>0</v>
      </c>
      <c r="BB479" s="81">
        <v>0</v>
      </c>
      <c r="BC479" s="81">
        <v>0</v>
      </c>
      <c r="BD479" s="81">
        <v>0</v>
      </c>
      <c r="BE479" s="81" t="s">
        <v>564</v>
      </c>
      <c r="BF479" s="82"/>
      <c r="BG479" s="81">
        <v>0</v>
      </c>
      <c r="BH479" s="81">
        <v>0</v>
      </c>
      <c r="BI479" s="81">
        <v>18.295000000000002</v>
      </c>
      <c r="BJ479" s="81">
        <v>0</v>
      </c>
      <c r="BK479" s="81">
        <v>0</v>
      </c>
      <c r="BL479" s="81">
        <v>0</v>
      </c>
      <c r="BM479" s="82"/>
      <c r="BN479" s="81">
        <v>0</v>
      </c>
      <c r="BO479" s="81">
        <v>0</v>
      </c>
      <c r="BP479" s="81">
        <v>2</v>
      </c>
      <c r="BQ479" s="81">
        <v>0</v>
      </c>
      <c r="BR479" s="81">
        <v>0</v>
      </c>
      <c r="BS479" s="81">
        <v>0</v>
      </c>
      <c r="BT479"/>
      <c r="BU479" s="80">
        <v>18.295000000000002</v>
      </c>
      <c r="BV479" s="80">
        <v>0</v>
      </c>
      <c r="BW479" s="80">
        <v>0</v>
      </c>
      <c r="BX479" s="80">
        <v>0</v>
      </c>
      <c r="BY479" s="80">
        <v>0</v>
      </c>
      <c r="BZ479" s="80">
        <v>0</v>
      </c>
      <c r="CA479" s="80">
        <v>0</v>
      </c>
      <c r="CB479" s="80">
        <v>0</v>
      </c>
      <c r="CC479" s="80">
        <v>0</v>
      </c>
    </row>
    <row r="480" spans="1:81">
      <c r="A480" s="80" t="s">
        <v>2210</v>
      </c>
      <c r="B480" s="80">
        <v>288</v>
      </c>
      <c r="C480" s="80">
        <v>16</v>
      </c>
      <c r="D480" s="80">
        <v>17</v>
      </c>
      <c r="E480" s="80">
        <v>2019</v>
      </c>
      <c r="F480" s="80" t="s">
        <v>73</v>
      </c>
      <c r="G480" s="80" t="s">
        <v>2194</v>
      </c>
      <c r="H480" s="80" t="s">
        <v>2195</v>
      </c>
      <c r="I480" s="177"/>
      <c r="J480" s="81">
        <v>44.39321266993656</v>
      </c>
      <c r="K480" s="81">
        <v>0.66410358225414301</v>
      </c>
      <c r="L480" s="81">
        <v>3.5456149188032051</v>
      </c>
      <c r="M480" s="81">
        <v>8.1743468531078651</v>
      </c>
      <c r="N480" s="81">
        <v>8.273572251226744</v>
      </c>
      <c r="O480" s="81">
        <v>11.548256690644196</v>
      </c>
      <c r="P480" s="81">
        <v>13.075249260508807</v>
      </c>
      <c r="Q480" s="81">
        <v>0.69644540304605451</v>
      </c>
      <c r="R480" s="81">
        <v>0</v>
      </c>
      <c r="S480" s="81">
        <v>0</v>
      </c>
      <c r="T480" s="82"/>
      <c r="U480" s="81">
        <v>2649270</v>
      </c>
      <c r="V480" s="81">
        <v>398</v>
      </c>
      <c r="W480" s="81">
        <v>91</v>
      </c>
      <c r="X480" s="81">
        <v>2635</v>
      </c>
      <c r="Y480" s="81">
        <v>4193</v>
      </c>
      <c r="Z480" s="81">
        <v>7230</v>
      </c>
      <c r="AA480" s="81">
        <v>2715</v>
      </c>
      <c r="AB480" s="81">
        <v>11286</v>
      </c>
      <c r="AC480" s="81">
        <v>0</v>
      </c>
      <c r="AD480" s="81">
        <v>0</v>
      </c>
      <c r="AE480" s="82"/>
      <c r="AF480" s="81">
        <v>19575864.739463981</v>
      </c>
      <c r="AG480" s="81">
        <v>574923.88985054649</v>
      </c>
      <c r="AH480" s="81">
        <v>757685.39524278708</v>
      </c>
      <c r="AI480" s="81">
        <v>16801018.12161487</v>
      </c>
      <c r="AJ480" s="81">
        <v>15379172.532266233</v>
      </c>
      <c r="AK480" s="81">
        <v>0</v>
      </c>
      <c r="AL480" s="81">
        <v>0</v>
      </c>
      <c r="AM480" s="81">
        <v>1537068.2390374879</v>
      </c>
      <c r="AN480" s="81">
        <v>0</v>
      </c>
      <c r="AO480" s="81">
        <v>0</v>
      </c>
      <c r="AP480" s="82"/>
      <c r="AQ480" s="81">
        <v>300</v>
      </c>
      <c r="AR480" s="81">
        <v>133</v>
      </c>
      <c r="AS480" s="81">
        <v>0</v>
      </c>
      <c r="AT480" s="81">
        <v>0</v>
      </c>
      <c r="AU480" s="81">
        <v>0</v>
      </c>
      <c r="AV480" s="81">
        <v>0</v>
      </c>
      <c r="AW480" s="81" t="s">
        <v>564</v>
      </c>
      <c r="AX480" s="82"/>
      <c r="AY480" s="81">
        <v>1266.9000000000001</v>
      </c>
      <c r="AZ480" s="81">
        <v>13332.1</v>
      </c>
      <c r="BA480" s="81">
        <v>0</v>
      </c>
      <c r="BB480" s="81">
        <v>0</v>
      </c>
      <c r="BC480" s="81">
        <v>0</v>
      </c>
      <c r="BD480" s="81">
        <v>0</v>
      </c>
      <c r="BE480" s="81" t="s">
        <v>564</v>
      </c>
      <c r="BF480" s="82"/>
      <c r="BG480" s="81">
        <v>0</v>
      </c>
      <c r="BH480" s="81">
        <v>0</v>
      </c>
      <c r="BI480" s="81">
        <v>18.841999999999999</v>
      </c>
      <c r="BJ480" s="81">
        <v>0</v>
      </c>
      <c r="BK480" s="81">
        <v>0</v>
      </c>
      <c r="BL480" s="81">
        <v>0</v>
      </c>
      <c r="BM480" s="82"/>
      <c r="BN480" s="81">
        <v>0</v>
      </c>
      <c r="BO480" s="81">
        <v>0</v>
      </c>
      <c r="BP480" s="81">
        <v>2</v>
      </c>
      <c r="BQ480" s="81">
        <v>0</v>
      </c>
      <c r="BR480" s="81">
        <v>0</v>
      </c>
      <c r="BS480" s="81">
        <v>0</v>
      </c>
      <c r="BT480"/>
      <c r="BU480" s="80">
        <v>18.841999999999999</v>
      </c>
      <c r="BV480" s="80">
        <v>0</v>
      </c>
      <c r="BW480" s="80">
        <v>0</v>
      </c>
      <c r="BX480" s="80">
        <v>0</v>
      </c>
      <c r="BY480" s="80">
        <v>0</v>
      </c>
      <c r="BZ480" s="80">
        <v>0</v>
      </c>
      <c r="CA480" s="80">
        <v>0</v>
      </c>
      <c r="CB480" s="80">
        <v>0</v>
      </c>
      <c r="CC480" s="80">
        <v>0</v>
      </c>
    </row>
    <row r="481" spans="1:81">
      <c r="A481" s="80" t="s">
        <v>2211</v>
      </c>
      <c r="B481" s="80">
        <v>289</v>
      </c>
      <c r="C481" s="80">
        <v>17</v>
      </c>
      <c r="D481" s="80">
        <v>17</v>
      </c>
      <c r="E481" s="80">
        <v>2020</v>
      </c>
      <c r="F481" s="80" t="s">
        <v>218</v>
      </c>
      <c r="G481" s="80" t="s">
        <v>2194</v>
      </c>
      <c r="H481" s="80" t="s">
        <v>2195</v>
      </c>
      <c r="I481" s="177"/>
      <c r="J481" s="81">
        <v>47.058143058610732</v>
      </c>
      <c r="K481" s="81">
        <v>0.64105975098431622</v>
      </c>
      <c r="L481" s="81">
        <v>8.318533627439372</v>
      </c>
      <c r="M481" s="81">
        <v>8.2422915229528098</v>
      </c>
      <c r="N481" s="81">
        <v>8.2221963673909517</v>
      </c>
      <c r="O481" s="81">
        <v>10.074524506525185</v>
      </c>
      <c r="P481" s="81">
        <v>12.225072263176362</v>
      </c>
      <c r="Q481" s="81">
        <v>0.6553756462451813</v>
      </c>
      <c r="R481" s="81">
        <v>0</v>
      </c>
      <c r="S481" s="81">
        <v>0</v>
      </c>
      <c r="T481" s="82"/>
      <c r="U481" s="81">
        <v>2725922</v>
      </c>
      <c r="V481" s="81">
        <v>340</v>
      </c>
      <c r="W481" s="81">
        <v>272</v>
      </c>
      <c r="X481" s="81">
        <v>2694</v>
      </c>
      <c r="Y481" s="81">
        <v>4196</v>
      </c>
      <c r="Z481" s="81">
        <v>7199</v>
      </c>
      <c r="AA481" s="81">
        <v>2758</v>
      </c>
      <c r="AB481" s="81">
        <v>11115</v>
      </c>
      <c r="AC481" s="81">
        <v>0</v>
      </c>
      <c r="AD481" s="81">
        <v>0</v>
      </c>
      <c r="AE481" s="82"/>
      <c r="AF481" s="81">
        <v>21471900.836007182</v>
      </c>
      <c r="AG481" s="81">
        <v>502736.77962335863</v>
      </c>
      <c r="AH481" s="81">
        <v>1818174.7423305898</v>
      </c>
      <c r="AI481" s="81">
        <v>16152357.512143282</v>
      </c>
      <c r="AJ481" s="81">
        <v>14603342.386592908</v>
      </c>
      <c r="AK481" s="81"/>
      <c r="AL481" s="81"/>
      <c r="AM481" s="81">
        <v>1450630.9902256413</v>
      </c>
      <c r="AN481" s="81"/>
      <c r="AO481" s="81"/>
      <c r="AP481" s="82"/>
      <c r="AQ481" s="81">
        <v>305</v>
      </c>
      <c r="AR481" s="81">
        <v>145</v>
      </c>
      <c r="AS481" s="81">
        <v>0</v>
      </c>
      <c r="AT481" s="81">
        <v>0</v>
      </c>
      <c r="AU481" s="81">
        <v>0</v>
      </c>
      <c r="AV481" s="81">
        <v>0</v>
      </c>
      <c r="AW481" s="81">
        <v>0</v>
      </c>
      <c r="AX481" s="82"/>
      <c r="AY481" s="81">
        <v>1296.9000000000001</v>
      </c>
      <c r="AZ481" s="81">
        <v>13835.9</v>
      </c>
      <c r="BA481" s="81">
        <v>0</v>
      </c>
      <c r="BB481" s="81">
        <v>0</v>
      </c>
      <c r="BC481" s="81">
        <v>0</v>
      </c>
      <c r="BD481" s="81">
        <v>0</v>
      </c>
      <c r="BE481" s="81">
        <v>0</v>
      </c>
      <c r="BF481" s="82"/>
      <c r="BG481" s="81">
        <v>0</v>
      </c>
      <c r="BH481" s="81">
        <v>0</v>
      </c>
      <c r="BI481" s="81">
        <v>18.683</v>
      </c>
      <c r="BJ481" s="81">
        <v>0</v>
      </c>
      <c r="BK481" s="81">
        <v>0</v>
      </c>
      <c r="BL481" s="81">
        <v>0</v>
      </c>
      <c r="BM481" s="82"/>
      <c r="BN481" s="81">
        <v>0</v>
      </c>
      <c r="BO481" s="81">
        <v>0</v>
      </c>
      <c r="BP481" s="81">
        <v>2</v>
      </c>
      <c r="BQ481" s="81">
        <v>0</v>
      </c>
      <c r="BR481" s="81">
        <v>0</v>
      </c>
      <c r="BS481" s="81">
        <v>0</v>
      </c>
      <c r="BT481"/>
      <c r="BU481" s="80">
        <v>18.683</v>
      </c>
      <c r="BV481" s="80">
        <v>0</v>
      </c>
      <c r="BW481" s="80">
        <v>0</v>
      </c>
      <c r="BX481" s="80">
        <v>0</v>
      </c>
      <c r="BY481" s="80">
        <v>0</v>
      </c>
      <c r="BZ481" s="80">
        <v>0</v>
      </c>
      <c r="CA481" s="80">
        <v>0</v>
      </c>
      <c r="CB481" s="80">
        <v>0</v>
      </c>
      <c r="CC481" s="80">
        <v>0</v>
      </c>
    </row>
    <row r="482" spans="1:81">
      <c r="A482" s="80" t="s">
        <v>2212</v>
      </c>
      <c r="B482" s="80">
        <v>289</v>
      </c>
      <c r="C482" s="80">
        <v>18</v>
      </c>
      <c r="D482" s="80">
        <v>17</v>
      </c>
      <c r="E482" s="80">
        <v>2021</v>
      </c>
      <c r="F482" s="80" t="s">
        <v>75</v>
      </c>
      <c r="G482" s="174" t="s">
        <v>2194</v>
      </c>
      <c r="H482" s="80" t="s">
        <v>2195</v>
      </c>
      <c r="I482" s="177"/>
      <c r="J482" s="81">
        <v>46.962748341191883</v>
      </c>
      <c r="K482" s="81">
        <v>0.65469485253253934</v>
      </c>
      <c r="L482" s="81">
        <v>8.6991757749270864</v>
      </c>
      <c r="M482" s="81">
        <v>7.7328963256245089</v>
      </c>
      <c r="N482" s="81">
        <v>7.3062235965358093</v>
      </c>
      <c r="O482" s="81">
        <v>9.7174857943511501</v>
      </c>
      <c r="P482" s="81">
        <v>12.545005676514499</v>
      </c>
      <c r="Q482" s="81">
        <v>0.64945673597469966</v>
      </c>
      <c r="R482" s="81">
        <v>0</v>
      </c>
      <c r="S482" s="81">
        <v>0</v>
      </c>
      <c r="T482" s="82"/>
      <c r="U482" s="81">
        <v>2902857</v>
      </c>
      <c r="V482" s="81">
        <v>340</v>
      </c>
      <c r="W482" s="81">
        <v>272</v>
      </c>
      <c r="X482" s="81">
        <v>2694</v>
      </c>
      <c r="Y482" s="81">
        <v>4200</v>
      </c>
      <c r="Z482" s="81">
        <v>7150</v>
      </c>
      <c r="AA482" s="81">
        <v>2760</v>
      </c>
      <c r="AB482" s="81">
        <v>10884</v>
      </c>
      <c r="AC482" s="81">
        <v>0</v>
      </c>
      <c r="AD482" s="81">
        <v>0</v>
      </c>
      <c r="AE482" s="82"/>
      <c r="AF482" s="81">
        <v>21525846.359786417</v>
      </c>
      <c r="AG482" s="81">
        <v>536874.07766164199</v>
      </c>
      <c r="AH482" s="81">
        <v>1838663.0079231577</v>
      </c>
      <c r="AI482" s="81">
        <v>17434732.300919618</v>
      </c>
      <c r="AJ482" s="81">
        <v>14941329.05284394</v>
      </c>
      <c r="AK482" s="81">
        <v>0</v>
      </c>
      <c r="AL482" s="81">
        <v>0</v>
      </c>
      <c r="AM482" s="81">
        <v>1428676.1549001271</v>
      </c>
      <c r="AN482" s="81">
        <v>0</v>
      </c>
      <c r="AO482" s="81">
        <v>0</v>
      </c>
      <c r="AP482" s="82"/>
      <c r="AQ482" s="81">
        <v>315</v>
      </c>
      <c r="AR482" s="81">
        <v>148</v>
      </c>
      <c r="AS482" s="81">
        <v>0</v>
      </c>
      <c r="AT482" s="81">
        <v>0</v>
      </c>
      <c r="AU482" s="81">
        <v>0</v>
      </c>
      <c r="AV482" s="81">
        <v>0</v>
      </c>
      <c r="AW482" s="81"/>
      <c r="AX482" s="82"/>
      <c r="AY482" s="81">
        <v>1360.7</v>
      </c>
      <c r="AZ482" s="81">
        <v>13960.2</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2213</v>
      </c>
      <c r="B483" s="80">
        <v>289</v>
      </c>
      <c r="C483" s="80">
        <v>19</v>
      </c>
      <c r="D483" s="80">
        <v>17</v>
      </c>
      <c r="E483" s="80">
        <v>2022</v>
      </c>
      <c r="F483" s="80" t="s">
        <v>568</v>
      </c>
      <c r="G483" s="174" t="s">
        <v>2194</v>
      </c>
      <c r="H483" s="80" t="s">
        <v>2195</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326</v>
      </c>
      <c r="AR483" s="81">
        <v>151</v>
      </c>
      <c r="AS483" s="81">
        <v>0</v>
      </c>
      <c r="AT483" s="81">
        <v>0</v>
      </c>
      <c r="AU483" s="81">
        <v>0</v>
      </c>
      <c r="AV483" s="81">
        <v>0</v>
      </c>
      <c r="AW483" s="81"/>
      <c r="AX483" s="82"/>
      <c r="AY483" s="81">
        <v>1434.6999999999998</v>
      </c>
      <c r="AZ483" s="81">
        <v>14108.700000000003</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2214</v>
      </c>
      <c r="B484" s="80">
        <v>154</v>
      </c>
      <c r="C484" s="80">
        <v>1</v>
      </c>
      <c r="D484" s="80">
        <v>10</v>
      </c>
      <c r="E484" s="80">
        <v>1990</v>
      </c>
      <c r="F484" s="80" t="s">
        <v>562</v>
      </c>
      <c r="G484" s="80" t="s">
        <v>2215</v>
      </c>
      <c r="H484" s="80" t="s">
        <v>2216</v>
      </c>
      <c r="I484" s="177"/>
      <c r="J484" s="81">
        <v>23.133478724459874</v>
      </c>
      <c r="K484" s="81">
        <v>2.5392126126095285</v>
      </c>
      <c r="L484" s="81">
        <v>2.0977355569613101</v>
      </c>
      <c r="M484" s="81">
        <v>8.3745493190738607</v>
      </c>
      <c r="N484" s="81">
        <v>11.168560981838958</v>
      </c>
      <c r="O484" s="81">
        <v>13.3135042920415</v>
      </c>
      <c r="P484" s="81">
        <v>18.421728336505719</v>
      </c>
      <c r="Q484" s="81">
        <v>0.98043906133434844</v>
      </c>
      <c r="R484" s="81">
        <v>0</v>
      </c>
      <c r="S484" s="81">
        <v>1.1358162991476304</v>
      </c>
      <c r="T484" s="82"/>
      <c r="U484" s="81">
        <v>3824998</v>
      </c>
      <c r="V484" s="81">
        <v>912</v>
      </c>
      <c r="W484" s="81">
        <v>22</v>
      </c>
      <c r="X484" s="81">
        <v>2870</v>
      </c>
      <c r="Y484" s="81">
        <v>4345</v>
      </c>
      <c r="Z484" s="81">
        <v>5476</v>
      </c>
      <c r="AA484" s="81">
        <v>4473</v>
      </c>
      <c r="AB484" s="81">
        <v>15919</v>
      </c>
      <c r="AC484" s="81">
        <v>0</v>
      </c>
      <c r="AD484" s="81">
        <v>1.1358162991476304</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2217</v>
      </c>
      <c r="B485" s="80">
        <v>155</v>
      </c>
      <c r="C485" s="80">
        <v>2</v>
      </c>
      <c r="D485" s="80">
        <v>10</v>
      </c>
      <c r="E485" s="80">
        <v>2005</v>
      </c>
      <c r="F485" s="80" t="s">
        <v>565</v>
      </c>
      <c r="G485" s="80" t="s">
        <v>2215</v>
      </c>
      <c r="H485" s="80" t="s">
        <v>2216</v>
      </c>
      <c r="I485" s="177"/>
      <c r="J485" s="81">
        <v>19.149879250818881</v>
      </c>
      <c r="K485" s="81">
        <v>1.5364846626417266</v>
      </c>
      <c r="L485" s="81">
        <v>8.0030855537273897</v>
      </c>
      <c r="M485" s="81">
        <v>11.755287408240385</v>
      </c>
      <c r="N485" s="81">
        <v>14.556007466419818</v>
      </c>
      <c r="O485" s="81">
        <v>17.84370948081429</v>
      </c>
      <c r="P485" s="81">
        <v>18.26410586118029</v>
      </c>
      <c r="Q485" s="81">
        <v>0.86805070583379373</v>
      </c>
      <c r="R485" s="81">
        <v>0</v>
      </c>
      <c r="S485" s="81">
        <v>2.1027598321966181</v>
      </c>
      <c r="T485" s="82"/>
      <c r="U485" s="81">
        <v>2901493</v>
      </c>
      <c r="V485" s="81">
        <v>651</v>
      </c>
      <c r="W485" s="81">
        <v>107</v>
      </c>
      <c r="X485" s="81">
        <v>2176</v>
      </c>
      <c r="Y485" s="81">
        <v>4884</v>
      </c>
      <c r="Z485" s="81">
        <v>8493</v>
      </c>
      <c r="AA485" s="81">
        <v>3632</v>
      </c>
      <c r="AB485" s="81">
        <v>14734</v>
      </c>
      <c r="AC485" s="81">
        <v>0</v>
      </c>
      <c r="AD485" s="81">
        <v>2.1027598321966181</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2218</v>
      </c>
      <c r="B486" s="80">
        <v>156</v>
      </c>
      <c r="C486" s="80">
        <v>3</v>
      </c>
      <c r="D486" s="80">
        <v>10</v>
      </c>
      <c r="E486" s="80">
        <v>2006</v>
      </c>
      <c r="F486" s="80" t="s">
        <v>566</v>
      </c>
      <c r="G486" s="80" t="s">
        <v>2215</v>
      </c>
      <c r="H486" s="80" t="s">
        <v>2216</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2219</v>
      </c>
      <c r="B487" s="80">
        <v>157</v>
      </c>
      <c r="C487" s="80">
        <v>4</v>
      </c>
      <c r="D487" s="80">
        <v>10</v>
      </c>
      <c r="E487" s="80">
        <v>2007</v>
      </c>
      <c r="F487" s="80" t="s">
        <v>567</v>
      </c>
      <c r="G487" s="80" t="s">
        <v>2215</v>
      </c>
      <c r="H487" s="80" t="s">
        <v>2216</v>
      </c>
      <c r="I487" s="177"/>
      <c r="J487" s="81">
        <v>19.012418797134949</v>
      </c>
      <c r="K487" s="81">
        <v>1.3344809887005191</v>
      </c>
      <c r="L487" s="81">
        <v>1.8088437549574614</v>
      </c>
      <c r="M487" s="81">
        <v>12.84194814751763</v>
      </c>
      <c r="N487" s="81">
        <v>15.375694749706668</v>
      </c>
      <c r="O487" s="81">
        <v>17.33458197022739</v>
      </c>
      <c r="P487" s="81">
        <v>18.036162981489657</v>
      </c>
      <c r="Q487" s="81">
        <v>0.88989767210941795</v>
      </c>
      <c r="R487" s="81">
        <v>0</v>
      </c>
      <c r="S487" s="81">
        <v>2.1035291786539712</v>
      </c>
      <c r="T487" s="82"/>
      <c r="U487" s="81">
        <v>2953472</v>
      </c>
      <c r="V487" s="81">
        <v>580</v>
      </c>
      <c r="W487" s="81">
        <v>23</v>
      </c>
      <c r="X487" s="81">
        <v>2996</v>
      </c>
      <c r="Y487" s="81">
        <v>4878</v>
      </c>
      <c r="Z487" s="81">
        <v>8577</v>
      </c>
      <c r="AA487" s="81">
        <v>3532</v>
      </c>
      <c r="AB487" s="81">
        <v>14306</v>
      </c>
      <c r="AC487" s="81">
        <v>0</v>
      </c>
      <c r="AD487" s="81">
        <v>2.1035291786539712</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2220</v>
      </c>
      <c r="B488" s="80">
        <v>158</v>
      </c>
      <c r="C488" s="80">
        <v>5</v>
      </c>
      <c r="D488" s="80">
        <v>10</v>
      </c>
      <c r="E488" s="80">
        <v>2008</v>
      </c>
      <c r="F488" s="80" t="s">
        <v>84</v>
      </c>
      <c r="G488" s="80" t="s">
        <v>2215</v>
      </c>
      <c r="H488" s="80" t="s">
        <v>2216</v>
      </c>
      <c r="I488" s="177"/>
      <c r="J488" s="81">
        <v>16.738227314962693</v>
      </c>
      <c r="K488" s="81">
        <v>1.0648067046175278</v>
      </c>
      <c r="L488" s="81">
        <v>7.4003871715860834</v>
      </c>
      <c r="M488" s="81">
        <v>13.548911163245469</v>
      </c>
      <c r="N488" s="81">
        <v>15.502119222292764</v>
      </c>
      <c r="O488" s="81">
        <v>16.73117849254632</v>
      </c>
      <c r="P488" s="81">
        <v>17.663661060107604</v>
      </c>
      <c r="Q488" s="81">
        <v>0.86106819406268642</v>
      </c>
      <c r="R488" s="81">
        <v>0</v>
      </c>
      <c r="S488" s="81">
        <v>1.729257960038673</v>
      </c>
      <c r="T488" s="82"/>
      <c r="U488" s="81">
        <v>2853692</v>
      </c>
      <c r="V488" s="81">
        <v>580</v>
      </c>
      <c r="W488" s="81">
        <v>104</v>
      </c>
      <c r="X488" s="81">
        <v>2996</v>
      </c>
      <c r="Y488" s="81">
        <v>4899</v>
      </c>
      <c r="Z488" s="81">
        <v>8569</v>
      </c>
      <c r="AA488" s="81">
        <v>3463</v>
      </c>
      <c r="AB488" s="81">
        <v>14070</v>
      </c>
      <c r="AC488" s="81">
        <v>0</v>
      </c>
      <c r="AD488" s="81">
        <v>1.729257960038673</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2221</v>
      </c>
      <c r="B489" s="80">
        <v>159</v>
      </c>
      <c r="C489" s="80">
        <v>6</v>
      </c>
      <c r="D489" s="80">
        <v>10</v>
      </c>
      <c r="E489" s="80">
        <v>2009</v>
      </c>
      <c r="F489" s="80" t="s">
        <v>85</v>
      </c>
      <c r="G489" s="80" t="s">
        <v>2215</v>
      </c>
      <c r="H489" s="80" t="s">
        <v>2216</v>
      </c>
      <c r="I489" s="177"/>
      <c r="J489" s="81">
        <v>13.90561463989506</v>
      </c>
      <c r="K489" s="81">
        <v>0.8877540798154433</v>
      </c>
      <c r="L489" s="81">
        <v>7.5565573017602343</v>
      </c>
      <c r="M489" s="81">
        <v>11.972804722826853</v>
      </c>
      <c r="N489" s="81">
        <v>14.387932693393349</v>
      </c>
      <c r="O489" s="81">
        <v>16.988298865074068</v>
      </c>
      <c r="P489" s="81">
        <v>16.857974188339853</v>
      </c>
      <c r="Q489" s="81">
        <v>0.80492349120047579</v>
      </c>
      <c r="R489" s="81">
        <v>0</v>
      </c>
      <c r="S489" s="81">
        <v>1.8908680791200299</v>
      </c>
      <c r="T489" s="82"/>
      <c r="U489" s="81">
        <v>2116448</v>
      </c>
      <c r="V489" s="81">
        <v>564</v>
      </c>
      <c r="W489" s="81">
        <v>116</v>
      </c>
      <c r="X489" s="81">
        <v>3123</v>
      </c>
      <c r="Y489" s="81">
        <v>4894</v>
      </c>
      <c r="Z489" s="81">
        <v>8588</v>
      </c>
      <c r="AA489" s="81">
        <v>3393</v>
      </c>
      <c r="AB489" s="81">
        <v>13807</v>
      </c>
      <c r="AC489" s="81">
        <v>0</v>
      </c>
      <c r="AD489" s="81">
        <v>1.8908680791200299</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5.05</v>
      </c>
      <c r="BJ489" s="81">
        <v>0</v>
      </c>
      <c r="BK489" s="81">
        <v>0</v>
      </c>
      <c r="BL489" s="81">
        <v>0</v>
      </c>
      <c r="BM489" s="82"/>
      <c r="BN489" s="81">
        <v>0</v>
      </c>
      <c r="BO489" s="81">
        <v>0</v>
      </c>
      <c r="BP489" s="81">
        <v>1</v>
      </c>
      <c r="BQ489" s="81">
        <v>0</v>
      </c>
      <c r="BR489" s="81">
        <v>0</v>
      </c>
      <c r="BS489" s="81">
        <v>0</v>
      </c>
      <c r="BT489"/>
      <c r="BU489" s="80"/>
      <c r="BV489" s="80"/>
      <c r="BW489" s="80"/>
      <c r="BX489" s="80"/>
      <c r="BY489" s="80"/>
      <c r="BZ489" s="80"/>
      <c r="CA489" s="80"/>
      <c r="CB489" s="80"/>
      <c r="CC489" s="80"/>
    </row>
    <row r="490" spans="1:81">
      <c r="A490" s="80" t="s">
        <v>2222</v>
      </c>
      <c r="B490" s="80">
        <v>160</v>
      </c>
      <c r="C490" s="80">
        <v>7</v>
      </c>
      <c r="D490" s="80">
        <v>10</v>
      </c>
      <c r="E490" s="80">
        <v>2010</v>
      </c>
      <c r="F490" s="80" t="s">
        <v>86</v>
      </c>
      <c r="G490" s="80" t="s">
        <v>2215</v>
      </c>
      <c r="H490" s="80" t="s">
        <v>2216</v>
      </c>
      <c r="I490" s="177"/>
      <c r="J490" s="81">
        <v>14.394107136345067</v>
      </c>
      <c r="K490" s="81">
        <v>0.9302638550033796</v>
      </c>
      <c r="L490" s="81">
        <v>8.4332591469144589</v>
      </c>
      <c r="M490" s="81">
        <v>12.200798691551176</v>
      </c>
      <c r="N490" s="81">
        <v>15.702567511861718</v>
      </c>
      <c r="O490" s="81">
        <v>16.937288692940587</v>
      </c>
      <c r="P490" s="81">
        <v>16.973828996975342</v>
      </c>
      <c r="Q490" s="81">
        <v>0.82768468578916254</v>
      </c>
      <c r="R490" s="81">
        <v>0</v>
      </c>
      <c r="S490" s="81">
        <v>1.7029758137813811</v>
      </c>
      <c r="T490" s="82"/>
      <c r="U490" s="81">
        <v>2364951</v>
      </c>
      <c r="V490" s="81">
        <v>564</v>
      </c>
      <c r="W490" s="81">
        <v>116</v>
      </c>
      <c r="X490" s="81">
        <v>3123</v>
      </c>
      <c r="Y490" s="81">
        <v>4879</v>
      </c>
      <c r="Z490" s="81">
        <v>8602</v>
      </c>
      <c r="AA490" s="81">
        <v>3331</v>
      </c>
      <c r="AB490" s="81">
        <v>13604</v>
      </c>
      <c r="AC490" s="81">
        <v>0</v>
      </c>
      <c r="AD490" s="81">
        <v>1.7029758137813811</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5.2560000000000002</v>
      </c>
      <c r="BJ490" s="81">
        <v>0</v>
      </c>
      <c r="BK490" s="81">
        <v>0</v>
      </c>
      <c r="BL490" s="81">
        <v>0</v>
      </c>
      <c r="BM490" s="82"/>
      <c r="BN490" s="81">
        <v>0</v>
      </c>
      <c r="BO490" s="81">
        <v>0</v>
      </c>
      <c r="BP490" s="81">
        <v>1</v>
      </c>
      <c r="BQ490" s="81">
        <v>0</v>
      </c>
      <c r="BR490" s="81">
        <v>0</v>
      </c>
      <c r="BS490" s="81">
        <v>0</v>
      </c>
      <c r="BT490"/>
      <c r="BU490" s="80">
        <v>5.2560000000000002</v>
      </c>
      <c r="BV490" s="80">
        <v>0</v>
      </c>
      <c r="BW490" s="80">
        <v>0</v>
      </c>
      <c r="BX490" s="80">
        <v>0</v>
      </c>
      <c r="BY490" s="80">
        <v>0</v>
      </c>
      <c r="BZ490" s="80">
        <v>0</v>
      </c>
      <c r="CA490" s="80">
        <v>0</v>
      </c>
      <c r="CB490" s="80">
        <v>0</v>
      </c>
      <c r="CC490" s="80">
        <v>0</v>
      </c>
    </row>
    <row r="491" spans="1:81">
      <c r="A491" s="80" t="s">
        <v>2223</v>
      </c>
      <c r="B491" s="80">
        <v>161</v>
      </c>
      <c r="C491" s="80">
        <v>8</v>
      </c>
      <c r="D491" s="80">
        <v>10</v>
      </c>
      <c r="E491" s="80">
        <v>2011</v>
      </c>
      <c r="F491" s="80" t="s">
        <v>87</v>
      </c>
      <c r="G491" s="80" t="s">
        <v>2215</v>
      </c>
      <c r="H491" s="80" t="s">
        <v>2216</v>
      </c>
      <c r="I491" s="177"/>
      <c r="J491" s="81">
        <v>17.162256007558018</v>
      </c>
      <c r="K491" s="81">
        <v>1.3528640137798906</v>
      </c>
      <c r="L491" s="81">
        <v>4.7794856868417028</v>
      </c>
      <c r="M491" s="81">
        <v>15.481470381562916</v>
      </c>
      <c r="N491" s="81">
        <v>16.766493074772828</v>
      </c>
      <c r="O491" s="81">
        <v>16.546316005787656</v>
      </c>
      <c r="P491" s="81">
        <v>16.186404428453173</v>
      </c>
      <c r="Q491" s="81">
        <v>0.93849461680682689</v>
      </c>
      <c r="R491" s="81">
        <v>0</v>
      </c>
      <c r="S491" s="81">
        <v>1.5273451848970405</v>
      </c>
      <c r="T491" s="82"/>
      <c r="U491" s="81">
        <v>2449430</v>
      </c>
      <c r="V491" s="81">
        <v>564</v>
      </c>
      <c r="W491" s="81">
        <v>116</v>
      </c>
      <c r="X491" s="81">
        <v>3123</v>
      </c>
      <c r="Y491" s="81">
        <v>4874</v>
      </c>
      <c r="Z491" s="81">
        <v>8586</v>
      </c>
      <c r="AA491" s="81">
        <v>3271</v>
      </c>
      <c r="AB491" s="81">
        <v>13373</v>
      </c>
      <c r="AC491" s="81">
        <v>0</v>
      </c>
      <c r="AD491" s="81">
        <v>1.5273451848970405</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4.5620000000000003</v>
      </c>
      <c r="BJ491" s="81">
        <v>0</v>
      </c>
      <c r="BK491" s="81">
        <v>0</v>
      </c>
      <c r="BL491" s="81">
        <v>0</v>
      </c>
      <c r="BM491" s="82"/>
      <c r="BN491" s="81">
        <v>0</v>
      </c>
      <c r="BO491" s="81">
        <v>0</v>
      </c>
      <c r="BP491" s="81">
        <v>1</v>
      </c>
      <c r="BQ491" s="81">
        <v>0</v>
      </c>
      <c r="BR491" s="81">
        <v>0</v>
      </c>
      <c r="BS491" s="81">
        <v>0</v>
      </c>
      <c r="BT491"/>
      <c r="BU491" s="80">
        <v>4.5620000000000003</v>
      </c>
      <c r="BV491" s="80">
        <v>0</v>
      </c>
      <c r="BW491" s="80">
        <v>0</v>
      </c>
      <c r="BX491" s="80">
        <v>0</v>
      </c>
      <c r="BY491" s="80">
        <v>0</v>
      </c>
      <c r="BZ491" s="80">
        <v>0</v>
      </c>
      <c r="CA491" s="80">
        <v>0</v>
      </c>
      <c r="CB491" s="80">
        <v>0</v>
      </c>
      <c r="CC491" s="80">
        <v>0</v>
      </c>
    </row>
    <row r="492" spans="1:81">
      <c r="A492" s="80" t="s">
        <v>2224</v>
      </c>
      <c r="B492" s="80">
        <v>162</v>
      </c>
      <c r="C492" s="80">
        <v>9</v>
      </c>
      <c r="D492" s="80">
        <v>10</v>
      </c>
      <c r="E492" s="80">
        <v>2012</v>
      </c>
      <c r="F492" s="80" t="s">
        <v>88</v>
      </c>
      <c r="G492" s="80" t="s">
        <v>2215</v>
      </c>
      <c r="H492" s="80" t="s">
        <v>2216</v>
      </c>
      <c r="I492" s="177"/>
      <c r="J492" s="81">
        <v>18.141645268641945</v>
      </c>
      <c r="K492" s="81">
        <v>1.3192242194742323</v>
      </c>
      <c r="L492" s="81">
        <v>4.744753588003797</v>
      </c>
      <c r="M492" s="81">
        <v>16.004206285955384</v>
      </c>
      <c r="N492" s="81">
        <v>17.659985591732518</v>
      </c>
      <c r="O492" s="81">
        <v>16.400814166408828</v>
      </c>
      <c r="P492" s="81">
        <v>16.15906030073889</v>
      </c>
      <c r="Q492" s="81">
        <v>1.0035638391260087</v>
      </c>
      <c r="R492" s="81">
        <v>0</v>
      </c>
      <c r="S492" s="81">
        <v>1.3357133015764295</v>
      </c>
      <c r="T492" s="82"/>
      <c r="U492" s="81">
        <v>2475961</v>
      </c>
      <c r="V492" s="81">
        <v>564</v>
      </c>
      <c r="W492" s="81">
        <v>116</v>
      </c>
      <c r="X492" s="81">
        <v>3123</v>
      </c>
      <c r="Y492" s="81">
        <v>4877</v>
      </c>
      <c r="Z492" s="81">
        <v>8578</v>
      </c>
      <c r="AA492" s="81">
        <v>3247</v>
      </c>
      <c r="AB492" s="81">
        <v>13162</v>
      </c>
      <c r="AC492" s="81">
        <v>0</v>
      </c>
      <c r="AD492" s="81">
        <v>1.3357133015764295</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4.968</v>
      </c>
      <c r="BJ492" s="81">
        <v>0</v>
      </c>
      <c r="BK492" s="81">
        <v>0</v>
      </c>
      <c r="BL492" s="81">
        <v>0</v>
      </c>
      <c r="BM492" s="82"/>
      <c r="BN492" s="81">
        <v>0</v>
      </c>
      <c r="BO492" s="81">
        <v>0</v>
      </c>
      <c r="BP492" s="81">
        <v>1</v>
      </c>
      <c r="BQ492" s="81">
        <v>0</v>
      </c>
      <c r="BR492" s="81">
        <v>0</v>
      </c>
      <c r="BS492" s="81">
        <v>0</v>
      </c>
      <c r="BT492"/>
      <c r="BU492" s="80">
        <v>4.968</v>
      </c>
      <c r="BV492" s="80">
        <v>0</v>
      </c>
      <c r="BW492" s="80">
        <v>0</v>
      </c>
      <c r="BX492" s="80">
        <v>0</v>
      </c>
      <c r="BY492" s="80">
        <v>0</v>
      </c>
      <c r="BZ492" s="80">
        <v>0</v>
      </c>
      <c r="CA492" s="80">
        <v>0</v>
      </c>
      <c r="CB492" s="80">
        <v>0</v>
      </c>
      <c r="CC492" s="80">
        <v>0</v>
      </c>
    </row>
    <row r="493" spans="1:81">
      <c r="A493" s="80" t="s">
        <v>2225</v>
      </c>
      <c r="B493" s="80">
        <v>163</v>
      </c>
      <c r="C493" s="80">
        <v>10</v>
      </c>
      <c r="D493" s="80">
        <v>10</v>
      </c>
      <c r="E493" s="80">
        <v>2013</v>
      </c>
      <c r="F493" s="80" t="s">
        <v>89</v>
      </c>
      <c r="G493" s="80" t="s">
        <v>2215</v>
      </c>
      <c r="H493" s="80" t="s">
        <v>2216</v>
      </c>
      <c r="I493" s="177"/>
      <c r="J493" s="81">
        <v>18.57493272830375</v>
      </c>
      <c r="K493" s="81">
        <v>1.1372285998511138</v>
      </c>
      <c r="L493" s="81">
        <v>4.8933722543083515</v>
      </c>
      <c r="M493" s="81">
        <v>15.418757487430062</v>
      </c>
      <c r="N493" s="81">
        <v>17.636637019892319</v>
      </c>
      <c r="O493" s="81">
        <v>15.685202998911688</v>
      </c>
      <c r="P493" s="81">
        <v>15.825312170403421</v>
      </c>
      <c r="Q493" s="81">
        <v>1.0084929831791587</v>
      </c>
      <c r="R493" s="81">
        <v>0</v>
      </c>
      <c r="S493" s="81">
        <v>1.5917476158778572</v>
      </c>
      <c r="T493" s="82"/>
      <c r="U493" s="81">
        <v>2345905</v>
      </c>
      <c r="V493" s="81">
        <v>564</v>
      </c>
      <c r="W493" s="81">
        <v>116</v>
      </c>
      <c r="X493" s="81">
        <v>3123</v>
      </c>
      <c r="Y493" s="81">
        <v>4877</v>
      </c>
      <c r="Z493" s="81">
        <v>8570</v>
      </c>
      <c r="AA493" s="81">
        <v>3168</v>
      </c>
      <c r="AB493" s="81">
        <v>13037</v>
      </c>
      <c r="AC493" s="81">
        <v>0</v>
      </c>
      <c r="AD493" s="81">
        <v>1.5917476158778572</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5.1580000000000004</v>
      </c>
      <c r="BJ493" s="81">
        <v>0</v>
      </c>
      <c r="BK493" s="81">
        <v>0</v>
      </c>
      <c r="BL493" s="81">
        <v>0</v>
      </c>
      <c r="BM493" s="82"/>
      <c r="BN493" s="81">
        <v>0</v>
      </c>
      <c r="BO493" s="81">
        <v>0</v>
      </c>
      <c r="BP493" s="81">
        <v>1</v>
      </c>
      <c r="BQ493" s="81">
        <v>0</v>
      </c>
      <c r="BR493" s="81">
        <v>0</v>
      </c>
      <c r="BS493" s="81">
        <v>0</v>
      </c>
      <c r="BT493"/>
      <c r="BU493" s="80">
        <v>5.1580000000000004</v>
      </c>
      <c r="BV493" s="80">
        <v>0</v>
      </c>
      <c r="BW493" s="80">
        <v>0</v>
      </c>
      <c r="BX493" s="80">
        <v>0</v>
      </c>
      <c r="BY493" s="80">
        <v>0</v>
      </c>
      <c r="BZ493" s="80">
        <v>0</v>
      </c>
      <c r="CA493" s="80">
        <v>0</v>
      </c>
      <c r="CB493" s="80">
        <v>0</v>
      </c>
      <c r="CC493" s="80">
        <v>0</v>
      </c>
    </row>
    <row r="494" spans="1:81">
      <c r="A494" s="80" t="s">
        <v>2226</v>
      </c>
      <c r="B494" s="80">
        <v>164</v>
      </c>
      <c r="C494" s="80">
        <v>11</v>
      </c>
      <c r="D494" s="80">
        <v>10</v>
      </c>
      <c r="E494" s="80">
        <v>2014</v>
      </c>
      <c r="F494" s="80" t="s">
        <v>90</v>
      </c>
      <c r="G494" s="80" t="s">
        <v>2215</v>
      </c>
      <c r="H494" s="80" t="s">
        <v>2216</v>
      </c>
      <c r="I494" s="177"/>
      <c r="J494" s="81">
        <v>17.986183487072125</v>
      </c>
      <c r="K494" s="81">
        <v>0.98567229540396006</v>
      </c>
      <c r="L494" s="81">
        <v>5.7918531125916326</v>
      </c>
      <c r="M494" s="81">
        <v>13.148439033649936</v>
      </c>
      <c r="N494" s="81">
        <v>15.313479133488906</v>
      </c>
      <c r="O494" s="81">
        <v>14.861462041799962</v>
      </c>
      <c r="P494" s="81">
        <v>15.842343477069765</v>
      </c>
      <c r="Q494" s="81">
        <v>0.94912274892717519</v>
      </c>
      <c r="R494" s="81">
        <v>0</v>
      </c>
      <c r="S494" s="81">
        <v>2.3848446549214524</v>
      </c>
      <c r="T494" s="82"/>
      <c r="U494" s="81">
        <v>2524251</v>
      </c>
      <c r="V494" s="81">
        <v>430</v>
      </c>
      <c r="W494" s="81">
        <v>129</v>
      </c>
      <c r="X494" s="81">
        <v>2917</v>
      </c>
      <c r="Y494" s="81">
        <v>4874</v>
      </c>
      <c r="Z494" s="81">
        <v>8552</v>
      </c>
      <c r="AA494" s="81">
        <v>3155</v>
      </c>
      <c r="AB494" s="81">
        <v>12788</v>
      </c>
      <c r="AC494" s="81">
        <v>0</v>
      </c>
      <c r="AD494" s="81">
        <v>2.3848446549214524</v>
      </c>
      <c r="AE494" s="82"/>
      <c r="AF494" s="81">
        <v>20003070.218827635</v>
      </c>
      <c r="AG494" s="81">
        <v>878614.78400395508</v>
      </c>
      <c r="AH494" s="81">
        <v>1471764.3174831134</v>
      </c>
      <c r="AI494" s="81">
        <v>18846109.124624424</v>
      </c>
      <c r="AJ494" s="81">
        <v>21685072.968968477</v>
      </c>
      <c r="AK494" s="81">
        <v>0</v>
      </c>
      <c r="AL494" s="81">
        <v>0</v>
      </c>
      <c r="AM494" s="81">
        <v>1755601.3061669951</v>
      </c>
      <c r="AN494" s="81">
        <v>0</v>
      </c>
      <c r="AO494" s="81">
        <v>0</v>
      </c>
      <c r="AP494" s="82"/>
      <c r="AQ494" s="81">
        <v>153</v>
      </c>
      <c r="AR494" s="81">
        <v>60</v>
      </c>
      <c r="AS494" s="81">
        <v>0</v>
      </c>
      <c r="AT494" s="81">
        <v>0</v>
      </c>
      <c r="AU494" s="81">
        <v>0</v>
      </c>
      <c r="AV494" s="81">
        <v>0</v>
      </c>
      <c r="AW494" s="81" t="s">
        <v>564</v>
      </c>
      <c r="AX494" s="82"/>
      <c r="AY494" s="81">
        <v>739</v>
      </c>
      <c r="AZ494" s="81">
        <v>2754.1</v>
      </c>
      <c r="BA494" s="81">
        <v>0</v>
      </c>
      <c r="BB494" s="81">
        <v>0</v>
      </c>
      <c r="BC494" s="81">
        <v>0</v>
      </c>
      <c r="BD494" s="81">
        <v>0</v>
      </c>
      <c r="BE494" s="81" t="s">
        <v>564</v>
      </c>
      <c r="BF494" s="82"/>
      <c r="BG494" s="81">
        <v>0</v>
      </c>
      <c r="BH494" s="81">
        <v>0</v>
      </c>
      <c r="BI494" s="81">
        <v>5.1920000000000002</v>
      </c>
      <c r="BJ494" s="81">
        <v>0</v>
      </c>
      <c r="BK494" s="81">
        <v>0</v>
      </c>
      <c r="BL494" s="81">
        <v>0</v>
      </c>
      <c r="BM494" s="82"/>
      <c r="BN494" s="81">
        <v>0</v>
      </c>
      <c r="BO494" s="81">
        <v>0</v>
      </c>
      <c r="BP494" s="81">
        <v>1</v>
      </c>
      <c r="BQ494" s="81">
        <v>0</v>
      </c>
      <c r="BR494" s="81">
        <v>0</v>
      </c>
      <c r="BS494" s="81">
        <v>0</v>
      </c>
      <c r="BT494"/>
      <c r="BU494" s="80">
        <v>5.1920000000000002</v>
      </c>
      <c r="BV494" s="80">
        <v>0</v>
      </c>
      <c r="BW494" s="80">
        <v>0</v>
      </c>
      <c r="BX494" s="80">
        <v>0</v>
      </c>
      <c r="BY494" s="80">
        <v>0</v>
      </c>
      <c r="BZ494" s="80">
        <v>0</v>
      </c>
      <c r="CA494" s="80">
        <v>0</v>
      </c>
      <c r="CB494" s="80">
        <v>0</v>
      </c>
      <c r="CC494" s="80">
        <v>0</v>
      </c>
    </row>
    <row r="495" spans="1:81">
      <c r="A495" s="80" t="s">
        <v>2227</v>
      </c>
      <c r="B495" s="80">
        <v>165</v>
      </c>
      <c r="C495" s="80">
        <v>12</v>
      </c>
      <c r="D495" s="80">
        <v>10</v>
      </c>
      <c r="E495" s="80">
        <v>2015</v>
      </c>
      <c r="F495" s="80" t="s">
        <v>91</v>
      </c>
      <c r="G495" s="80" t="s">
        <v>2215</v>
      </c>
      <c r="H495" s="80" t="s">
        <v>2216</v>
      </c>
      <c r="I495" s="177"/>
      <c r="J495" s="81">
        <v>14.403713488132546</v>
      </c>
      <c r="K495" s="81">
        <v>0.94144324137547564</v>
      </c>
      <c r="L495" s="81">
        <v>6.3857302313623272</v>
      </c>
      <c r="M495" s="81">
        <v>13.778389729115993</v>
      </c>
      <c r="N495" s="81">
        <v>15.049885353247008</v>
      </c>
      <c r="O495" s="81">
        <v>14.649072905452725</v>
      </c>
      <c r="P495" s="81">
        <v>15.467860716086379</v>
      </c>
      <c r="Q495" s="81">
        <v>0.90611162736826645</v>
      </c>
      <c r="R495" s="81">
        <v>0</v>
      </c>
      <c r="S495" s="81">
        <v>1.6896067447488075</v>
      </c>
      <c r="T495" s="82"/>
      <c r="U495" s="81">
        <v>2170824</v>
      </c>
      <c r="V495" s="81">
        <v>430</v>
      </c>
      <c r="W495" s="81">
        <v>129</v>
      </c>
      <c r="X495" s="81">
        <v>2917</v>
      </c>
      <c r="Y495" s="81">
        <v>4836</v>
      </c>
      <c r="Z495" s="81">
        <v>8511</v>
      </c>
      <c r="AA495" s="81">
        <v>3078</v>
      </c>
      <c r="AB495" s="81">
        <v>12471</v>
      </c>
      <c r="AC495" s="81">
        <v>0</v>
      </c>
      <c r="AD495" s="81">
        <v>1.6896067447488075</v>
      </c>
      <c r="AE495" s="82"/>
      <c r="AF495" s="81">
        <v>16439369.792440118</v>
      </c>
      <c r="AG495" s="81">
        <v>777496.68309584307</v>
      </c>
      <c r="AH495" s="81">
        <v>1345017.232927579</v>
      </c>
      <c r="AI495" s="81">
        <v>20627446.278193992</v>
      </c>
      <c r="AJ495" s="81">
        <v>22337809.274658777</v>
      </c>
      <c r="AK495" s="81">
        <v>0</v>
      </c>
      <c r="AL495" s="81">
        <v>0</v>
      </c>
      <c r="AM495" s="81">
        <v>1709098.2361225626</v>
      </c>
      <c r="AN495" s="81">
        <v>0</v>
      </c>
      <c r="AO495" s="81">
        <v>0</v>
      </c>
      <c r="AP495" s="82"/>
      <c r="AQ495" s="81">
        <v>184</v>
      </c>
      <c r="AR495" s="81">
        <v>84</v>
      </c>
      <c r="AS495" s="81">
        <v>0</v>
      </c>
      <c r="AT495" s="81">
        <v>0</v>
      </c>
      <c r="AU495" s="81">
        <v>0</v>
      </c>
      <c r="AV495" s="81">
        <v>0</v>
      </c>
      <c r="AW495" s="81" t="s">
        <v>564</v>
      </c>
      <c r="AX495" s="82"/>
      <c r="AY495" s="81">
        <v>892</v>
      </c>
      <c r="AZ495" s="81">
        <v>4158</v>
      </c>
      <c r="BA495" s="81">
        <v>0</v>
      </c>
      <c r="BB495" s="81">
        <v>0</v>
      </c>
      <c r="BC495" s="81">
        <v>0</v>
      </c>
      <c r="BD495" s="81">
        <v>0</v>
      </c>
      <c r="BE495" s="81" t="s">
        <v>564</v>
      </c>
      <c r="BF495" s="82"/>
      <c r="BG495" s="81">
        <v>0</v>
      </c>
      <c r="BH495" s="81">
        <v>0</v>
      </c>
      <c r="BI495" s="81">
        <v>5.4249999999999998</v>
      </c>
      <c r="BJ495" s="81">
        <v>0</v>
      </c>
      <c r="BK495" s="81">
        <v>0</v>
      </c>
      <c r="BL495" s="81">
        <v>0</v>
      </c>
      <c r="BM495" s="82"/>
      <c r="BN495" s="81">
        <v>0</v>
      </c>
      <c r="BO495" s="81">
        <v>0</v>
      </c>
      <c r="BP495" s="81">
        <v>1</v>
      </c>
      <c r="BQ495" s="81">
        <v>0</v>
      </c>
      <c r="BR495" s="81">
        <v>0</v>
      </c>
      <c r="BS495" s="81">
        <v>0</v>
      </c>
      <c r="BT495"/>
      <c r="BU495" s="80">
        <v>5.4249999999999998</v>
      </c>
      <c r="BV495" s="80">
        <v>0</v>
      </c>
      <c r="BW495" s="80">
        <v>0</v>
      </c>
      <c r="BX495" s="80">
        <v>0</v>
      </c>
      <c r="BY495" s="80">
        <v>0</v>
      </c>
      <c r="BZ495" s="80">
        <v>0</v>
      </c>
      <c r="CA495" s="80">
        <v>0</v>
      </c>
      <c r="CB495" s="80">
        <v>0</v>
      </c>
      <c r="CC495" s="80">
        <v>0</v>
      </c>
    </row>
    <row r="496" spans="1:81">
      <c r="A496" s="80" t="s">
        <v>2228</v>
      </c>
      <c r="B496" s="80">
        <v>166</v>
      </c>
      <c r="C496" s="80">
        <v>13</v>
      </c>
      <c r="D496" s="80">
        <v>10</v>
      </c>
      <c r="E496" s="80">
        <v>2016</v>
      </c>
      <c r="F496" s="80" t="s">
        <v>92</v>
      </c>
      <c r="G496" s="80" t="s">
        <v>2215</v>
      </c>
      <c r="H496" s="80" t="s">
        <v>2216</v>
      </c>
      <c r="I496" s="177"/>
      <c r="J496" s="81">
        <v>16.363953821049002</v>
      </c>
      <c r="K496" s="81">
        <v>0.94030435153334269</v>
      </c>
      <c r="L496" s="81">
        <v>7.4819719618394203</v>
      </c>
      <c r="M496" s="81">
        <v>12.058360030540802</v>
      </c>
      <c r="N496" s="81">
        <v>13.13913247327767</v>
      </c>
      <c r="O496" s="81">
        <v>14.476283543319392</v>
      </c>
      <c r="P496" s="81">
        <v>15.047461829786046</v>
      </c>
      <c r="Q496" s="81">
        <v>0.86312338034296032</v>
      </c>
      <c r="R496" s="81">
        <v>0</v>
      </c>
      <c r="S496" s="81">
        <v>1.984219374478404</v>
      </c>
      <c r="T496" s="82"/>
      <c r="U496" s="81">
        <v>2578391</v>
      </c>
      <c r="V496" s="81">
        <v>430</v>
      </c>
      <c r="W496" s="81">
        <v>129</v>
      </c>
      <c r="X496" s="81">
        <v>2917</v>
      </c>
      <c r="Y496" s="81">
        <v>4800</v>
      </c>
      <c r="Z496" s="81">
        <v>8514</v>
      </c>
      <c r="AA496" s="81">
        <v>3097</v>
      </c>
      <c r="AB496" s="81">
        <v>12220</v>
      </c>
      <c r="AC496" s="81">
        <v>0</v>
      </c>
      <c r="AD496" s="81">
        <v>1.984219374478404</v>
      </c>
      <c r="AE496" s="82"/>
      <c r="AF496" s="81">
        <v>19031316.99200457</v>
      </c>
      <c r="AG496" s="81">
        <v>747433.73125931004</v>
      </c>
      <c r="AH496" s="81">
        <v>1171095.054080501</v>
      </c>
      <c r="AI496" s="81">
        <v>19266948.566763248</v>
      </c>
      <c r="AJ496" s="81">
        <v>18885197.94999332</v>
      </c>
      <c r="AK496" s="81">
        <v>0</v>
      </c>
      <c r="AL496" s="81">
        <v>0</v>
      </c>
      <c r="AM496" s="81">
        <v>1676000.816405121</v>
      </c>
      <c r="AN496" s="81">
        <v>0</v>
      </c>
      <c r="AO496" s="81">
        <v>0</v>
      </c>
      <c r="AP496" s="82"/>
      <c r="AQ496" s="81">
        <v>202</v>
      </c>
      <c r="AR496" s="81">
        <v>106</v>
      </c>
      <c r="AS496" s="81">
        <v>0</v>
      </c>
      <c r="AT496" s="81">
        <v>0</v>
      </c>
      <c r="AU496" s="81">
        <v>0</v>
      </c>
      <c r="AV496" s="81">
        <v>0</v>
      </c>
      <c r="AW496" s="81" t="s">
        <v>564</v>
      </c>
      <c r="AX496" s="82"/>
      <c r="AY496" s="81">
        <v>988.59999999999991</v>
      </c>
      <c r="AZ496" s="81">
        <v>4935.6000000000004</v>
      </c>
      <c r="BA496" s="81">
        <v>0</v>
      </c>
      <c r="BB496" s="81">
        <v>0</v>
      </c>
      <c r="BC496" s="81">
        <v>0</v>
      </c>
      <c r="BD496" s="81">
        <v>0</v>
      </c>
      <c r="BE496" s="81" t="s">
        <v>564</v>
      </c>
      <c r="BF496" s="82"/>
      <c r="BG496" s="81">
        <v>0</v>
      </c>
      <c r="BH496" s="81">
        <v>0</v>
      </c>
      <c r="BI496" s="81">
        <v>9.99</v>
      </c>
      <c r="BJ496" s="81">
        <v>0</v>
      </c>
      <c r="BK496" s="81">
        <v>0</v>
      </c>
      <c r="BL496" s="81">
        <v>0</v>
      </c>
      <c r="BM496" s="82"/>
      <c r="BN496" s="81">
        <v>0</v>
      </c>
      <c r="BO496" s="81">
        <v>0</v>
      </c>
      <c r="BP496" s="81">
        <v>2</v>
      </c>
      <c r="BQ496" s="81">
        <v>0</v>
      </c>
      <c r="BR496" s="81">
        <v>0</v>
      </c>
      <c r="BS496" s="81">
        <v>0</v>
      </c>
      <c r="BT496"/>
      <c r="BU496" s="80">
        <v>9.99</v>
      </c>
      <c r="BV496" s="80">
        <v>0</v>
      </c>
      <c r="BW496" s="80">
        <v>0</v>
      </c>
      <c r="BX496" s="80">
        <v>0</v>
      </c>
      <c r="BY496" s="80">
        <v>0</v>
      </c>
      <c r="BZ496" s="80">
        <v>0</v>
      </c>
      <c r="CA496" s="80">
        <v>0</v>
      </c>
      <c r="CB496" s="80">
        <v>0</v>
      </c>
      <c r="CC496" s="80">
        <v>0</v>
      </c>
    </row>
    <row r="497" spans="1:81">
      <c r="A497" s="80" t="s">
        <v>2229</v>
      </c>
      <c r="B497" s="80">
        <v>167</v>
      </c>
      <c r="C497" s="80">
        <v>14</v>
      </c>
      <c r="D497" s="80">
        <v>10</v>
      </c>
      <c r="E497" s="80">
        <v>2017</v>
      </c>
      <c r="F497" s="80" t="s">
        <v>71</v>
      </c>
      <c r="G497" s="80" t="s">
        <v>2215</v>
      </c>
      <c r="H497" s="80" t="s">
        <v>2216</v>
      </c>
      <c r="I497" s="177"/>
      <c r="J497" s="81">
        <v>16.104421680200524</v>
      </c>
      <c r="K497" s="81">
        <v>0.97947454705037462</v>
      </c>
      <c r="L497" s="81">
        <v>6.5457040686150876</v>
      </c>
      <c r="M497" s="81">
        <v>11.630817379178108</v>
      </c>
      <c r="N497" s="81">
        <v>14.086876762263278</v>
      </c>
      <c r="O497" s="81">
        <v>14.04772218509734</v>
      </c>
      <c r="P497" s="81">
        <v>14.749367898393784</v>
      </c>
      <c r="Q497" s="81">
        <v>0.81742228530170191</v>
      </c>
      <c r="R497" s="81">
        <v>0</v>
      </c>
      <c r="S497" s="81">
        <v>1.872022243543082</v>
      </c>
      <c r="T497" s="82"/>
      <c r="U497" s="81">
        <v>2758211</v>
      </c>
      <c r="V497" s="81">
        <v>430</v>
      </c>
      <c r="W497" s="81">
        <v>129</v>
      </c>
      <c r="X497" s="81">
        <v>2917</v>
      </c>
      <c r="Y497" s="81">
        <v>4756</v>
      </c>
      <c r="Z497" s="81">
        <v>8399</v>
      </c>
      <c r="AA497" s="81">
        <v>3055</v>
      </c>
      <c r="AB497" s="81">
        <v>11968</v>
      </c>
      <c r="AC497" s="81">
        <v>0</v>
      </c>
      <c r="AD497" s="81">
        <v>1.872022243543082</v>
      </c>
      <c r="AE497" s="82"/>
      <c r="AF497" s="81">
        <v>19187632.409622561</v>
      </c>
      <c r="AG497" s="81">
        <v>775543.76708929206</v>
      </c>
      <c r="AH497" s="81">
        <v>1399739.6085461411</v>
      </c>
      <c r="AI497" s="81">
        <v>19311945.317388508</v>
      </c>
      <c r="AJ497" s="81">
        <v>20680028.917823538</v>
      </c>
      <c r="AK497" s="81">
        <v>0</v>
      </c>
      <c r="AL497" s="81">
        <v>0</v>
      </c>
      <c r="AM497" s="81">
        <v>1644006.8458755349</v>
      </c>
      <c r="AN497" s="81">
        <v>0</v>
      </c>
      <c r="AO497" s="81">
        <v>0</v>
      </c>
      <c r="AP497" s="82"/>
      <c r="AQ497" s="81">
        <v>212</v>
      </c>
      <c r="AR497" s="81">
        <v>125</v>
      </c>
      <c r="AS497" s="81">
        <v>0</v>
      </c>
      <c r="AT497" s="81">
        <v>0</v>
      </c>
      <c r="AU497" s="81">
        <v>0</v>
      </c>
      <c r="AV497" s="81">
        <v>0</v>
      </c>
      <c r="AW497" s="81" t="s">
        <v>564</v>
      </c>
      <c r="AX497" s="82"/>
      <c r="AY497" s="81">
        <v>1048.5999999999999</v>
      </c>
      <c r="AZ497" s="81">
        <v>5755.6999999999989</v>
      </c>
      <c r="BA497" s="81">
        <v>0</v>
      </c>
      <c r="BB497" s="81">
        <v>0</v>
      </c>
      <c r="BC497" s="81">
        <v>0</v>
      </c>
      <c r="BD497" s="81">
        <v>0</v>
      </c>
      <c r="BE497" s="81" t="s">
        <v>564</v>
      </c>
      <c r="BF497" s="82"/>
      <c r="BG497" s="81">
        <v>0</v>
      </c>
      <c r="BH497" s="81">
        <v>0</v>
      </c>
      <c r="BI497" s="81">
        <v>10.627000000000001</v>
      </c>
      <c r="BJ497" s="81">
        <v>0</v>
      </c>
      <c r="BK497" s="81">
        <v>0</v>
      </c>
      <c r="BL497" s="81">
        <v>0</v>
      </c>
      <c r="BM497" s="82"/>
      <c r="BN497" s="81">
        <v>0</v>
      </c>
      <c r="BO497" s="81">
        <v>0</v>
      </c>
      <c r="BP497" s="81">
        <v>2</v>
      </c>
      <c r="BQ497" s="81">
        <v>0</v>
      </c>
      <c r="BR497" s="81">
        <v>0</v>
      </c>
      <c r="BS497" s="81">
        <v>0</v>
      </c>
      <c r="BT497"/>
      <c r="BU497" s="80">
        <v>10.627000000000001</v>
      </c>
      <c r="BV497" s="80">
        <v>0</v>
      </c>
      <c r="BW497" s="80">
        <v>0</v>
      </c>
      <c r="BX497" s="80">
        <v>0</v>
      </c>
      <c r="BY497" s="80">
        <v>0</v>
      </c>
      <c r="BZ497" s="80">
        <v>0</v>
      </c>
      <c r="CA497" s="80">
        <v>0</v>
      </c>
      <c r="CB497" s="80">
        <v>0</v>
      </c>
      <c r="CC497" s="80">
        <v>0</v>
      </c>
    </row>
    <row r="498" spans="1:81">
      <c r="A498" s="80" t="s">
        <v>2230</v>
      </c>
      <c r="B498" s="80">
        <v>168</v>
      </c>
      <c r="C498" s="80">
        <v>15</v>
      </c>
      <c r="D498" s="80">
        <v>10</v>
      </c>
      <c r="E498" s="80">
        <v>2018</v>
      </c>
      <c r="F498" s="80" t="s">
        <v>93</v>
      </c>
      <c r="G498" s="80" t="s">
        <v>2215</v>
      </c>
      <c r="H498" s="80" t="s">
        <v>2216</v>
      </c>
      <c r="I498" s="177"/>
      <c r="J498" s="81">
        <v>15.43873129462574</v>
      </c>
      <c r="K498" s="81">
        <v>0.92095480238560645</v>
      </c>
      <c r="L498" s="81">
        <v>6.1321270331574684</v>
      </c>
      <c r="M498" s="81">
        <v>11.499083362715151</v>
      </c>
      <c r="N498" s="81">
        <v>13.139435811584347</v>
      </c>
      <c r="O498" s="81">
        <v>13.601631436855248</v>
      </c>
      <c r="P498" s="81">
        <v>14.688587122500213</v>
      </c>
      <c r="Q498" s="81">
        <v>0.74071697117911905</v>
      </c>
      <c r="R498" s="81">
        <v>0</v>
      </c>
      <c r="S498" s="81">
        <v>2.2500020299797194</v>
      </c>
      <c r="T498" s="82"/>
      <c r="U498" s="81">
        <v>2813338</v>
      </c>
      <c r="V498" s="81">
        <v>430</v>
      </c>
      <c r="W498" s="81">
        <v>129</v>
      </c>
      <c r="X498" s="81">
        <v>2917</v>
      </c>
      <c r="Y498" s="81">
        <v>4708</v>
      </c>
      <c r="Z498" s="81">
        <v>8288</v>
      </c>
      <c r="AA498" s="81">
        <v>3073</v>
      </c>
      <c r="AB498" s="81">
        <v>11687</v>
      </c>
      <c r="AC498" s="81">
        <v>0</v>
      </c>
      <c r="AD498" s="81">
        <v>2.250002029979719</v>
      </c>
      <c r="AE498" s="82"/>
      <c r="AF498" s="81">
        <v>18726522.863413058</v>
      </c>
      <c r="AG498" s="81">
        <v>700362.26420052478</v>
      </c>
      <c r="AH498" s="81">
        <v>1335948.275997357</v>
      </c>
      <c r="AI498" s="81">
        <v>18819044.33098603</v>
      </c>
      <c r="AJ498" s="81">
        <v>20259719.30409956</v>
      </c>
      <c r="AK498" s="81">
        <v>0</v>
      </c>
      <c r="AL498" s="81">
        <v>0</v>
      </c>
      <c r="AM498" s="81">
        <v>1608728.5308870401</v>
      </c>
      <c r="AN498" s="81">
        <v>0</v>
      </c>
      <c r="AO498" s="81">
        <v>0</v>
      </c>
      <c r="AP498" s="82"/>
      <c r="AQ498" s="81">
        <v>226</v>
      </c>
      <c r="AR498" s="81">
        <v>140</v>
      </c>
      <c r="AS498" s="81">
        <v>0</v>
      </c>
      <c r="AT498" s="81">
        <v>0</v>
      </c>
      <c r="AU498" s="81">
        <v>0</v>
      </c>
      <c r="AV498" s="81">
        <v>0</v>
      </c>
      <c r="AW498" s="81" t="s">
        <v>564</v>
      </c>
      <c r="AX498" s="82"/>
      <c r="AY498" s="81">
        <v>1132.2</v>
      </c>
      <c r="AZ498" s="81">
        <v>6241</v>
      </c>
      <c r="BA498" s="81">
        <v>0</v>
      </c>
      <c r="BB498" s="81">
        <v>0</v>
      </c>
      <c r="BC498" s="81">
        <v>0</v>
      </c>
      <c r="BD498" s="81">
        <v>0</v>
      </c>
      <c r="BE498" s="81" t="s">
        <v>564</v>
      </c>
      <c r="BF498" s="82"/>
      <c r="BG498" s="81">
        <v>0</v>
      </c>
      <c r="BH498" s="81">
        <v>0</v>
      </c>
      <c r="BI498" s="81">
        <v>9.9979999999999993</v>
      </c>
      <c r="BJ498" s="81">
        <v>0</v>
      </c>
      <c r="BK498" s="81">
        <v>0</v>
      </c>
      <c r="BL498" s="81">
        <v>0</v>
      </c>
      <c r="BM498" s="82"/>
      <c r="BN498" s="81">
        <v>0</v>
      </c>
      <c r="BO498" s="81">
        <v>0</v>
      </c>
      <c r="BP498" s="81">
        <v>2</v>
      </c>
      <c r="BQ498" s="81">
        <v>0</v>
      </c>
      <c r="BR498" s="81">
        <v>0</v>
      </c>
      <c r="BS498" s="81">
        <v>0</v>
      </c>
      <c r="BT498"/>
      <c r="BU498" s="80">
        <v>9.9979999999999993</v>
      </c>
      <c r="BV498" s="80">
        <v>0</v>
      </c>
      <c r="BW498" s="80">
        <v>0</v>
      </c>
      <c r="BX498" s="80">
        <v>0</v>
      </c>
      <c r="BY498" s="80">
        <v>0</v>
      </c>
      <c r="BZ498" s="80">
        <v>0</v>
      </c>
      <c r="CA498" s="80">
        <v>0</v>
      </c>
      <c r="CB498" s="80">
        <v>0</v>
      </c>
      <c r="CC498" s="80">
        <v>0</v>
      </c>
    </row>
    <row r="499" spans="1:81">
      <c r="A499" s="80" t="s">
        <v>2231</v>
      </c>
      <c r="B499" s="80">
        <v>169</v>
      </c>
      <c r="C499" s="80">
        <v>16</v>
      </c>
      <c r="D499" s="80">
        <v>10</v>
      </c>
      <c r="E499" s="80">
        <v>2019</v>
      </c>
      <c r="F499" s="80" t="s">
        <v>73</v>
      </c>
      <c r="G499" s="80" t="s">
        <v>2215</v>
      </c>
      <c r="H499" s="80" t="s">
        <v>2216</v>
      </c>
      <c r="I499" s="177"/>
      <c r="J499" s="81">
        <v>12.916483117375734</v>
      </c>
      <c r="K499" s="81">
        <v>0.81305233500071528</v>
      </c>
      <c r="L499" s="81">
        <v>6.1837476394231574</v>
      </c>
      <c r="M499" s="81">
        <v>10.887941795142245</v>
      </c>
      <c r="N499" s="81">
        <v>11.373999010128374</v>
      </c>
      <c r="O499" s="81">
        <v>13.046495248849489</v>
      </c>
      <c r="P499" s="81">
        <v>14.520028184321934</v>
      </c>
      <c r="Q499" s="81">
        <v>0.70712102370235153</v>
      </c>
      <c r="R499" s="81">
        <v>0</v>
      </c>
      <c r="S499" s="81">
        <v>2.1055431458945968</v>
      </c>
      <c r="T499" s="82"/>
      <c r="U499" s="81">
        <v>2459909</v>
      </c>
      <c r="V499" s="81">
        <v>430</v>
      </c>
      <c r="W499" s="81">
        <v>129</v>
      </c>
      <c r="X499" s="81">
        <v>2917</v>
      </c>
      <c r="Y499" s="81">
        <v>4688</v>
      </c>
      <c r="Z499" s="81">
        <v>8168</v>
      </c>
      <c r="AA499" s="81">
        <v>3015</v>
      </c>
      <c r="AB499" s="81">
        <v>11459</v>
      </c>
      <c r="AC499" s="81">
        <v>0</v>
      </c>
      <c r="AD499" s="81">
        <v>2.1055431458945968</v>
      </c>
      <c r="AE499" s="82"/>
      <c r="AF499" s="81">
        <v>16016060.055146869</v>
      </c>
      <c r="AG499" s="81">
        <v>654020.04279987246</v>
      </c>
      <c r="AH499" s="81">
        <v>1416521.570613353</v>
      </c>
      <c r="AI499" s="81">
        <v>18562078.47750812</v>
      </c>
      <c r="AJ499" s="81">
        <v>17617566.849909626</v>
      </c>
      <c r="AK499" s="81">
        <v>0</v>
      </c>
      <c r="AL499" s="81">
        <v>0</v>
      </c>
      <c r="AM499" s="81">
        <v>1560629.5366941851</v>
      </c>
      <c r="AN499" s="81">
        <v>0</v>
      </c>
      <c r="AO499" s="81">
        <v>0</v>
      </c>
      <c r="AP499" s="82"/>
      <c r="AQ499" s="81">
        <v>237</v>
      </c>
      <c r="AR499" s="81">
        <v>150</v>
      </c>
      <c r="AS499" s="81">
        <v>0</v>
      </c>
      <c r="AT499" s="81">
        <v>0</v>
      </c>
      <c r="AU499" s="81">
        <v>0</v>
      </c>
      <c r="AV499" s="81">
        <v>0</v>
      </c>
      <c r="AW499" s="81" t="s">
        <v>564</v>
      </c>
      <c r="AX499" s="82"/>
      <c r="AY499" s="81">
        <v>1194.2</v>
      </c>
      <c r="AZ499" s="81">
        <v>6639.4999999999991</v>
      </c>
      <c r="BA499" s="81">
        <v>0</v>
      </c>
      <c r="BB499" s="81">
        <v>0</v>
      </c>
      <c r="BC499" s="81">
        <v>0</v>
      </c>
      <c r="BD499" s="81">
        <v>0</v>
      </c>
      <c r="BE499" s="81" t="s">
        <v>564</v>
      </c>
      <c r="BF499" s="82"/>
      <c r="BG499" s="81">
        <v>0</v>
      </c>
      <c r="BH499" s="81">
        <v>0</v>
      </c>
      <c r="BI499" s="81">
        <v>8.7579999999999991</v>
      </c>
      <c r="BJ499" s="81">
        <v>0</v>
      </c>
      <c r="BK499" s="81">
        <v>0</v>
      </c>
      <c r="BL499" s="81">
        <v>0</v>
      </c>
      <c r="BM499" s="82"/>
      <c r="BN499" s="81">
        <v>0</v>
      </c>
      <c r="BO499" s="81">
        <v>0</v>
      </c>
      <c r="BP499" s="81">
        <v>2</v>
      </c>
      <c r="BQ499" s="81">
        <v>0</v>
      </c>
      <c r="BR499" s="81">
        <v>0</v>
      </c>
      <c r="BS499" s="81">
        <v>0</v>
      </c>
      <c r="BT499"/>
      <c r="BU499" s="80">
        <v>8.7579999999999991</v>
      </c>
      <c r="BV499" s="80">
        <v>0</v>
      </c>
      <c r="BW499" s="80">
        <v>0</v>
      </c>
      <c r="BX499" s="80">
        <v>0</v>
      </c>
      <c r="BY499" s="80">
        <v>0</v>
      </c>
      <c r="BZ499" s="80">
        <v>0</v>
      </c>
      <c r="CA499" s="80">
        <v>0</v>
      </c>
      <c r="CB499" s="80">
        <v>0</v>
      </c>
      <c r="CC499" s="80">
        <v>0</v>
      </c>
    </row>
    <row r="500" spans="1:81">
      <c r="A500" s="80" t="s">
        <v>2232</v>
      </c>
      <c r="B500" s="80">
        <v>170</v>
      </c>
      <c r="C500" s="80">
        <v>17</v>
      </c>
      <c r="D500" s="80">
        <v>10</v>
      </c>
      <c r="E500" s="80">
        <v>2020</v>
      </c>
      <c r="F500" s="80" t="s">
        <v>218</v>
      </c>
      <c r="G500" s="80" t="s">
        <v>2215</v>
      </c>
      <c r="H500" s="80" t="s">
        <v>2216</v>
      </c>
      <c r="I500" s="177"/>
      <c r="J500" s="81">
        <v>12.90122876129057</v>
      </c>
      <c r="K500" s="81">
        <v>0.72069619875835811</v>
      </c>
      <c r="L500" s="81">
        <v>6.1146583805254924</v>
      </c>
      <c r="M500" s="81">
        <v>9.4186010774021014</v>
      </c>
      <c r="N500" s="81">
        <v>11.768717277020015</v>
      </c>
      <c r="O500" s="81">
        <v>11.289233114896328</v>
      </c>
      <c r="P500" s="81">
        <v>13.563713243408147</v>
      </c>
      <c r="Q500" s="81">
        <v>0.66121300017934892</v>
      </c>
      <c r="R500" s="81">
        <v>0</v>
      </c>
      <c r="S500" s="81">
        <v>1.6965935236690901</v>
      </c>
      <c r="T500" s="82"/>
      <c r="U500" s="81">
        <v>2309718</v>
      </c>
      <c r="V500" s="81">
        <v>348</v>
      </c>
      <c r="W500" s="81">
        <v>130</v>
      </c>
      <c r="X500" s="81">
        <v>2785</v>
      </c>
      <c r="Y500" s="81">
        <v>4658</v>
      </c>
      <c r="Z500" s="81">
        <v>8067</v>
      </c>
      <c r="AA500" s="81">
        <v>3060</v>
      </c>
      <c r="AB500" s="81">
        <v>11214</v>
      </c>
      <c r="AC500" s="81">
        <v>0</v>
      </c>
      <c r="AD500" s="81">
        <v>1.6965935236690901</v>
      </c>
      <c r="AE500" s="82"/>
      <c r="AF500" s="81">
        <v>16187577.001443969</v>
      </c>
      <c r="AG500" s="81">
        <v>549661.37157395307</v>
      </c>
      <c r="AH500" s="81">
        <v>1442010.4725415041</v>
      </c>
      <c r="AI500" s="81">
        <v>16081162.645727133</v>
      </c>
      <c r="AJ500" s="81">
        <v>18892394.196603343</v>
      </c>
      <c r="AK500" s="81"/>
      <c r="AL500" s="81"/>
      <c r="AM500" s="81">
        <v>1463551.5901385823</v>
      </c>
      <c r="AN500" s="81"/>
      <c r="AO500" s="81"/>
      <c r="AP500" s="82"/>
      <c r="AQ500" s="81">
        <v>249</v>
      </c>
      <c r="AR500" s="81">
        <v>166</v>
      </c>
      <c r="AS500" s="81">
        <v>0</v>
      </c>
      <c r="AT500" s="81">
        <v>0</v>
      </c>
      <c r="AU500" s="81">
        <v>0</v>
      </c>
      <c r="AV500" s="81">
        <v>0</v>
      </c>
      <c r="AW500" s="81">
        <v>0</v>
      </c>
      <c r="AX500" s="82"/>
      <c r="AY500" s="81">
        <v>1251.2</v>
      </c>
      <c r="AZ500" s="81">
        <v>7412.7999999999975</v>
      </c>
      <c r="BA500" s="81">
        <v>0</v>
      </c>
      <c r="BB500" s="81">
        <v>0</v>
      </c>
      <c r="BC500" s="81">
        <v>0</v>
      </c>
      <c r="BD500" s="81">
        <v>0</v>
      </c>
      <c r="BE500" s="81">
        <v>0</v>
      </c>
      <c r="BF500" s="82"/>
      <c r="BG500" s="81">
        <v>0</v>
      </c>
      <c r="BH500" s="81">
        <v>0</v>
      </c>
      <c r="BI500" s="81">
        <v>7.6260000000000003</v>
      </c>
      <c r="BJ500" s="81">
        <v>0</v>
      </c>
      <c r="BK500" s="81">
        <v>0</v>
      </c>
      <c r="BL500" s="81">
        <v>0</v>
      </c>
      <c r="BM500" s="82"/>
      <c r="BN500" s="81">
        <v>0</v>
      </c>
      <c r="BO500" s="81">
        <v>0</v>
      </c>
      <c r="BP500" s="81">
        <v>2</v>
      </c>
      <c r="BQ500" s="81">
        <v>0</v>
      </c>
      <c r="BR500" s="81">
        <v>0</v>
      </c>
      <c r="BS500" s="81">
        <v>0</v>
      </c>
      <c r="BT500"/>
      <c r="BU500" s="80">
        <v>7.6260000000000003</v>
      </c>
      <c r="BV500" s="80">
        <v>0</v>
      </c>
      <c r="BW500" s="80">
        <v>0</v>
      </c>
      <c r="BX500" s="80">
        <v>0</v>
      </c>
      <c r="BY500" s="80">
        <v>0</v>
      </c>
      <c r="BZ500" s="80">
        <v>0</v>
      </c>
      <c r="CA500" s="80">
        <v>0</v>
      </c>
      <c r="CB500" s="80">
        <v>0</v>
      </c>
      <c r="CC500" s="80">
        <v>0</v>
      </c>
    </row>
    <row r="501" spans="1:81">
      <c r="A501" s="80" t="s">
        <v>2233</v>
      </c>
      <c r="B501" s="80">
        <v>170</v>
      </c>
      <c r="C501" s="80">
        <v>18</v>
      </c>
      <c r="D501" s="80">
        <v>10</v>
      </c>
      <c r="E501" s="80">
        <v>2021</v>
      </c>
      <c r="F501" s="80" t="s">
        <v>75</v>
      </c>
      <c r="G501" s="174" t="s">
        <v>2215</v>
      </c>
      <c r="H501" s="80" t="s">
        <v>2216</v>
      </c>
      <c r="I501" s="177"/>
      <c r="J501" s="81">
        <v>11.974268752826935</v>
      </c>
      <c r="K501" s="81">
        <v>0.80245271657157646</v>
      </c>
      <c r="L501" s="81">
        <v>5.6220563585631398</v>
      </c>
      <c r="M501" s="81">
        <v>10.619167191712307</v>
      </c>
      <c r="N501" s="81">
        <v>10.848771165160686</v>
      </c>
      <c r="O501" s="81">
        <v>10.829220532781813</v>
      </c>
      <c r="P501" s="81">
        <v>13.813142119901292</v>
      </c>
      <c r="Q501" s="81">
        <v>0.64999377296696104</v>
      </c>
      <c r="R501" s="81">
        <v>0</v>
      </c>
      <c r="S501" s="81">
        <v>1.746488090533542</v>
      </c>
      <c r="T501" s="82"/>
      <c r="U501" s="81">
        <v>2476597</v>
      </c>
      <c r="V501" s="81">
        <v>348</v>
      </c>
      <c r="W501" s="81">
        <v>130</v>
      </c>
      <c r="X501" s="81">
        <v>2785</v>
      </c>
      <c r="Y501" s="81">
        <v>4594</v>
      </c>
      <c r="Z501" s="81">
        <v>7968</v>
      </c>
      <c r="AA501" s="81">
        <v>3039</v>
      </c>
      <c r="AB501" s="81">
        <v>10893</v>
      </c>
      <c r="AC501" s="81">
        <v>0</v>
      </c>
      <c r="AD501" s="81">
        <v>1.746488090533542</v>
      </c>
      <c r="AE501" s="82"/>
      <c r="AF501" s="81">
        <v>15132852.878840011</v>
      </c>
      <c r="AG501" s="81">
        <v>618705.20804090926</v>
      </c>
      <c r="AH501" s="81">
        <v>1269795.3212658006</v>
      </c>
      <c r="AI501" s="81">
        <v>17914619.421560053</v>
      </c>
      <c r="AJ501" s="81">
        <v>16227633.172775133</v>
      </c>
      <c r="AK501" s="81">
        <v>0</v>
      </c>
      <c r="AL501" s="81">
        <v>0</v>
      </c>
      <c r="AM501" s="81">
        <v>1429857.5298903973</v>
      </c>
      <c r="AN501" s="81">
        <v>0</v>
      </c>
      <c r="AO501" s="81">
        <v>0</v>
      </c>
      <c r="AP501" s="82"/>
      <c r="AQ501" s="81">
        <v>264</v>
      </c>
      <c r="AR501" s="81">
        <v>201</v>
      </c>
      <c r="AS501" s="81">
        <v>0</v>
      </c>
      <c r="AT501" s="81">
        <v>0</v>
      </c>
      <c r="AU501" s="81">
        <v>0</v>
      </c>
      <c r="AV501" s="81">
        <v>0</v>
      </c>
      <c r="AW501" s="81"/>
      <c r="AX501" s="82"/>
      <c r="AY501" s="81">
        <v>1343.700000000001</v>
      </c>
      <c r="AZ501" s="81">
        <v>9133.3999999999978</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2234</v>
      </c>
      <c r="B502" s="80">
        <v>170</v>
      </c>
      <c r="C502" s="80">
        <v>19</v>
      </c>
      <c r="D502" s="80">
        <v>10</v>
      </c>
      <c r="E502" s="80">
        <v>2022</v>
      </c>
      <c r="F502" s="80" t="s">
        <v>568</v>
      </c>
      <c r="G502" s="174" t="s">
        <v>2215</v>
      </c>
      <c r="H502" s="80" t="s">
        <v>2216</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276</v>
      </c>
      <c r="AR502" s="81">
        <v>205</v>
      </c>
      <c r="AS502" s="81">
        <v>0</v>
      </c>
      <c r="AT502" s="81">
        <v>0</v>
      </c>
      <c r="AU502" s="81">
        <v>0</v>
      </c>
      <c r="AV502" s="81">
        <v>0</v>
      </c>
      <c r="AW502" s="81"/>
      <c r="AX502" s="82"/>
      <c r="AY502" s="81">
        <v>1420.5000000000007</v>
      </c>
      <c r="AZ502" s="81">
        <v>9301.5999999999985</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2235</v>
      </c>
      <c r="B503" s="80">
        <v>392</v>
      </c>
      <c r="C503" s="80">
        <v>1</v>
      </c>
      <c r="D503" s="80">
        <v>24</v>
      </c>
      <c r="E503" s="80">
        <v>1990</v>
      </c>
      <c r="F503" s="80" t="s">
        <v>562</v>
      </c>
      <c r="G503" s="80" t="s">
        <v>2236</v>
      </c>
      <c r="H503" s="80" t="s">
        <v>2237</v>
      </c>
      <c r="I503" s="177"/>
      <c r="J503" s="81">
        <v>23.900277343031018</v>
      </c>
      <c r="K503" s="81">
        <v>1.1083014050390902</v>
      </c>
      <c r="L503" s="81">
        <v>7.0227308755433571</v>
      </c>
      <c r="M503" s="81">
        <v>12.66737949693896</v>
      </c>
      <c r="N503" s="81">
        <v>9.9708103802461938</v>
      </c>
      <c r="O503" s="81">
        <v>10.160177946757019</v>
      </c>
      <c r="P503" s="81">
        <v>8.7104751691727227</v>
      </c>
      <c r="Q503" s="81">
        <v>0.80663423495797237</v>
      </c>
      <c r="R503" s="81">
        <v>0</v>
      </c>
      <c r="S503" s="81">
        <v>1.1909241209747745</v>
      </c>
      <c r="T503" s="82"/>
      <c r="U503" s="81">
        <v>1959175</v>
      </c>
      <c r="V503" s="81">
        <v>464</v>
      </c>
      <c r="W503" s="81">
        <v>64</v>
      </c>
      <c r="X503" s="81">
        <v>4321</v>
      </c>
      <c r="Y503" s="81">
        <v>3961</v>
      </c>
      <c r="Z503" s="81">
        <v>4179</v>
      </c>
      <c r="AA503" s="81">
        <v>2115</v>
      </c>
      <c r="AB503" s="81">
        <v>13097</v>
      </c>
      <c r="AC503" s="81">
        <v>0</v>
      </c>
      <c r="AD503" s="81">
        <v>1.1909241209747745</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2238</v>
      </c>
      <c r="B504" s="80">
        <v>393</v>
      </c>
      <c r="C504" s="80">
        <v>2</v>
      </c>
      <c r="D504" s="80">
        <v>24</v>
      </c>
      <c r="E504" s="80">
        <v>2005</v>
      </c>
      <c r="F504" s="80" t="s">
        <v>565</v>
      </c>
      <c r="G504" s="80" t="s">
        <v>2236</v>
      </c>
      <c r="H504" s="80" t="s">
        <v>2237</v>
      </c>
      <c r="I504" s="177"/>
      <c r="J504" s="81">
        <v>18.897105090206789</v>
      </c>
      <c r="K504" s="81">
        <v>0.66974826460744297</v>
      </c>
      <c r="L504" s="81">
        <v>2.7097538800601124</v>
      </c>
      <c r="M504" s="81">
        <v>14.612729219596941</v>
      </c>
      <c r="N504" s="81">
        <v>13.164686637191716</v>
      </c>
      <c r="O504" s="81">
        <v>13.103875666058956</v>
      </c>
      <c r="P504" s="81">
        <v>10.238358902357673</v>
      </c>
      <c r="Q504" s="81">
        <v>0.74185519803577649</v>
      </c>
      <c r="R504" s="81">
        <v>0</v>
      </c>
      <c r="S504" s="81">
        <v>1.5580857720015486</v>
      </c>
      <c r="T504" s="82"/>
      <c r="U504" s="81">
        <v>1269082</v>
      </c>
      <c r="V504" s="81">
        <v>339</v>
      </c>
      <c r="W504" s="81">
        <v>30</v>
      </c>
      <c r="X504" s="81">
        <v>2784</v>
      </c>
      <c r="Y504" s="81">
        <v>4634</v>
      </c>
      <c r="Z504" s="81">
        <v>6237</v>
      </c>
      <c r="AA504" s="81">
        <v>2036</v>
      </c>
      <c r="AB504" s="81">
        <v>12592</v>
      </c>
      <c r="AC504" s="81">
        <v>0</v>
      </c>
      <c r="AD504" s="81">
        <v>1.5580857720015486</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2239</v>
      </c>
      <c r="B505" s="80">
        <v>394</v>
      </c>
      <c r="C505" s="80">
        <v>3</v>
      </c>
      <c r="D505" s="80">
        <v>24</v>
      </c>
      <c r="E505" s="80">
        <v>2006</v>
      </c>
      <c r="F505" s="80" t="s">
        <v>566</v>
      </c>
      <c r="G505" s="80" t="s">
        <v>2236</v>
      </c>
      <c r="H505" s="80" t="s">
        <v>2237</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2240</v>
      </c>
      <c r="B506" s="80">
        <v>395</v>
      </c>
      <c r="C506" s="80">
        <v>4</v>
      </c>
      <c r="D506" s="80">
        <v>24</v>
      </c>
      <c r="E506" s="80">
        <v>2007</v>
      </c>
      <c r="F506" s="80" t="s">
        <v>567</v>
      </c>
      <c r="G506" s="80" t="s">
        <v>2236</v>
      </c>
      <c r="H506" s="80" t="s">
        <v>2237</v>
      </c>
      <c r="I506" s="177"/>
      <c r="J506" s="81">
        <v>26.5024193391023</v>
      </c>
      <c r="K506" s="81">
        <v>0.69446291053007747</v>
      </c>
      <c r="L506" s="81">
        <v>3.7326650592847166</v>
      </c>
      <c r="M506" s="81">
        <v>17.983358902928817</v>
      </c>
      <c r="N506" s="81">
        <v>14.159671761002402</v>
      </c>
      <c r="O506" s="81">
        <v>12.621483549500997</v>
      </c>
      <c r="P506" s="81">
        <v>10.218109322185956</v>
      </c>
      <c r="Q506" s="81">
        <v>0.76057450278777095</v>
      </c>
      <c r="R506" s="81">
        <v>0</v>
      </c>
      <c r="S506" s="81">
        <v>1.2423101920664914</v>
      </c>
      <c r="T506" s="82"/>
      <c r="U506" s="81">
        <v>1788232</v>
      </c>
      <c r="V506" s="81">
        <v>330</v>
      </c>
      <c r="W506" s="81">
        <v>38</v>
      </c>
      <c r="X506" s="81">
        <v>3970</v>
      </c>
      <c r="Y506" s="81">
        <v>4657</v>
      </c>
      <c r="Z506" s="81">
        <v>6245</v>
      </c>
      <c r="AA506" s="81">
        <v>2001</v>
      </c>
      <c r="AB506" s="81">
        <v>12227</v>
      </c>
      <c r="AC506" s="81">
        <v>0</v>
      </c>
      <c r="AD506" s="81">
        <v>1.2423101920664914</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2241</v>
      </c>
      <c r="B507" s="80">
        <v>396</v>
      </c>
      <c r="C507" s="80">
        <v>5</v>
      </c>
      <c r="D507" s="80">
        <v>24</v>
      </c>
      <c r="E507" s="80">
        <v>2008</v>
      </c>
      <c r="F507" s="80" t="s">
        <v>84</v>
      </c>
      <c r="G507" s="80" t="s">
        <v>2236</v>
      </c>
      <c r="H507" s="80" t="s">
        <v>2237</v>
      </c>
      <c r="I507" s="177"/>
      <c r="J507" s="81">
        <v>22.248549034512379</v>
      </c>
      <c r="K507" s="81">
        <v>0.52624102398048522</v>
      </c>
      <c r="L507" s="81">
        <v>2.967664618711952</v>
      </c>
      <c r="M507" s="81">
        <v>18.809952435377355</v>
      </c>
      <c r="N507" s="81">
        <v>13.602223864858837</v>
      </c>
      <c r="O507" s="81">
        <v>12.179844956996609</v>
      </c>
      <c r="P507" s="81">
        <v>9.7218995034840017</v>
      </c>
      <c r="Q507" s="81">
        <v>0.73977202059912961</v>
      </c>
      <c r="R507" s="81">
        <v>0</v>
      </c>
      <c r="S507" s="81">
        <v>1.1153870417424596</v>
      </c>
      <c r="T507" s="82"/>
      <c r="U507" s="81">
        <v>1575122</v>
      </c>
      <c r="V507" s="81">
        <v>330</v>
      </c>
      <c r="W507" s="81">
        <v>38</v>
      </c>
      <c r="X507" s="81">
        <v>3970</v>
      </c>
      <c r="Y507" s="81">
        <v>4669</v>
      </c>
      <c r="Z507" s="81">
        <v>6238</v>
      </c>
      <c r="AA507" s="81">
        <v>1906</v>
      </c>
      <c r="AB507" s="81">
        <v>12088</v>
      </c>
      <c r="AC507" s="81">
        <v>0</v>
      </c>
      <c r="AD507" s="81">
        <v>1.1153870417424596</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2242</v>
      </c>
      <c r="B508" s="80">
        <v>397</v>
      </c>
      <c r="C508" s="80">
        <v>6</v>
      </c>
      <c r="D508" s="80">
        <v>24</v>
      </c>
      <c r="E508" s="80">
        <v>2009</v>
      </c>
      <c r="F508" s="80" t="s">
        <v>85</v>
      </c>
      <c r="G508" s="80" t="s">
        <v>2236</v>
      </c>
      <c r="H508" s="80" t="s">
        <v>2237</v>
      </c>
      <c r="I508" s="177"/>
      <c r="J508" s="81">
        <v>17.878885352053878</v>
      </c>
      <c r="K508" s="81">
        <v>0.49011359731741133</v>
      </c>
      <c r="L508" s="81">
        <v>1.9565117764747364</v>
      </c>
      <c r="M508" s="81">
        <v>15.754662164850401</v>
      </c>
      <c r="N508" s="81">
        <v>11.582468811323711</v>
      </c>
      <c r="O508" s="81">
        <v>12.296141796145832</v>
      </c>
      <c r="P508" s="81">
        <v>9.2264244231497514</v>
      </c>
      <c r="Q508" s="81">
        <v>0.69643050813941365</v>
      </c>
      <c r="R508" s="81">
        <v>0</v>
      </c>
      <c r="S508" s="81">
        <v>1.102259881890397</v>
      </c>
      <c r="T508" s="82"/>
      <c r="U508" s="81">
        <v>1000241</v>
      </c>
      <c r="V508" s="81">
        <v>375</v>
      </c>
      <c r="W508" s="81">
        <v>37</v>
      </c>
      <c r="X508" s="81">
        <v>3882</v>
      </c>
      <c r="Y508" s="81">
        <v>4655</v>
      </c>
      <c r="Z508" s="81">
        <v>6216</v>
      </c>
      <c r="AA508" s="81">
        <v>1857</v>
      </c>
      <c r="AB508" s="81">
        <v>11946</v>
      </c>
      <c r="AC508" s="81">
        <v>0</v>
      </c>
      <c r="AD508" s="81">
        <v>1.102259881890397</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0</v>
      </c>
      <c r="BJ508" s="81">
        <v>0</v>
      </c>
      <c r="BK508" s="81">
        <v>0</v>
      </c>
      <c r="BL508" s="81">
        <v>0</v>
      </c>
      <c r="BM508" s="82"/>
      <c r="BN508" s="81">
        <v>0</v>
      </c>
      <c r="BO508" s="81">
        <v>0</v>
      </c>
      <c r="BP508" s="81">
        <v>0</v>
      </c>
      <c r="BQ508" s="81">
        <v>0</v>
      </c>
      <c r="BR508" s="81">
        <v>0</v>
      </c>
      <c r="BS508" s="81">
        <v>0</v>
      </c>
      <c r="BT508"/>
      <c r="BU508" s="80"/>
      <c r="BV508" s="80"/>
      <c r="BW508" s="80"/>
      <c r="BX508" s="80"/>
      <c r="BY508" s="80"/>
      <c r="BZ508" s="80"/>
      <c r="CA508" s="80"/>
      <c r="CB508" s="80"/>
      <c r="CC508" s="80"/>
    </row>
    <row r="509" spans="1:81">
      <c r="A509" s="80" t="s">
        <v>2243</v>
      </c>
      <c r="B509" s="80">
        <v>398</v>
      </c>
      <c r="C509" s="80">
        <v>7</v>
      </c>
      <c r="D509" s="80">
        <v>24</v>
      </c>
      <c r="E509" s="80">
        <v>2010</v>
      </c>
      <c r="F509" s="80" t="s">
        <v>86</v>
      </c>
      <c r="G509" s="80" t="s">
        <v>2236</v>
      </c>
      <c r="H509" s="80" t="s">
        <v>2237</v>
      </c>
      <c r="I509" s="177"/>
      <c r="J509" s="81">
        <v>18.90577073731993</v>
      </c>
      <c r="K509" s="81">
        <v>0.5239984808312137</v>
      </c>
      <c r="L509" s="81">
        <v>1.8128000379417615</v>
      </c>
      <c r="M509" s="81">
        <v>15.953197361031625</v>
      </c>
      <c r="N509" s="81">
        <v>12.355116104137283</v>
      </c>
      <c r="O509" s="81">
        <v>12.146725639008425</v>
      </c>
      <c r="P509" s="81">
        <v>9.3047768683509382</v>
      </c>
      <c r="Q509" s="81">
        <v>0.72437620324946839</v>
      </c>
      <c r="R509" s="81">
        <v>0</v>
      </c>
      <c r="S509" s="81">
        <v>1.2116529603061899</v>
      </c>
      <c r="T509" s="82"/>
      <c r="U509" s="81">
        <v>1241916</v>
      </c>
      <c r="V509" s="81">
        <v>375</v>
      </c>
      <c r="W509" s="81">
        <v>37</v>
      </c>
      <c r="X509" s="81">
        <v>3882</v>
      </c>
      <c r="Y509" s="81">
        <v>4691</v>
      </c>
      <c r="Z509" s="81">
        <v>6169</v>
      </c>
      <c r="AA509" s="81">
        <v>1826</v>
      </c>
      <c r="AB509" s="81">
        <v>11906</v>
      </c>
      <c r="AC509" s="81">
        <v>0</v>
      </c>
      <c r="AD509" s="81">
        <v>1.2116529603061899</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0</v>
      </c>
      <c r="BJ509" s="81">
        <v>0</v>
      </c>
      <c r="BK509" s="81">
        <v>0</v>
      </c>
      <c r="BL509" s="81">
        <v>0</v>
      </c>
      <c r="BM509" s="82"/>
      <c r="BN509" s="81">
        <v>0</v>
      </c>
      <c r="BO509" s="81">
        <v>0</v>
      </c>
      <c r="BP509" s="81">
        <v>0</v>
      </c>
      <c r="BQ509" s="81">
        <v>0</v>
      </c>
      <c r="BR509" s="81">
        <v>0</v>
      </c>
      <c r="BS509" s="81">
        <v>0</v>
      </c>
      <c r="BT509"/>
      <c r="BU509" s="80">
        <v>0</v>
      </c>
      <c r="BV509" s="80">
        <v>0</v>
      </c>
      <c r="BW509" s="80">
        <v>0</v>
      </c>
      <c r="BX509" s="80">
        <v>0</v>
      </c>
      <c r="BY509" s="80">
        <v>0</v>
      </c>
      <c r="BZ509" s="80">
        <v>0</v>
      </c>
      <c r="CA509" s="80">
        <v>0</v>
      </c>
      <c r="CB509" s="80">
        <v>0</v>
      </c>
      <c r="CC509" s="80">
        <v>0</v>
      </c>
    </row>
    <row r="510" spans="1:81">
      <c r="A510" s="80" t="s">
        <v>2244</v>
      </c>
      <c r="B510" s="80">
        <v>399</v>
      </c>
      <c r="C510" s="80">
        <v>8</v>
      </c>
      <c r="D510" s="80">
        <v>24</v>
      </c>
      <c r="E510" s="80">
        <v>2011</v>
      </c>
      <c r="F510" s="80" t="s">
        <v>87</v>
      </c>
      <c r="G510" s="80" t="s">
        <v>2236</v>
      </c>
      <c r="H510" s="80" t="s">
        <v>2237</v>
      </c>
      <c r="I510" s="177"/>
      <c r="J510" s="81">
        <v>20.114407042624265</v>
      </c>
      <c r="K510" s="81">
        <v>0.81991877243748601</v>
      </c>
      <c r="L510" s="81">
        <v>1.6615008435087681</v>
      </c>
      <c r="M510" s="81">
        <v>20.156488933372547</v>
      </c>
      <c r="N510" s="81">
        <v>13.002991317389135</v>
      </c>
      <c r="O510" s="81">
        <v>11.876886273429925</v>
      </c>
      <c r="P510" s="81">
        <v>8.8824811828411629</v>
      </c>
      <c r="Q510" s="81">
        <v>0.82719180799387326</v>
      </c>
      <c r="R510" s="81">
        <v>0</v>
      </c>
      <c r="S510" s="81">
        <v>1.225812085958611</v>
      </c>
      <c r="T510" s="82"/>
      <c r="U510" s="81">
        <v>1329019</v>
      </c>
      <c r="V510" s="81">
        <v>375</v>
      </c>
      <c r="W510" s="81">
        <v>37</v>
      </c>
      <c r="X510" s="81">
        <v>3882</v>
      </c>
      <c r="Y510" s="81">
        <v>4698</v>
      </c>
      <c r="Z510" s="81">
        <v>6163</v>
      </c>
      <c r="AA510" s="81">
        <v>1795</v>
      </c>
      <c r="AB510" s="81">
        <v>11787</v>
      </c>
      <c r="AC510" s="81">
        <v>0</v>
      </c>
      <c r="AD510" s="81">
        <v>1.225812085958611</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2245</v>
      </c>
      <c r="B511" s="80">
        <v>400</v>
      </c>
      <c r="C511" s="80">
        <v>9</v>
      </c>
      <c r="D511" s="80">
        <v>24</v>
      </c>
      <c r="E511" s="80">
        <v>2012</v>
      </c>
      <c r="F511" s="80" t="s">
        <v>88</v>
      </c>
      <c r="G511" s="80" t="s">
        <v>2236</v>
      </c>
      <c r="H511" s="80" t="s">
        <v>2237</v>
      </c>
      <c r="I511" s="177"/>
      <c r="J511" s="81">
        <v>19.107458553292698</v>
      </c>
      <c r="K511" s="81">
        <v>0.77737982787363369</v>
      </c>
      <c r="L511" s="81">
        <v>1.6383988732708463</v>
      </c>
      <c r="M511" s="81">
        <v>20.732715534200288</v>
      </c>
      <c r="N511" s="81">
        <v>13.782725663210222</v>
      </c>
      <c r="O511" s="81">
        <v>11.812104210780339</v>
      </c>
      <c r="P511" s="81">
        <v>8.8832530449088125</v>
      </c>
      <c r="Q511" s="81">
        <v>0.8962842219211542</v>
      </c>
      <c r="R511" s="81">
        <v>0</v>
      </c>
      <c r="S511" s="81">
        <v>1.2675568014824277</v>
      </c>
      <c r="T511" s="82"/>
      <c r="U511" s="81">
        <v>1236070</v>
      </c>
      <c r="V511" s="81">
        <v>375</v>
      </c>
      <c r="W511" s="81">
        <v>37</v>
      </c>
      <c r="X511" s="81">
        <v>3882</v>
      </c>
      <c r="Y511" s="81">
        <v>4767</v>
      </c>
      <c r="Z511" s="81">
        <v>6178</v>
      </c>
      <c r="AA511" s="81">
        <v>1785</v>
      </c>
      <c r="AB511" s="81">
        <v>11755</v>
      </c>
      <c r="AC511" s="81">
        <v>0</v>
      </c>
      <c r="AD511" s="81">
        <v>1.2675568014824277</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2246</v>
      </c>
      <c r="B512" s="80">
        <v>401</v>
      </c>
      <c r="C512" s="80">
        <v>10</v>
      </c>
      <c r="D512" s="80">
        <v>24</v>
      </c>
      <c r="E512" s="80">
        <v>2013</v>
      </c>
      <c r="F512" s="80" t="s">
        <v>89</v>
      </c>
      <c r="G512" s="80" t="s">
        <v>2236</v>
      </c>
      <c r="H512" s="80" t="s">
        <v>2237</v>
      </c>
      <c r="I512" s="177"/>
      <c r="J512" s="81">
        <v>9.6824979868824688</v>
      </c>
      <c r="K512" s="81">
        <v>0.6974434214533124</v>
      </c>
      <c r="L512" s="81">
        <v>1.4988276782054877</v>
      </c>
      <c r="M512" s="81">
        <v>21.903203518489914</v>
      </c>
      <c r="N512" s="81">
        <v>14.481655955600781</v>
      </c>
      <c r="O512" s="81">
        <v>11.336539950438624</v>
      </c>
      <c r="P512" s="81">
        <v>8.831803004189787</v>
      </c>
      <c r="Q512" s="81">
        <v>0.90050370615851705</v>
      </c>
      <c r="R512" s="81">
        <v>0</v>
      </c>
      <c r="S512" s="81">
        <v>1.2037156846867534</v>
      </c>
      <c r="T512" s="82"/>
      <c r="U512" s="81">
        <v>583340</v>
      </c>
      <c r="V512" s="81">
        <v>375</v>
      </c>
      <c r="W512" s="81">
        <v>37</v>
      </c>
      <c r="X512" s="81">
        <v>3882</v>
      </c>
      <c r="Y512" s="81">
        <v>4750</v>
      </c>
      <c r="Z512" s="81">
        <v>6194</v>
      </c>
      <c r="AA512" s="81">
        <v>1768</v>
      </c>
      <c r="AB512" s="81">
        <v>11641</v>
      </c>
      <c r="AC512" s="81">
        <v>0</v>
      </c>
      <c r="AD512" s="81">
        <v>1.2037156846867534</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2247</v>
      </c>
      <c r="B513" s="80">
        <v>402</v>
      </c>
      <c r="C513" s="80">
        <v>11</v>
      </c>
      <c r="D513" s="80">
        <v>24</v>
      </c>
      <c r="E513" s="80">
        <v>2014</v>
      </c>
      <c r="F513" s="80" t="s">
        <v>90</v>
      </c>
      <c r="G513" s="80" t="s">
        <v>2236</v>
      </c>
      <c r="H513" s="80" t="s">
        <v>2237</v>
      </c>
      <c r="I513" s="177"/>
      <c r="J513" s="81">
        <v>10.230946960316421</v>
      </c>
      <c r="K513" s="81">
        <v>0.61935435113377335</v>
      </c>
      <c r="L513" s="81">
        <v>2.1783974165347568</v>
      </c>
      <c r="M513" s="81">
        <v>17.804238883369088</v>
      </c>
      <c r="N513" s="81">
        <v>14.394096194252937</v>
      </c>
      <c r="O513" s="81">
        <v>10.73771912491604</v>
      </c>
      <c r="P513" s="81">
        <v>8.7471829911427985</v>
      </c>
      <c r="Q513" s="81">
        <v>0.85538314680839</v>
      </c>
      <c r="R513" s="81">
        <v>0</v>
      </c>
      <c r="S513" s="81">
        <v>1.1206997973892581</v>
      </c>
      <c r="T513" s="82"/>
      <c r="U513" s="81">
        <v>669762</v>
      </c>
      <c r="V513" s="81">
        <v>299</v>
      </c>
      <c r="W513" s="81">
        <v>34</v>
      </c>
      <c r="X513" s="81">
        <v>3656</v>
      </c>
      <c r="Y513" s="81">
        <v>4755</v>
      </c>
      <c r="Z513" s="81">
        <v>6179</v>
      </c>
      <c r="AA513" s="81">
        <v>1742</v>
      </c>
      <c r="AB513" s="81">
        <v>11525</v>
      </c>
      <c r="AC513" s="81">
        <v>0</v>
      </c>
      <c r="AD513" s="81">
        <v>1.1206997973892581</v>
      </c>
      <c r="AE513" s="82"/>
      <c r="AF513" s="81">
        <v>5150725.7647692654</v>
      </c>
      <c r="AG513" s="81">
        <v>589745.16148615885</v>
      </c>
      <c r="AH513" s="81">
        <v>487579.73700130283</v>
      </c>
      <c r="AI513" s="81">
        <v>25056527.557974033</v>
      </c>
      <c r="AJ513" s="81">
        <v>20753414.081316531</v>
      </c>
      <c r="AK513" s="81">
        <v>0</v>
      </c>
      <c r="AL513" s="81">
        <v>0</v>
      </c>
      <c r="AM513" s="81">
        <v>1582210.2794474994</v>
      </c>
      <c r="AN513" s="81">
        <v>0</v>
      </c>
      <c r="AO513" s="81">
        <v>0</v>
      </c>
      <c r="AP513" s="82"/>
      <c r="AQ513" s="81">
        <v>101</v>
      </c>
      <c r="AR513" s="81">
        <v>11</v>
      </c>
      <c r="AS513" s="81">
        <v>0</v>
      </c>
      <c r="AT513" s="81">
        <v>0</v>
      </c>
      <c r="AU513" s="81">
        <v>0</v>
      </c>
      <c r="AV513" s="81">
        <v>0</v>
      </c>
      <c r="AW513" s="81" t="s">
        <v>564</v>
      </c>
      <c r="AX513" s="82"/>
      <c r="AY513" s="81">
        <v>407.5</v>
      </c>
      <c r="AZ513" s="81">
        <v>199.8</v>
      </c>
      <c r="BA513" s="81">
        <v>0</v>
      </c>
      <c r="BB513" s="81">
        <v>0</v>
      </c>
      <c r="BC513" s="81">
        <v>0</v>
      </c>
      <c r="BD513" s="81">
        <v>0</v>
      </c>
      <c r="BE513" s="81" t="s">
        <v>564</v>
      </c>
      <c r="BF513" s="82"/>
      <c r="BG513" s="81">
        <v>0</v>
      </c>
      <c r="BH513" s="81">
        <v>0</v>
      </c>
      <c r="BI513" s="81">
        <v>0</v>
      </c>
      <c r="BJ513" s="81">
        <v>0</v>
      </c>
      <c r="BK513" s="81">
        <v>0</v>
      </c>
      <c r="BL513" s="81">
        <v>0</v>
      </c>
      <c r="BM513" s="82"/>
      <c r="BN513" s="81">
        <v>0</v>
      </c>
      <c r="BO513" s="81">
        <v>0</v>
      </c>
      <c r="BP513" s="81">
        <v>0</v>
      </c>
      <c r="BQ513" s="81">
        <v>0</v>
      </c>
      <c r="BR513" s="81">
        <v>0</v>
      </c>
      <c r="BS513" s="81">
        <v>0</v>
      </c>
      <c r="BT513"/>
      <c r="BU513" s="80">
        <v>0</v>
      </c>
      <c r="BV513" s="80">
        <v>0</v>
      </c>
      <c r="BW513" s="80">
        <v>0</v>
      </c>
      <c r="BX513" s="80">
        <v>0</v>
      </c>
      <c r="BY513" s="80">
        <v>0</v>
      </c>
      <c r="BZ513" s="80">
        <v>0</v>
      </c>
      <c r="CA513" s="80">
        <v>0</v>
      </c>
      <c r="CB513" s="80">
        <v>0</v>
      </c>
      <c r="CC513" s="80">
        <v>0</v>
      </c>
    </row>
    <row r="514" spans="1:81">
      <c r="A514" s="80" t="s">
        <v>2248</v>
      </c>
      <c r="B514" s="80">
        <v>403</v>
      </c>
      <c r="C514" s="80">
        <v>12</v>
      </c>
      <c r="D514" s="80">
        <v>24</v>
      </c>
      <c r="E514" s="80">
        <v>2015</v>
      </c>
      <c r="F514" s="80" t="s">
        <v>91</v>
      </c>
      <c r="G514" s="80" t="s">
        <v>2236</v>
      </c>
      <c r="H514" s="80" t="s">
        <v>2237</v>
      </c>
      <c r="I514" s="177"/>
      <c r="J514" s="81">
        <v>12.47611038338569</v>
      </c>
      <c r="K514" s="81">
        <v>0.59139091739620586</v>
      </c>
      <c r="L514" s="81">
        <v>2.4064240923684466</v>
      </c>
      <c r="M514" s="81">
        <v>17.89843822733296</v>
      </c>
      <c r="N514" s="81">
        <v>12.775964979989064</v>
      </c>
      <c r="O514" s="81">
        <v>10.590500010251512</v>
      </c>
      <c r="P514" s="81">
        <v>8.5681294739854703</v>
      </c>
      <c r="Q514" s="81">
        <v>0.83236426935537333</v>
      </c>
      <c r="R514" s="81">
        <v>0</v>
      </c>
      <c r="S514" s="81">
        <v>1.0778773898684999</v>
      </c>
      <c r="T514" s="82"/>
      <c r="U514" s="81">
        <v>827842</v>
      </c>
      <c r="V514" s="81">
        <v>299</v>
      </c>
      <c r="W514" s="81">
        <v>34</v>
      </c>
      <c r="X514" s="81">
        <v>3656</v>
      </c>
      <c r="Y514" s="81">
        <v>4779</v>
      </c>
      <c r="Z514" s="81">
        <v>6153</v>
      </c>
      <c r="AA514" s="81">
        <v>1705</v>
      </c>
      <c r="AB514" s="81">
        <v>11456</v>
      </c>
      <c r="AC514" s="81">
        <v>0</v>
      </c>
      <c r="AD514" s="81">
        <v>1.0778773898684999</v>
      </c>
      <c r="AE514" s="82"/>
      <c r="AF514" s="81">
        <v>5906591.0124187628</v>
      </c>
      <c r="AG514" s="81">
        <v>501757.84443004959</v>
      </c>
      <c r="AH514" s="81">
        <v>459806.17994746071</v>
      </c>
      <c r="AI514" s="81">
        <v>25770170.617049225</v>
      </c>
      <c r="AJ514" s="81">
        <v>17885571.352391943</v>
      </c>
      <c r="AK514" s="81">
        <v>0</v>
      </c>
      <c r="AL514" s="81">
        <v>0</v>
      </c>
      <c r="AM514" s="81">
        <v>1569996.7438874249</v>
      </c>
      <c r="AN514" s="81">
        <v>0</v>
      </c>
      <c r="AO514" s="81">
        <v>0</v>
      </c>
      <c r="AP514" s="82"/>
      <c r="AQ514" s="81">
        <v>125</v>
      </c>
      <c r="AR514" s="81">
        <v>19</v>
      </c>
      <c r="AS514" s="81">
        <v>0</v>
      </c>
      <c r="AT514" s="81">
        <v>0</v>
      </c>
      <c r="AU514" s="81">
        <v>0</v>
      </c>
      <c r="AV514" s="81">
        <v>0</v>
      </c>
      <c r="AW514" s="81" t="s">
        <v>564</v>
      </c>
      <c r="AX514" s="82"/>
      <c r="AY514" s="81">
        <v>513</v>
      </c>
      <c r="AZ514" s="81">
        <v>292.39999999999998</v>
      </c>
      <c r="BA514" s="81">
        <v>0</v>
      </c>
      <c r="BB514" s="81">
        <v>0</v>
      </c>
      <c r="BC514" s="81">
        <v>0</v>
      </c>
      <c r="BD514" s="81">
        <v>0</v>
      </c>
      <c r="BE514" s="81" t="s">
        <v>564</v>
      </c>
      <c r="BF514" s="82"/>
      <c r="BG514" s="81">
        <v>0</v>
      </c>
      <c r="BH514" s="81">
        <v>0</v>
      </c>
      <c r="BI514" s="81">
        <v>0</v>
      </c>
      <c r="BJ514" s="81">
        <v>0</v>
      </c>
      <c r="BK514" s="81">
        <v>0</v>
      </c>
      <c r="BL514" s="81">
        <v>0</v>
      </c>
      <c r="BM514" s="82"/>
      <c r="BN514" s="81">
        <v>0</v>
      </c>
      <c r="BO514" s="81">
        <v>0</v>
      </c>
      <c r="BP514" s="81">
        <v>0</v>
      </c>
      <c r="BQ514" s="81">
        <v>0</v>
      </c>
      <c r="BR514" s="81">
        <v>0</v>
      </c>
      <c r="BS514" s="81">
        <v>0</v>
      </c>
      <c r="BT514"/>
      <c r="BU514" s="80">
        <v>0</v>
      </c>
      <c r="BV514" s="80">
        <v>0</v>
      </c>
      <c r="BW514" s="80">
        <v>0</v>
      </c>
      <c r="BX514" s="80">
        <v>0</v>
      </c>
      <c r="BY514" s="80">
        <v>0</v>
      </c>
      <c r="BZ514" s="80">
        <v>0</v>
      </c>
      <c r="CA514" s="80">
        <v>0</v>
      </c>
      <c r="CB514" s="80">
        <v>0</v>
      </c>
      <c r="CC514" s="80">
        <v>0</v>
      </c>
    </row>
    <row r="515" spans="1:81">
      <c r="A515" s="80" t="s">
        <v>2249</v>
      </c>
      <c r="B515" s="80">
        <v>404</v>
      </c>
      <c r="C515" s="80">
        <v>13</v>
      </c>
      <c r="D515" s="80">
        <v>24</v>
      </c>
      <c r="E515" s="80">
        <v>2016</v>
      </c>
      <c r="F515" s="80" t="s">
        <v>92</v>
      </c>
      <c r="G515" s="80" t="s">
        <v>2236</v>
      </c>
      <c r="H515" s="80" t="s">
        <v>2237</v>
      </c>
      <c r="I515" s="177"/>
      <c r="J515" s="81">
        <v>10.730865559880844</v>
      </c>
      <c r="K515" s="81">
        <v>0.58243891333963149</v>
      </c>
      <c r="L515" s="81">
        <v>2.6402543047078595</v>
      </c>
      <c r="M515" s="81">
        <v>15.171739983516236</v>
      </c>
      <c r="N515" s="81">
        <v>12.31496759625025</v>
      </c>
      <c r="O515" s="81">
        <v>10.519704754817605</v>
      </c>
      <c r="P515" s="81">
        <v>8.2889796195075842</v>
      </c>
      <c r="Q515" s="81">
        <v>0.79941329122108218</v>
      </c>
      <c r="R515" s="81">
        <v>0</v>
      </c>
      <c r="S515" s="81">
        <v>1.0380766627881177</v>
      </c>
      <c r="T515" s="82"/>
      <c r="U515" s="81">
        <v>678803</v>
      </c>
      <c r="V515" s="81">
        <v>299</v>
      </c>
      <c r="W515" s="81">
        <v>34</v>
      </c>
      <c r="X515" s="81">
        <v>3656</v>
      </c>
      <c r="Y515" s="81">
        <v>4807</v>
      </c>
      <c r="Z515" s="81">
        <v>6187</v>
      </c>
      <c r="AA515" s="81">
        <v>1706</v>
      </c>
      <c r="AB515" s="81">
        <v>11318</v>
      </c>
      <c r="AC515" s="81">
        <v>0</v>
      </c>
      <c r="AD515" s="81">
        <v>1.0380766627881179</v>
      </c>
      <c r="AE515" s="82"/>
      <c r="AF515" s="81">
        <v>5200236.2594330357</v>
      </c>
      <c r="AG515" s="81">
        <v>466169.13593486982</v>
      </c>
      <c r="AH515" s="81">
        <v>483241.50193378789</v>
      </c>
      <c r="AI515" s="81">
        <v>23985047.195250761</v>
      </c>
      <c r="AJ515" s="81">
        <v>17608927.565939311</v>
      </c>
      <c r="AK515" s="81">
        <v>0</v>
      </c>
      <c r="AL515" s="81">
        <v>0</v>
      </c>
      <c r="AM515" s="81">
        <v>1552289.4631811101</v>
      </c>
      <c r="AN515" s="81">
        <v>0</v>
      </c>
      <c r="AO515" s="81">
        <v>0</v>
      </c>
      <c r="AP515" s="82"/>
      <c r="AQ515" s="81">
        <v>139</v>
      </c>
      <c r="AR515" s="81">
        <v>20</v>
      </c>
      <c r="AS515" s="81">
        <v>0</v>
      </c>
      <c r="AT515" s="81">
        <v>0</v>
      </c>
      <c r="AU515" s="81">
        <v>0</v>
      </c>
      <c r="AV515" s="81">
        <v>0</v>
      </c>
      <c r="AW515" s="81" t="s">
        <v>564</v>
      </c>
      <c r="AX515" s="82"/>
      <c r="AY515" s="81">
        <v>590.69999999999993</v>
      </c>
      <c r="AZ515" s="81">
        <v>318.60000000000002</v>
      </c>
      <c r="BA515" s="81">
        <v>0</v>
      </c>
      <c r="BB515" s="81">
        <v>0</v>
      </c>
      <c r="BC515" s="81">
        <v>0</v>
      </c>
      <c r="BD515" s="81">
        <v>0</v>
      </c>
      <c r="BE515" s="81" t="s">
        <v>564</v>
      </c>
      <c r="BF515" s="82"/>
      <c r="BG515" s="81">
        <v>0</v>
      </c>
      <c r="BH515" s="81">
        <v>0</v>
      </c>
      <c r="BI515" s="81">
        <v>0</v>
      </c>
      <c r="BJ515" s="81">
        <v>0</v>
      </c>
      <c r="BK515" s="81">
        <v>0</v>
      </c>
      <c r="BL515" s="81">
        <v>0</v>
      </c>
      <c r="BM515" s="82"/>
      <c r="BN515" s="81">
        <v>0</v>
      </c>
      <c r="BO515" s="81">
        <v>0</v>
      </c>
      <c r="BP515" s="81">
        <v>0</v>
      </c>
      <c r="BQ515" s="81">
        <v>0</v>
      </c>
      <c r="BR515" s="81">
        <v>0</v>
      </c>
      <c r="BS515" s="81">
        <v>0</v>
      </c>
      <c r="BT515"/>
      <c r="BU515" s="80">
        <v>0</v>
      </c>
      <c r="BV515" s="80">
        <v>0</v>
      </c>
      <c r="BW515" s="80">
        <v>0</v>
      </c>
      <c r="BX515" s="80">
        <v>0</v>
      </c>
      <c r="BY515" s="80">
        <v>0</v>
      </c>
      <c r="BZ515" s="80">
        <v>0</v>
      </c>
      <c r="CA515" s="80">
        <v>0</v>
      </c>
      <c r="CB515" s="80">
        <v>0</v>
      </c>
      <c r="CC515" s="80">
        <v>0</v>
      </c>
    </row>
    <row r="516" spans="1:81">
      <c r="A516" s="80" t="s">
        <v>2250</v>
      </c>
      <c r="B516" s="80">
        <v>405</v>
      </c>
      <c r="C516" s="80">
        <v>14</v>
      </c>
      <c r="D516" s="80">
        <v>24</v>
      </c>
      <c r="E516" s="80">
        <v>2017</v>
      </c>
      <c r="F516" s="80" t="s">
        <v>71</v>
      </c>
      <c r="G516" s="80" t="s">
        <v>2236</v>
      </c>
      <c r="H516" s="80" t="s">
        <v>2237</v>
      </c>
      <c r="I516" s="177"/>
      <c r="J516" s="81">
        <v>13.140327454973129</v>
      </c>
      <c r="K516" s="81">
        <v>0.60112443118409242</v>
      </c>
      <c r="L516" s="81">
        <v>3.1225366252421334</v>
      </c>
      <c r="M516" s="81">
        <v>15.134764601965248</v>
      </c>
      <c r="N516" s="81">
        <v>12.580304290265371</v>
      </c>
      <c r="O516" s="81">
        <v>10.287836547271549</v>
      </c>
      <c r="P516" s="81">
        <v>8.1930204005153033</v>
      </c>
      <c r="Q516" s="81">
        <v>0.76831411157744367</v>
      </c>
      <c r="R516" s="81">
        <v>0</v>
      </c>
      <c r="S516" s="81">
        <v>1.0455634035244048</v>
      </c>
      <c r="T516" s="82"/>
      <c r="U516" s="81">
        <v>908912.99999999988</v>
      </c>
      <c r="V516" s="81">
        <v>299</v>
      </c>
      <c r="W516" s="81">
        <v>34</v>
      </c>
      <c r="X516" s="81">
        <v>3656</v>
      </c>
      <c r="Y516" s="81">
        <v>4830</v>
      </c>
      <c r="Z516" s="81">
        <v>6151</v>
      </c>
      <c r="AA516" s="81">
        <v>1697</v>
      </c>
      <c r="AB516" s="81">
        <v>11249</v>
      </c>
      <c r="AC516" s="81">
        <v>0</v>
      </c>
      <c r="AD516" s="81">
        <v>1.045563403524405</v>
      </c>
      <c r="AE516" s="82"/>
      <c r="AF516" s="81">
        <v>6539799.6753517725</v>
      </c>
      <c r="AG516" s="81">
        <v>484753.65376701817</v>
      </c>
      <c r="AH516" s="81">
        <v>687894.58723137842</v>
      </c>
      <c r="AI516" s="81">
        <v>24841096.80657002</v>
      </c>
      <c r="AJ516" s="81">
        <v>17935865.01850969</v>
      </c>
      <c r="AK516" s="81">
        <v>0</v>
      </c>
      <c r="AL516" s="81">
        <v>0</v>
      </c>
      <c r="AM516" s="81">
        <v>1545240.057591402</v>
      </c>
      <c r="AN516" s="81">
        <v>0</v>
      </c>
      <c r="AO516" s="81">
        <v>0</v>
      </c>
      <c r="AP516" s="82"/>
      <c r="AQ516" s="81">
        <v>159</v>
      </c>
      <c r="AR516" s="81">
        <v>24</v>
      </c>
      <c r="AS516" s="81">
        <v>0</v>
      </c>
      <c r="AT516" s="81">
        <v>0</v>
      </c>
      <c r="AU516" s="81">
        <v>0</v>
      </c>
      <c r="AV516" s="81">
        <v>0</v>
      </c>
      <c r="AW516" s="81" t="s">
        <v>564</v>
      </c>
      <c r="AX516" s="82"/>
      <c r="AY516" s="81">
        <v>682.5</v>
      </c>
      <c r="AZ516" s="81">
        <v>364.6</v>
      </c>
      <c r="BA516" s="81">
        <v>0</v>
      </c>
      <c r="BB516" s="81">
        <v>0</v>
      </c>
      <c r="BC516" s="81">
        <v>0</v>
      </c>
      <c r="BD516" s="81">
        <v>0</v>
      </c>
      <c r="BE516" s="81" t="s">
        <v>564</v>
      </c>
      <c r="BF516" s="82"/>
      <c r="BG516" s="81">
        <v>0</v>
      </c>
      <c r="BH516" s="81">
        <v>0</v>
      </c>
      <c r="BI516" s="81">
        <v>0</v>
      </c>
      <c r="BJ516" s="81">
        <v>0</v>
      </c>
      <c r="BK516" s="81">
        <v>3.9409999999999998</v>
      </c>
      <c r="BL516" s="81">
        <v>0</v>
      </c>
      <c r="BM516" s="82"/>
      <c r="BN516" s="81">
        <v>0</v>
      </c>
      <c r="BO516" s="81">
        <v>0</v>
      </c>
      <c r="BP516" s="81">
        <v>0</v>
      </c>
      <c r="BQ516" s="81">
        <v>0</v>
      </c>
      <c r="BR516" s="81">
        <v>1</v>
      </c>
      <c r="BS516" s="81">
        <v>0</v>
      </c>
      <c r="BT516"/>
      <c r="BU516" s="80">
        <v>3.9409999999999998</v>
      </c>
      <c r="BV516" s="80">
        <v>0</v>
      </c>
      <c r="BW516" s="80">
        <v>0</v>
      </c>
      <c r="BX516" s="80">
        <v>0</v>
      </c>
      <c r="BY516" s="80">
        <v>0</v>
      </c>
      <c r="BZ516" s="80">
        <v>0</v>
      </c>
      <c r="CA516" s="80">
        <v>0</v>
      </c>
      <c r="CB516" s="80">
        <v>0</v>
      </c>
      <c r="CC516" s="80">
        <v>0</v>
      </c>
    </row>
    <row r="517" spans="1:81">
      <c r="A517" s="80" t="s">
        <v>2251</v>
      </c>
      <c r="B517" s="80">
        <v>406</v>
      </c>
      <c r="C517" s="80">
        <v>15</v>
      </c>
      <c r="D517" s="80">
        <v>24</v>
      </c>
      <c r="E517" s="80">
        <v>2018</v>
      </c>
      <c r="F517" s="80" t="s">
        <v>93</v>
      </c>
      <c r="G517" s="80" t="s">
        <v>2236</v>
      </c>
      <c r="H517" s="80" t="s">
        <v>2237</v>
      </c>
      <c r="I517" s="177"/>
      <c r="J517" s="81">
        <v>13.423154106915163</v>
      </c>
      <c r="K517" s="81">
        <v>0.56146738625942227</v>
      </c>
      <c r="L517" s="81">
        <v>2.0500234802889747</v>
      </c>
      <c r="M517" s="81">
        <v>14.915441648079181</v>
      </c>
      <c r="N517" s="81">
        <v>12.307605283697997</v>
      </c>
      <c r="O517" s="81">
        <v>10.104397292075021</v>
      </c>
      <c r="P517" s="81">
        <v>7.9298294943793843</v>
      </c>
      <c r="Q517" s="81">
        <v>0.7115623714749697</v>
      </c>
      <c r="R517" s="81">
        <v>0</v>
      </c>
      <c r="S517" s="81">
        <v>1.0871355653988957</v>
      </c>
      <c r="T517" s="82"/>
      <c r="U517" s="81">
        <v>975452</v>
      </c>
      <c r="V517" s="81">
        <v>299</v>
      </c>
      <c r="W517" s="81">
        <v>34</v>
      </c>
      <c r="X517" s="81">
        <v>3656</v>
      </c>
      <c r="Y517" s="81">
        <v>4920</v>
      </c>
      <c r="Z517" s="81">
        <v>6157</v>
      </c>
      <c r="AA517" s="81">
        <v>1659</v>
      </c>
      <c r="AB517" s="81">
        <v>11227</v>
      </c>
      <c r="AC517" s="81">
        <v>0</v>
      </c>
      <c r="AD517" s="81">
        <v>1.0871355653988961</v>
      </c>
      <c r="AE517" s="82"/>
      <c r="AF517" s="81">
        <v>6477400.8991195252</v>
      </c>
      <c r="AG517" s="81">
        <v>430425.20587371092</v>
      </c>
      <c r="AH517" s="81">
        <v>409823.11964446062</v>
      </c>
      <c r="AI517" s="81">
        <v>24084770.47340554</v>
      </c>
      <c r="AJ517" s="81">
        <v>18200754.71724521</v>
      </c>
      <c r="AK517" s="81">
        <v>0</v>
      </c>
      <c r="AL517" s="81">
        <v>0</v>
      </c>
      <c r="AM517" s="81">
        <v>1545409.0199596819</v>
      </c>
      <c r="AN517" s="81">
        <v>0</v>
      </c>
      <c r="AO517" s="81">
        <v>0</v>
      </c>
      <c r="AP517" s="82"/>
      <c r="AQ517" s="81">
        <v>178</v>
      </c>
      <c r="AR517" s="81">
        <v>27</v>
      </c>
      <c r="AS517" s="81">
        <v>0</v>
      </c>
      <c r="AT517" s="81">
        <v>0</v>
      </c>
      <c r="AU517" s="81">
        <v>0</v>
      </c>
      <c r="AV517" s="81">
        <v>0</v>
      </c>
      <c r="AW517" s="81" t="s">
        <v>564</v>
      </c>
      <c r="AX517" s="82"/>
      <c r="AY517" s="81">
        <v>771.8</v>
      </c>
      <c r="AZ517" s="81">
        <v>434</v>
      </c>
      <c r="BA517" s="81">
        <v>0</v>
      </c>
      <c r="BB517" s="81">
        <v>0</v>
      </c>
      <c r="BC517" s="81">
        <v>0</v>
      </c>
      <c r="BD517" s="81">
        <v>0</v>
      </c>
      <c r="BE517" s="81" t="s">
        <v>564</v>
      </c>
      <c r="BF517" s="82"/>
      <c r="BG517" s="81">
        <v>0</v>
      </c>
      <c r="BH517" s="81">
        <v>0</v>
      </c>
      <c r="BI517" s="81">
        <v>0</v>
      </c>
      <c r="BJ517" s="81">
        <v>0</v>
      </c>
      <c r="BK517" s="81">
        <v>4.3239999999999998</v>
      </c>
      <c r="BL517" s="81">
        <v>0</v>
      </c>
      <c r="BM517" s="82"/>
      <c r="BN517" s="81">
        <v>0</v>
      </c>
      <c r="BO517" s="81">
        <v>0</v>
      </c>
      <c r="BP517" s="81">
        <v>0</v>
      </c>
      <c r="BQ517" s="81">
        <v>0</v>
      </c>
      <c r="BR517" s="81">
        <v>1</v>
      </c>
      <c r="BS517" s="81">
        <v>0</v>
      </c>
      <c r="BT517"/>
      <c r="BU517" s="80">
        <v>4.3239999999999998</v>
      </c>
      <c r="BV517" s="80">
        <v>0</v>
      </c>
      <c r="BW517" s="80">
        <v>0</v>
      </c>
      <c r="BX517" s="80">
        <v>0</v>
      </c>
      <c r="BY517" s="80">
        <v>0</v>
      </c>
      <c r="BZ517" s="80">
        <v>0</v>
      </c>
      <c r="CA517" s="80">
        <v>0</v>
      </c>
      <c r="CB517" s="80">
        <v>0</v>
      </c>
      <c r="CC517" s="80">
        <v>0</v>
      </c>
    </row>
    <row r="518" spans="1:81">
      <c r="A518" s="80" t="s">
        <v>2252</v>
      </c>
      <c r="B518" s="80">
        <v>407</v>
      </c>
      <c r="C518" s="80">
        <v>16</v>
      </c>
      <c r="D518" s="80">
        <v>24</v>
      </c>
      <c r="E518" s="80">
        <v>2019</v>
      </c>
      <c r="F518" s="80" t="s">
        <v>73</v>
      </c>
      <c r="G518" s="80" t="s">
        <v>2236</v>
      </c>
      <c r="H518" s="80" t="s">
        <v>2237</v>
      </c>
      <c r="I518" s="177"/>
      <c r="J518" s="81">
        <v>14.172658427021277</v>
      </c>
      <c r="K518" s="81">
        <v>0.51066759497040559</v>
      </c>
      <c r="L518" s="81">
        <v>2.0674814674129665</v>
      </c>
      <c r="M518" s="81">
        <v>14.910585517418056</v>
      </c>
      <c r="N518" s="81">
        <v>12.53559994747695</v>
      </c>
      <c r="O518" s="81">
        <v>9.8232058986807473</v>
      </c>
      <c r="P518" s="81">
        <v>7.7151194531621039</v>
      </c>
      <c r="Q518" s="81">
        <v>0.68595490875952003</v>
      </c>
      <c r="R518" s="81">
        <v>0</v>
      </c>
      <c r="S518" s="81">
        <v>1.1195591774648896</v>
      </c>
      <c r="T518" s="82"/>
      <c r="U518" s="81">
        <v>1037695</v>
      </c>
      <c r="V518" s="81">
        <v>299</v>
      </c>
      <c r="W518" s="81">
        <v>34</v>
      </c>
      <c r="X518" s="81">
        <v>3656</v>
      </c>
      <c r="Y518" s="81">
        <v>4922</v>
      </c>
      <c r="Z518" s="81">
        <v>6150</v>
      </c>
      <c r="AA518" s="81">
        <v>1602</v>
      </c>
      <c r="AB518" s="81">
        <v>11116</v>
      </c>
      <c r="AC518" s="81">
        <v>0</v>
      </c>
      <c r="AD518" s="81">
        <v>1.1195591774648901</v>
      </c>
      <c r="AE518" s="82"/>
      <c r="AF518" s="81">
        <v>7073272.4662616281</v>
      </c>
      <c r="AG518" s="81">
        <v>414137.11388964602</v>
      </c>
      <c r="AH518" s="81">
        <v>432549.27286555362</v>
      </c>
      <c r="AI518" s="81">
        <v>25010553.72910193</v>
      </c>
      <c r="AJ518" s="81">
        <v>18267345.243751459</v>
      </c>
      <c r="AK518" s="81">
        <v>0</v>
      </c>
      <c r="AL518" s="81">
        <v>0</v>
      </c>
      <c r="AM518" s="81">
        <v>1513915.5187968027</v>
      </c>
      <c r="AN518" s="81">
        <v>0</v>
      </c>
      <c r="AO518" s="81">
        <v>0</v>
      </c>
      <c r="AP518" s="82"/>
      <c r="AQ518" s="81">
        <v>190</v>
      </c>
      <c r="AR518" s="81">
        <v>31</v>
      </c>
      <c r="AS518" s="81">
        <v>0</v>
      </c>
      <c r="AT518" s="81">
        <v>0</v>
      </c>
      <c r="AU518" s="81">
        <v>0</v>
      </c>
      <c r="AV518" s="81">
        <v>0</v>
      </c>
      <c r="AW518" s="81" t="s">
        <v>564</v>
      </c>
      <c r="AX518" s="82"/>
      <c r="AY518" s="81">
        <v>824.99999999999977</v>
      </c>
      <c r="AZ518" s="81">
        <v>509.4</v>
      </c>
      <c r="BA518" s="81">
        <v>0</v>
      </c>
      <c r="BB518" s="81">
        <v>0</v>
      </c>
      <c r="BC518" s="81">
        <v>0</v>
      </c>
      <c r="BD518" s="81">
        <v>0</v>
      </c>
      <c r="BE518" s="81" t="s">
        <v>564</v>
      </c>
      <c r="BF518" s="82"/>
      <c r="BG518" s="81">
        <v>0</v>
      </c>
      <c r="BH518" s="81">
        <v>0</v>
      </c>
      <c r="BI518" s="81">
        <v>0</v>
      </c>
      <c r="BJ518" s="81">
        <v>0</v>
      </c>
      <c r="BK518" s="81">
        <v>4.26</v>
      </c>
      <c r="BL518" s="81">
        <v>0</v>
      </c>
      <c r="BM518" s="82"/>
      <c r="BN518" s="81">
        <v>0</v>
      </c>
      <c r="BO518" s="81">
        <v>0</v>
      </c>
      <c r="BP518" s="81">
        <v>0</v>
      </c>
      <c r="BQ518" s="81">
        <v>0</v>
      </c>
      <c r="BR518" s="81">
        <v>1</v>
      </c>
      <c r="BS518" s="81">
        <v>0</v>
      </c>
      <c r="BT518"/>
      <c r="BU518" s="80">
        <v>4.26</v>
      </c>
      <c r="BV518" s="80">
        <v>0</v>
      </c>
      <c r="BW518" s="80">
        <v>0</v>
      </c>
      <c r="BX518" s="80">
        <v>0</v>
      </c>
      <c r="BY518" s="80">
        <v>0</v>
      </c>
      <c r="BZ518" s="80">
        <v>0</v>
      </c>
      <c r="CA518" s="80">
        <v>0</v>
      </c>
      <c r="CB518" s="80">
        <v>0</v>
      </c>
      <c r="CC518" s="80">
        <v>0</v>
      </c>
    </row>
    <row r="519" spans="1:81">
      <c r="A519" s="80" t="s">
        <v>2253</v>
      </c>
      <c r="B519" s="80">
        <v>408</v>
      </c>
      <c r="C519" s="80">
        <v>17</v>
      </c>
      <c r="D519" s="80">
        <v>24</v>
      </c>
      <c r="E519" s="80">
        <v>2020</v>
      </c>
      <c r="F519" s="80" t="s">
        <v>218</v>
      </c>
      <c r="G519" s="80" t="s">
        <v>2236</v>
      </c>
      <c r="H519" s="80" t="s">
        <v>2237</v>
      </c>
      <c r="I519" s="177"/>
      <c r="J519" s="81">
        <v>12.91740885014443</v>
      </c>
      <c r="K519" s="81">
        <v>0.4093612204549929</v>
      </c>
      <c r="L519" s="81">
        <v>1.3539484547988658</v>
      </c>
      <c r="M519" s="81">
        <v>12.339697145963049</v>
      </c>
      <c r="N519" s="81">
        <v>12.702750118559276</v>
      </c>
      <c r="O519" s="81">
        <v>8.5309489362102422</v>
      </c>
      <c r="P519" s="81">
        <v>7.1852219501845109</v>
      </c>
      <c r="Q519" s="81">
        <v>0.64452642277157679</v>
      </c>
      <c r="R519" s="81">
        <v>0</v>
      </c>
      <c r="S519" s="81">
        <v>1.07082742960916</v>
      </c>
      <c r="T519" s="82"/>
      <c r="U519" s="81">
        <v>928720</v>
      </c>
      <c r="V519" s="81">
        <v>225</v>
      </c>
      <c r="W519" s="81">
        <v>23</v>
      </c>
      <c r="X519" s="81">
        <v>3433</v>
      </c>
      <c r="Y519" s="81">
        <v>4911</v>
      </c>
      <c r="Z519" s="81">
        <v>6096</v>
      </c>
      <c r="AA519" s="81">
        <v>1621</v>
      </c>
      <c r="AB519" s="81">
        <v>10931</v>
      </c>
      <c r="AC519" s="81">
        <v>0</v>
      </c>
      <c r="AD519" s="81">
        <v>1.07082742960916</v>
      </c>
      <c r="AE519" s="82"/>
      <c r="AF519" s="81">
        <v>6469684.4653070904</v>
      </c>
      <c r="AG519" s="81">
        <v>312827.62433951593</v>
      </c>
      <c r="AH519" s="81">
        <v>280472.43872573349</v>
      </c>
      <c r="AI519" s="81">
        <v>20844194.541525297</v>
      </c>
      <c r="AJ519" s="81">
        <v>19743876.894082751</v>
      </c>
      <c r="AK519" s="81"/>
      <c r="AL519" s="81"/>
      <c r="AM519" s="81">
        <v>1426616.9459430035</v>
      </c>
      <c r="AN519" s="81"/>
      <c r="AO519" s="81"/>
      <c r="AP519" s="82"/>
      <c r="AQ519" s="81">
        <v>202</v>
      </c>
      <c r="AR519" s="81">
        <v>32</v>
      </c>
      <c r="AS519" s="81">
        <v>0</v>
      </c>
      <c r="AT519" s="81">
        <v>0</v>
      </c>
      <c r="AU519" s="81">
        <v>0</v>
      </c>
      <c r="AV519" s="81">
        <v>0</v>
      </c>
      <c r="AW519" s="81">
        <v>0</v>
      </c>
      <c r="AX519" s="82"/>
      <c r="AY519" s="81">
        <v>885.29999999999973</v>
      </c>
      <c r="AZ519" s="81">
        <v>1741.5</v>
      </c>
      <c r="BA519" s="81">
        <v>0</v>
      </c>
      <c r="BB519" s="81">
        <v>0</v>
      </c>
      <c r="BC519" s="81">
        <v>0</v>
      </c>
      <c r="BD519" s="81">
        <v>0</v>
      </c>
      <c r="BE519" s="81">
        <v>0</v>
      </c>
      <c r="BF519" s="82"/>
      <c r="BG519" s="81">
        <v>0</v>
      </c>
      <c r="BH519" s="81">
        <v>0</v>
      </c>
      <c r="BI519" s="81">
        <v>0</v>
      </c>
      <c r="BJ519" s="81">
        <v>0</v>
      </c>
      <c r="BK519" s="81">
        <v>4.3339999999999996</v>
      </c>
      <c r="BL519" s="81">
        <v>0</v>
      </c>
      <c r="BM519" s="82"/>
      <c r="BN519" s="81">
        <v>0</v>
      </c>
      <c r="BO519" s="81">
        <v>0</v>
      </c>
      <c r="BP519" s="81">
        <v>0</v>
      </c>
      <c r="BQ519" s="81">
        <v>0</v>
      </c>
      <c r="BR519" s="81">
        <v>1</v>
      </c>
      <c r="BS519" s="81">
        <v>0</v>
      </c>
      <c r="BT519"/>
      <c r="BU519" s="80">
        <v>4.3339999999999996</v>
      </c>
      <c r="BV519" s="80">
        <v>0</v>
      </c>
      <c r="BW519" s="80">
        <v>0</v>
      </c>
      <c r="BX519" s="80">
        <v>0</v>
      </c>
      <c r="BY519" s="80">
        <v>0</v>
      </c>
      <c r="BZ519" s="80">
        <v>0</v>
      </c>
      <c r="CA519" s="80">
        <v>0</v>
      </c>
      <c r="CB519" s="80">
        <v>0</v>
      </c>
      <c r="CC519" s="80">
        <v>0</v>
      </c>
    </row>
    <row r="520" spans="1:81">
      <c r="A520" s="80" t="s">
        <v>2254</v>
      </c>
      <c r="B520" s="80">
        <v>408</v>
      </c>
      <c r="C520" s="80">
        <v>18</v>
      </c>
      <c r="D520" s="80">
        <v>24</v>
      </c>
      <c r="E520" s="80">
        <v>2021</v>
      </c>
      <c r="F520" s="80" t="s">
        <v>75</v>
      </c>
      <c r="G520" s="174" t="s">
        <v>2236</v>
      </c>
      <c r="H520" s="80" t="s">
        <v>2237</v>
      </c>
      <c r="I520" s="177"/>
      <c r="J520" s="81">
        <v>14.733708524896903</v>
      </c>
      <c r="K520" s="81">
        <v>0.51410505828567044</v>
      </c>
      <c r="L520" s="81">
        <v>1.3197193653149348</v>
      </c>
      <c r="M520" s="81">
        <v>13.229196111472639</v>
      </c>
      <c r="N520" s="81">
        <v>11.298266352770797</v>
      </c>
      <c r="O520" s="81">
        <v>8.2156925352241537</v>
      </c>
      <c r="P520" s="81">
        <v>7.2224688478193979</v>
      </c>
      <c r="Q520" s="81">
        <v>0.64181887652920533</v>
      </c>
      <c r="R520" s="81">
        <v>0</v>
      </c>
      <c r="S520" s="81">
        <v>0.92570274429299182</v>
      </c>
      <c r="T520" s="82"/>
      <c r="U520" s="81">
        <v>1107694</v>
      </c>
      <c r="V520" s="81">
        <v>225</v>
      </c>
      <c r="W520" s="81">
        <v>23</v>
      </c>
      <c r="X520" s="81">
        <v>3433</v>
      </c>
      <c r="Y520" s="81">
        <v>4866</v>
      </c>
      <c r="Z520" s="81">
        <v>6045</v>
      </c>
      <c r="AA520" s="81">
        <v>1589</v>
      </c>
      <c r="AB520" s="81">
        <v>10756</v>
      </c>
      <c r="AC520" s="81">
        <v>0</v>
      </c>
      <c r="AD520" s="81">
        <v>0.92570274429299182</v>
      </c>
      <c r="AE520" s="82"/>
      <c r="AF520" s="81">
        <v>6819318.8932650695</v>
      </c>
      <c r="AG520" s="81">
        <v>387716.03215205949</v>
      </c>
      <c r="AH520" s="81">
        <v>265488.27062660392</v>
      </c>
      <c r="AI520" s="81">
        <v>22080740.202513374</v>
      </c>
      <c r="AJ520" s="81">
        <v>16368626.391406551</v>
      </c>
      <c r="AK520" s="81">
        <v>0</v>
      </c>
      <c r="AL520" s="81">
        <v>0</v>
      </c>
      <c r="AM520" s="81">
        <v>1411874.3772607283</v>
      </c>
      <c r="AN520" s="81">
        <v>0</v>
      </c>
      <c r="AO520" s="81">
        <v>0</v>
      </c>
      <c r="AP520" s="82"/>
      <c r="AQ520" s="81">
        <v>216</v>
      </c>
      <c r="AR520" s="81">
        <v>32</v>
      </c>
      <c r="AS520" s="81">
        <v>0</v>
      </c>
      <c r="AT520" s="81">
        <v>0</v>
      </c>
      <c r="AU520" s="81">
        <v>0</v>
      </c>
      <c r="AV520" s="81">
        <v>0</v>
      </c>
      <c r="AW520" s="81"/>
      <c r="AX520" s="82"/>
      <c r="AY520" s="81">
        <v>952.29999999999973</v>
      </c>
      <c r="AZ520" s="81">
        <v>1741.5</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2255</v>
      </c>
      <c r="B521" s="80">
        <v>408</v>
      </c>
      <c r="C521" s="80">
        <v>19</v>
      </c>
      <c r="D521" s="80">
        <v>24</v>
      </c>
      <c r="E521" s="80">
        <v>2022</v>
      </c>
      <c r="F521" s="80" t="s">
        <v>568</v>
      </c>
      <c r="G521" s="174" t="s">
        <v>2236</v>
      </c>
      <c r="H521" s="80" t="s">
        <v>2237</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233</v>
      </c>
      <c r="AR521" s="81">
        <v>32</v>
      </c>
      <c r="AS521" s="81">
        <v>0</v>
      </c>
      <c r="AT521" s="81">
        <v>0</v>
      </c>
      <c r="AU521" s="81">
        <v>0</v>
      </c>
      <c r="AV521" s="81">
        <v>0</v>
      </c>
      <c r="AW521" s="81"/>
      <c r="AX521" s="82"/>
      <c r="AY521" s="81">
        <v>1035.4999999999998</v>
      </c>
      <c r="AZ521" s="81">
        <v>1741.5</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2256</v>
      </c>
      <c r="B522" s="80">
        <v>426</v>
      </c>
      <c r="C522" s="80">
        <v>1</v>
      </c>
      <c r="D522" s="80">
        <v>26</v>
      </c>
      <c r="E522" s="80">
        <v>1990</v>
      </c>
      <c r="F522" s="80" t="s">
        <v>562</v>
      </c>
      <c r="G522" s="80" t="s">
        <v>2257</v>
      </c>
      <c r="H522" s="80" t="s">
        <v>2258</v>
      </c>
      <c r="I522" s="177"/>
      <c r="J522" s="81">
        <v>33.432502789731736</v>
      </c>
      <c r="K522" s="81">
        <v>1.2194902678979973</v>
      </c>
      <c r="L522" s="81">
        <v>1.1442193947061692</v>
      </c>
      <c r="M522" s="81">
        <v>6.7492447996577836</v>
      </c>
      <c r="N522" s="81">
        <v>8.9888280215168788</v>
      </c>
      <c r="O522" s="81">
        <v>12.926936143313487</v>
      </c>
      <c r="P522" s="81">
        <v>12.351165499928603</v>
      </c>
      <c r="Q522" s="81">
        <v>0.83077721580118269</v>
      </c>
      <c r="R522" s="81">
        <v>0</v>
      </c>
      <c r="S522" s="81">
        <v>0.96243646329558308</v>
      </c>
      <c r="T522" s="82"/>
      <c r="U522" s="81">
        <v>5527887</v>
      </c>
      <c r="V522" s="81">
        <v>438</v>
      </c>
      <c r="W522" s="81">
        <v>12</v>
      </c>
      <c r="X522" s="81">
        <v>2313</v>
      </c>
      <c r="Y522" s="81">
        <v>3497</v>
      </c>
      <c r="Z522" s="81">
        <v>5317</v>
      </c>
      <c r="AA522" s="81">
        <v>2999</v>
      </c>
      <c r="AB522" s="81">
        <v>13489</v>
      </c>
      <c r="AC522" s="81">
        <v>0</v>
      </c>
      <c r="AD522" s="81">
        <v>0.96243646329558308</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2259</v>
      </c>
      <c r="B523" s="80">
        <v>427</v>
      </c>
      <c r="C523" s="80">
        <v>2</v>
      </c>
      <c r="D523" s="80">
        <v>26</v>
      </c>
      <c r="E523" s="80">
        <v>2005</v>
      </c>
      <c r="F523" s="80" t="s">
        <v>565</v>
      </c>
      <c r="G523" s="80" t="s">
        <v>2257</v>
      </c>
      <c r="H523" s="80" t="s">
        <v>2258</v>
      </c>
      <c r="I523" s="177"/>
      <c r="J523" s="81">
        <v>28.376480313274925</v>
      </c>
      <c r="K523" s="81">
        <v>0.73401955465680013</v>
      </c>
      <c r="L523" s="81">
        <v>1.3463134576363833</v>
      </c>
      <c r="M523" s="81">
        <v>11.960572758200465</v>
      </c>
      <c r="N523" s="81">
        <v>13.462220664581965</v>
      </c>
      <c r="O523" s="81">
        <v>19.509794682543447</v>
      </c>
      <c r="P523" s="81">
        <v>15.091019187610698</v>
      </c>
      <c r="Q523" s="81">
        <v>0.79894364203964152</v>
      </c>
      <c r="R523" s="81">
        <v>0</v>
      </c>
      <c r="S523" s="81">
        <v>1.147643263544023</v>
      </c>
      <c r="T523" s="82"/>
      <c r="U523" s="81">
        <v>4299461</v>
      </c>
      <c r="V523" s="81">
        <v>311</v>
      </c>
      <c r="W523" s="81">
        <v>18</v>
      </c>
      <c r="X523" s="81">
        <v>2214</v>
      </c>
      <c r="Y523" s="81">
        <v>4517</v>
      </c>
      <c r="Z523" s="81">
        <v>9286</v>
      </c>
      <c r="AA523" s="81">
        <v>3001</v>
      </c>
      <c r="AB523" s="81">
        <v>13561</v>
      </c>
      <c r="AC523" s="81">
        <v>0</v>
      </c>
      <c r="AD523" s="81">
        <v>1.147643263544023</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2260</v>
      </c>
      <c r="B524" s="80">
        <v>428</v>
      </c>
      <c r="C524" s="80">
        <v>3</v>
      </c>
      <c r="D524" s="80">
        <v>26</v>
      </c>
      <c r="E524" s="80">
        <v>2006</v>
      </c>
      <c r="F524" s="80" t="s">
        <v>566</v>
      </c>
      <c r="G524" s="80" t="s">
        <v>2257</v>
      </c>
      <c r="H524" s="80" t="s">
        <v>2258</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2261</v>
      </c>
      <c r="B525" s="80">
        <v>429</v>
      </c>
      <c r="C525" s="80">
        <v>4</v>
      </c>
      <c r="D525" s="80">
        <v>26</v>
      </c>
      <c r="E525" s="80">
        <v>2007</v>
      </c>
      <c r="F525" s="80" t="s">
        <v>567</v>
      </c>
      <c r="G525" s="80" t="s">
        <v>2257</v>
      </c>
      <c r="H525" s="80" t="s">
        <v>2258</v>
      </c>
      <c r="I525" s="177"/>
      <c r="J525" s="81">
        <v>34.468905434078586</v>
      </c>
      <c r="K525" s="81">
        <v>0.73166371449442247</v>
      </c>
      <c r="L525" s="81">
        <v>0</v>
      </c>
      <c r="M525" s="81">
        <v>10.60017949559783</v>
      </c>
      <c r="N525" s="81">
        <v>14.527793583722435</v>
      </c>
      <c r="O525" s="81">
        <v>18.769530460242716</v>
      </c>
      <c r="P525" s="81">
        <v>15.4675927720646</v>
      </c>
      <c r="Q525" s="81">
        <v>0.82041523818335749</v>
      </c>
      <c r="R525" s="81">
        <v>0</v>
      </c>
      <c r="S525" s="81">
        <v>0.73981303182434521</v>
      </c>
      <c r="T525" s="82"/>
      <c r="U525" s="81">
        <v>5354550</v>
      </c>
      <c r="V525" s="81">
        <v>318</v>
      </c>
      <c r="W525" s="81">
        <v>0</v>
      </c>
      <c r="X525" s="81">
        <v>2473</v>
      </c>
      <c r="Y525" s="81">
        <v>4609</v>
      </c>
      <c r="Z525" s="81">
        <v>9287</v>
      </c>
      <c r="AA525" s="81">
        <v>3029</v>
      </c>
      <c r="AB525" s="81">
        <v>13189</v>
      </c>
      <c r="AC525" s="81">
        <v>0</v>
      </c>
      <c r="AD525" s="81">
        <v>0.73981303182434521</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2262</v>
      </c>
      <c r="B526" s="80">
        <v>430</v>
      </c>
      <c r="C526" s="80">
        <v>5</v>
      </c>
      <c r="D526" s="80">
        <v>26</v>
      </c>
      <c r="E526" s="80">
        <v>2008</v>
      </c>
      <c r="F526" s="80" t="s">
        <v>84</v>
      </c>
      <c r="G526" s="80" t="s">
        <v>2257</v>
      </c>
      <c r="H526" s="80" t="s">
        <v>2258</v>
      </c>
      <c r="I526" s="177"/>
      <c r="J526" s="81">
        <v>31.318914131833349</v>
      </c>
      <c r="K526" s="81">
        <v>0.58380781391098935</v>
      </c>
      <c r="L526" s="81">
        <v>5.0521873959866532</v>
      </c>
      <c r="M526" s="81">
        <v>11.183730743226317</v>
      </c>
      <c r="N526" s="81">
        <v>14.518008367397265</v>
      </c>
      <c r="O526" s="81">
        <v>17.892930295914862</v>
      </c>
      <c r="P526" s="81">
        <v>15.011306526103573</v>
      </c>
      <c r="Q526" s="81">
        <v>0.7939942252856641</v>
      </c>
      <c r="R526" s="81">
        <v>0</v>
      </c>
      <c r="S526" s="81">
        <v>0.65068236754463771</v>
      </c>
      <c r="T526" s="82"/>
      <c r="U526" s="81">
        <v>5339546</v>
      </c>
      <c r="V526" s="81">
        <v>318</v>
      </c>
      <c r="W526" s="81">
        <v>71</v>
      </c>
      <c r="X526" s="81">
        <v>2473</v>
      </c>
      <c r="Y526" s="81">
        <v>4588</v>
      </c>
      <c r="Z526" s="81">
        <v>9164</v>
      </c>
      <c r="AA526" s="81">
        <v>2943</v>
      </c>
      <c r="AB526" s="81">
        <v>12974</v>
      </c>
      <c r="AC526" s="81">
        <v>0</v>
      </c>
      <c r="AD526" s="81">
        <v>0.65068236754463771</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2263</v>
      </c>
      <c r="B527" s="80">
        <v>431</v>
      </c>
      <c r="C527" s="80">
        <v>6</v>
      </c>
      <c r="D527" s="80">
        <v>26</v>
      </c>
      <c r="E527" s="80">
        <v>2009</v>
      </c>
      <c r="F527" s="80" t="s">
        <v>85</v>
      </c>
      <c r="G527" s="80" t="s">
        <v>2257</v>
      </c>
      <c r="H527" s="80" t="s">
        <v>2258</v>
      </c>
      <c r="I527" s="177"/>
      <c r="J527" s="81">
        <v>23.317184256024387</v>
      </c>
      <c r="K527" s="81">
        <v>0.52730073889747076</v>
      </c>
      <c r="L527" s="81">
        <v>3.517707709440109</v>
      </c>
      <c r="M527" s="81">
        <v>11.037369451494879</v>
      </c>
      <c r="N527" s="81">
        <v>13.526538275909848</v>
      </c>
      <c r="O527" s="81">
        <v>18.02880249840301</v>
      </c>
      <c r="P527" s="81">
        <v>14.115385991474662</v>
      </c>
      <c r="Q527" s="81">
        <v>0.74907379868435675</v>
      </c>
      <c r="R527" s="81">
        <v>0</v>
      </c>
      <c r="S527" s="81">
        <v>0.50542373095949722</v>
      </c>
      <c r="T527" s="82"/>
      <c r="U527" s="81">
        <v>3548898</v>
      </c>
      <c r="V527" s="81">
        <v>335</v>
      </c>
      <c r="W527" s="81">
        <v>54</v>
      </c>
      <c r="X527" s="81">
        <v>2879</v>
      </c>
      <c r="Y527" s="81">
        <v>4601</v>
      </c>
      <c r="Z527" s="81">
        <v>9114</v>
      </c>
      <c r="AA527" s="81">
        <v>2841</v>
      </c>
      <c r="AB527" s="81">
        <v>12849</v>
      </c>
      <c r="AC527" s="81">
        <v>0</v>
      </c>
      <c r="AD527" s="81">
        <v>0.50542373095949722</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7.29</v>
      </c>
      <c r="BJ527" s="81">
        <v>0</v>
      </c>
      <c r="BK527" s="81">
        <v>0</v>
      </c>
      <c r="BL527" s="81">
        <v>0</v>
      </c>
      <c r="BM527" s="82"/>
      <c r="BN527" s="81">
        <v>0</v>
      </c>
      <c r="BO527" s="81">
        <v>0</v>
      </c>
      <c r="BP527" s="81">
        <v>2</v>
      </c>
      <c r="BQ527" s="81">
        <v>0</v>
      </c>
      <c r="BR527" s="81">
        <v>0</v>
      </c>
      <c r="BS527" s="81">
        <v>0</v>
      </c>
      <c r="BT527"/>
      <c r="BU527" s="80"/>
      <c r="BV527" s="80"/>
      <c r="BW527" s="80"/>
      <c r="BX527" s="80"/>
      <c r="BY527" s="80"/>
      <c r="BZ527" s="80"/>
      <c r="CA527" s="80"/>
      <c r="CB527" s="80"/>
      <c r="CC527" s="80"/>
    </row>
    <row r="528" spans="1:81">
      <c r="A528" s="80" t="s">
        <v>2264</v>
      </c>
      <c r="B528" s="80">
        <v>432</v>
      </c>
      <c r="C528" s="80">
        <v>7</v>
      </c>
      <c r="D528" s="80">
        <v>26</v>
      </c>
      <c r="E528" s="80">
        <v>2010</v>
      </c>
      <c r="F528" s="80" t="s">
        <v>86</v>
      </c>
      <c r="G528" s="80" t="s">
        <v>2257</v>
      </c>
      <c r="H528" s="80" t="s">
        <v>2258</v>
      </c>
      <c r="I528" s="177"/>
      <c r="J528" s="81">
        <v>25.762212028588266</v>
      </c>
      <c r="K528" s="81">
        <v>0.55255033940803577</v>
      </c>
      <c r="L528" s="81">
        <v>3.9258275339084547</v>
      </c>
      <c r="M528" s="81">
        <v>11.247550250712724</v>
      </c>
      <c r="N528" s="81">
        <v>14.881875830057098</v>
      </c>
      <c r="O528" s="81">
        <v>17.902095884238062</v>
      </c>
      <c r="P528" s="81">
        <v>14.176281077629961</v>
      </c>
      <c r="Q528" s="81">
        <v>0.76812107895385007</v>
      </c>
      <c r="R528" s="81">
        <v>0</v>
      </c>
      <c r="S528" s="81">
        <v>0.60755865584970303</v>
      </c>
      <c r="T528" s="82"/>
      <c r="U528" s="81">
        <v>4232730</v>
      </c>
      <c r="V528" s="81">
        <v>335</v>
      </c>
      <c r="W528" s="81">
        <v>54</v>
      </c>
      <c r="X528" s="81">
        <v>2879</v>
      </c>
      <c r="Y528" s="81">
        <v>4624</v>
      </c>
      <c r="Z528" s="81">
        <v>9092</v>
      </c>
      <c r="AA528" s="81">
        <v>2782</v>
      </c>
      <c r="AB528" s="81">
        <v>12625</v>
      </c>
      <c r="AC528" s="81">
        <v>0</v>
      </c>
      <c r="AD528" s="81">
        <v>0.60755865584970303</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7.8040000000000003</v>
      </c>
      <c r="BJ528" s="81">
        <v>0</v>
      </c>
      <c r="BK528" s="81">
        <v>0</v>
      </c>
      <c r="BL528" s="81">
        <v>0</v>
      </c>
      <c r="BM528" s="82"/>
      <c r="BN528" s="81">
        <v>0</v>
      </c>
      <c r="BO528" s="81">
        <v>0</v>
      </c>
      <c r="BP528" s="81">
        <v>2</v>
      </c>
      <c r="BQ528" s="81">
        <v>0</v>
      </c>
      <c r="BR528" s="81">
        <v>0</v>
      </c>
      <c r="BS528" s="81">
        <v>0</v>
      </c>
      <c r="BT528"/>
      <c r="BU528" s="80">
        <v>7.8040000000000003</v>
      </c>
      <c r="BV528" s="80">
        <v>0</v>
      </c>
      <c r="BW528" s="80">
        <v>0</v>
      </c>
      <c r="BX528" s="80">
        <v>0</v>
      </c>
      <c r="BY528" s="80">
        <v>0</v>
      </c>
      <c r="BZ528" s="80">
        <v>0</v>
      </c>
      <c r="CA528" s="80">
        <v>0</v>
      </c>
      <c r="CB528" s="80">
        <v>0</v>
      </c>
      <c r="CC528" s="80">
        <v>0</v>
      </c>
    </row>
    <row r="529" spans="1:81">
      <c r="A529" s="80" t="s">
        <v>2265</v>
      </c>
      <c r="B529" s="80">
        <v>433</v>
      </c>
      <c r="C529" s="80">
        <v>8</v>
      </c>
      <c r="D529" s="80">
        <v>26</v>
      </c>
      <c r="E529" s="80">
        <v>2011</v>
      </c>
      <c r="F529" s="80" t="s">
        <v>87</v>
      </c>
      <c r="G529" s="80" t="s">
        <v>2257</v>
      </c>
      <c r="H529" s="80" t="s">
        <v>2258</v>
      </c>
      <c r="I529" s="177"/>
      <c r="J529" s="81">
        <v>31.234706166007889</v>
      </c>
      <c r="K529" s="81">
        <v>0.80356284506429665</v>
      </c>
      <c r="L529" s="81">
        <v>2.2249329921504479</v>
      </c>
      <c r="M529" s="81">
        <v>14.271903051078972</v>
      </c>
      <c r="N529" s="81">
        <v>15.999376136801073</v>
      </c>
      <c r="O529" s="81">
        <v>17.577329174096111</v>
      </c>
      <c r="P529" s="81">
        <v>13.702278771747732</v>
      </c>
      <c r="Q529" s="81">
        <v>0.87743948208597577</v>
      </c>
      <c r="R529" s="81">
        <v>0</v>
      </c>
      <c r="S529" s="81">
        <v>0.55203864790758683</v>
      </c>
      <c r="T529" s="82"/>
      <c r="U529" s="81">
        <v>4457877</v>
      </c>
      <c r="V529" s="81">
        <v>335</v>
      </c>
      <c r="W529" s="81">
        <v>54</v>
      </c>
      <c r="X529" s="81">
        <v>2879</v>
      </c>
      <c r="Y529" s="81">
        <v>4651</v>
      </c>
      <c r="Z529" s="81">
        <v>9121</v>
      </c>
      <c r="AA529" s="81">
        <v>2769</v>
      </c>
      <c r="AB529" s="81">
        <v>12503</v>
      </c>
      <c r="AC529" s="81">
        <v>0</v>
      </c>
      <c r="AD529" s="81">
        <v>0.55203864790758683</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7.7229999999999999</v>
      </c>
      <c r="BJ529" s="81">
        <v>0</v>
      </c>
      <c r="BK529" s="81">
        <v>0</v>
      </c>
      <c r="BL529" s="81">
        <v>0</v>
      </c>
      <c r="BM529" s="82"/>
      <c r="BN529" s="81">
        <v>0</v>
      </c>
      <c r="BO529" s="81">
        <v>0</v>
      </c>
      <c r="BP529" s="81">
        <v>2</v>
      </c>
      <c r="BQ529" s="81">
        <v>0</v>
      </c>
      <c r="BR529" s="81">
        <v>0</v>
      </c>
      <c r="BS529" s="81">
        <v>0</v>
      </c>
      <c r="BT529"/>
      <c r="BU529" s="80">
        <v>7.7229999999999999</v>
      </c>
      <c r="BV529" s="80">
        <v>0</v>
      </c>
      <c r="BW529" s="80">
        <v>0</v>
      </c>
      <c r="BX529" s="80">
        <v>0</v>
      </c>
      <c r="BY529" s="80">
        <v>0</v>
      </c>
      <c r="BZ529" s="80">
        <v>0</v>
      </c>
      <c r="CA529" s="80">
        <v>0</v>
      </c>
      <c r="CB529" s="80">
        <v>0</v>
      </c>
      <c r="CC529" s="80">
        <v>0</v>
      </c>
    </row>
    <row r="530" spans="1:81">
      <c r="A530" s="80" t="s">
        <v>2266</v>
      </c>
      <c r="B530" s="80">
        <v>434</v>
      </c>
      <c r="C530" s="80">
        <v>9</v>
      </c>
      <c r="D530" s="80">
        <v>26</v>
      </c>
      <c r="E530" s="80">
        <v>2012</v>
      </c>
      <c r="F530" s="80" t="s">
        <v>88</v>
      </c>
      <c r="G530" s="80" t="s">
        <v>2257</v>
      </c>
      <c r="H530" s="80" t="s">
        <v>2258</v>
      </c>
      <c r="I530" s="177"/>
      <c r="J530" s="81">
        <v>36.92173117461131</v>
      </c>
      <c r="K530" s="81">
        <v>0.78358176156714143</v>
      </c>
      <c r="L530" s="81">
        <v>2.2087646013121125</v>
      </c>
      <c r="M530" s="81">
        <v>14.753797597587431</v>
      </c>
      <c r="N530" s="81">
        <v>17.163898237607576</v>
      </c>
      <c r="O530" s="81">
        <v>17.410330356647098</v>
      </c>
      <c r="P530" s="81">
        <v>13.54136220459209</v>
      </c>
      <c r="Q530" s="81">
        <v>0.94569231854428537</v>
      </c>
      <c r="R530" s="81">
        <v>0</v>
      </c>
      <c r="S530" s="81">
        <v>0.68100122477426328</v>
      </c>
      <c r="T530" s="82"/>
      <c r="U530" s="81">
        <v>5039056</v>
      </c>
      <c r="V530" s="81">
        <v>335</v>
      </c>
      <c r="W530" s="81">
        <v>54</v>
      </c>
      <c r="X530" s="81">
        <v>2879</v>
      </c>
      <c r="Y530" s="81">
        <v>4740</v>
      </c>
      <c r="Z530" s="81">
        <v>9106</v>
      </c>
      <c r="AA530" s="81">
        <v>2721</v>
      </c>
      <c r="AB530" s="81">
        <v>12403</v>
      </c>
      <c r="AC530" s="81">
        <v>0</v>
      </c>
      <c r="AD530" s="81">
        <v>0.68100122477426328</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9.4860000000000007</v>
      </c>
      <c r="BJ530" s="81">
        <v>0</v>
      </c>
      <c r="BK530" s="81">
        <v>0</v>
      </c>
      <c r="BL530" s="81">
        <v>0</v>
      </c>
      <c r="BM530" s="82"/>
      <c r="BN530" s="81">
        <v>0</v>
      </c>
      <c r="BO530" s="81">
        <v>0</v>
      </c>
      <c r="BP530" s="81">
        <v>2</v>
      </c>
      <c r="BQ530" s="81">
        <v>0</v>
      </c>
      <c r="BR530" s="81">
        <v>0</v>
      </c>
      <c r="BS530" s="81">
        <v>0</v>
      </c>
      <c r="BT530"/>
      <c r="BU530" s="80">
        <v>9.4860000000000007</v>
      </c>
      <c r="BV530" s="80">
        <v>0</v>
      </c>
      <c r="BW530" s="80">
        <v>0</v>
      </c>
      <c r="BX530" s="80">
        <v>0</v>
      </c>
      <c r="BY530" s="80">
        <v>0</v>
      </c>
      <c r="BZ530" s="80">
        <v>0</v>
      </c>
      <c r="CA530" s="80">
        <v>0</v>
      </c>
      <c r="CB530" s="80">
        <v>0</v>
      </c>
      <c r="CC530" s="80">
        <v>0</v>
      </c>
    </row>
    <row r="531" spans="1:81">
      <c r="A531" s="80" t="s">
        <v>2267</v>
      </c>
      <c r="B531" s="80">
        <v>435</v>
      </c>
      <c r="C531" s="80">
        <v>10</v>
      </c>
      <c r="D531" s="80">
        <v>26</v>
      </c>
      <c r="E531" s="80">
        <v>2013</v>
      </c>
      <c r="F531" s="80" t="s">
        <v>89</v>
      </c>
      <c r="G531" s="80" t="s">
        <v>2257</v>
      </c>
      <c r="H531" s="80" t="s">
        <v>2258</v>
      </c>
      <c r="I531" s="177"/>
      <c r="J531" s="81">
        <v>41.327961405851532</v>
      </c>
      <c r="K531" s="81">
        <v>0.67548152650731041</v>
      </c>
      <c r="L531" s="81">
        <v>2.2779491528676812</v>
      </c>
      <c r="M531" s="81">
        <v>14.214089915565529</v>
      </c>
      <c r="N531" s="81">
        <v>17.108658958603765</v>
      </c>
      <c r="O531" s="81">
        <v>16.561890541091234</v>
      </c>
      <c r="P531" s="81">
        <v>13.662319692567346</v>
      </c>
      <c r="Q531" s="81">
        <v>0.94854191606526372</v>
      </c>
      <c r="R531" s="81">
        <v>0</v>
      </c>
      <c r="S531" s="81">
        <v>0.79431783628635355</v>
      </c>
      <c r="T531" s="82"/>
      <c r="U531" s="81">
        <v>5219479</v>
      </c>
      <c r="V531" s="81">
        <v>335</v>
      </c>
      <c r="W531" s="81">
        <v>54</v>
      </c>
      <c r="X531" s="81">
        <v>2879</v>
      </c>
      <c r="Y531" s="81">
        <v>4731</v>
      </c>
      <c r="Z531" s="81">
        <v>9049</v>
      </c>
      <c r="AA531" s="81">
        <v>2735</v>
      </c>
      <c r="AB531" s="81">
        <v>12262</v>
      </c>
      <c r="AC531" s="81">
        <v>0</v>
      </c>
      <c r="AD531" s="81">
        <v>0.79431783628635355</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11.005000000000001</v>
      </c>
      <c r="BJ531" s="81">
        <v>0</v>
      </c>
      <c r="BK531" s="81">
        <v>0</v>
      </c>
      <c r="BL531" s="81">
        <v>0</v>
      </c>
      <c r="BM531" s="82"/>
      <c r="BN531" s="81">
        <v>0</v>
      </c>
      <c r="BO531" s="81">
        <v>0</v>
      </c>
      <c r="BP531" s="81">
        <v>2</v>
      </c>
      <c r="BQ531" s="81">
        <v>0</v>
      </c>
      <c r="BR531" s="81">
        <v>0</v>
      </c>
      <c r="BS531" s="81">
        <v>0</v>
      </c>
      <c r="BT531"/>
      <c r="BU531" s="80">
        <v>11.005000000000001</v>
      </c>
      <c r="BV531" s="80">
        <v>0</v>
      </c>
      <c r="BW531" s="80">
        <v>0</v>
      </c>
      <c r="BX531" s="80">
        <v>0</v>
      </c>
      <c r="BY531" s="80">
        <v>0</v>
      </c>
      <c r="BZ531" s="80">
        <v>0</v>
      </c>
      <c r="CA531" s="80">
        <v>0</v>
      </c>
      <c r="CB531" s="80">
        <v>0</v>
      </c>
      <c r="CC531" s="80">
        <v>0</v>
      </c>
    </row>
    <row r="532" spans="1:81">
      <c r="A532" s="80" t="s">
        <v>2268</v>
      </c>
      <c r="B532" s="80">
        <v>436</v>
      </c>
      <c r="C532" s="80">
        <v>11</v>
      </c>
      <c r="D532" s="80">
        <v>26</v>
      </c>
      <c r="E532" s="80">
        <v>2014</v>
      </c>
      <c r="F532" s="80" t="s">
        <v>90</v>
      </c>
      <c r="G532" s="80" t="s">
        <v>2257</v>
      </c>
      <c r="H532" s="80" t="s">
        <v>2258</v>
      </c>
      <c r="I532" s="177"/>
      <c r="J532" s="81">
        <v>36.944357971878617</v>
      </c>
      <c r="K532" s="81">
        <v>0.63266407798021629</v>
      </c>
      <c r="L532" s="81">
        <v>0.67347129216181767</v>
      </c>
      <c r="M532" s="81">
        <v>11.390505806662114</v>
      </c>
      <c r="N532" s="81">
        <v>14.782502938667482</v>
      </c>
      <c r="O532" s="81">
        <v>15.615656911554545</v>
      </c>
      <c r="P532" s="81">
        <v>13.537546121768649</v>
      </c>
      <c r="Q532" s="81">
        <v>0.89523917716293289</v>
      </c>
      <c r="R532" s="81">
        <v>0</v>
      </c>
      <c r="S532" s="81">
        <v>0.51956556915472329</v>
      </c>
      <c r="T532" s="82"/>
      <c r="U532" s="81">
        <v>5184915</v>
      </c>
      <c r="V532" s="81">
        <v>276</v>
      </c>
      <c r="W532" s="81">
        <v>15</v>
      </c>
      <c r="X532" s="81">
        <v>2527</v>
      </c>
      <c r="Y532" s="81">
        <v>4705</v>
      </c>
      <c r="Z532" s="81">
        <v>8986</v>
      </c>
      <c r="AA532" s="81">
        <v>2696</v>
      </c>
      <c r="AB532" s="81">
        <v>12062</v>
      </c>
      <c r="AC532" s="81">
        <v>0</v>
      </c>
      <c r="AD532" s="81">
        <v>0.51956556915472329</v>
      </c>
      <c r="AE532" s="82"/>
      <c r="AF532" s="81">
        <v>41087125.972675733</v>
      </c>
      <c r="AG532" s="81">
        <v>563948.0939188177</v>
      </c>
      <c r="AH532" s="81">
        <v>171135.38575385039</v>
      </c>
      <c r="AI532" s="81">
        <v>16326403.070937922</v>
      </c>
      <c r="AJ532" s="81">
        <v>20933169.536109291</v>
      </c>
      <c r="AK532" s="81">
        <v>0</v>
      </c>
      <c r="AL532" s="81">
        <v>0</v>
      </c>
      <c r="AM532" s="81">
        <v>1655932.3549410615</v>
      </c>
      <c r="AN532" s="81">
        <v>0</v>
      </c>
      <c r="AO532" s="81">
        <v>0</v>
      </c>
      <c r="AP532" s="82"/>
      <c r="AQ532" s="81">
        <v>81</v>
      </c>
      <c r="AR532" s="81">
        <v>16</v>
      </c>
      <c r="AS532" s="81">
        <v>0</v>
      </c>
      <c r="AT532" s="81">
        <v>0</v>
      </c>
      <c r="AU532" s="81">
        <v>0</v>
      </c>
      <c r="AV532" s="81">
        <v>0</v>
      </c>
      <c r="AW532" s="81" t="s">
        <v>564</v>
      </c>
      <c r="AX532" s="82"/>
      <c r="AY532" s="81">
        <v>348.1</v>
      </c>
      <c r="AZ532" s="81">
        <v>367.8</v>
      </c>
      <c r="BA532" s="81">
        <v>0</v>
      </c>
      <c r="BB532" s="81">
        <v>0</v>
      </c>
      <c r="BC532" s="81">
        <v>0</v>
      </c>
      <c r="BD532" s="81">
        <v>0</v>
      </c>
      <c r="BE532" s="81" t="s">
        <v>564</v>
      </c>
      <c r="BF532" s="82"/>
      <c r="BG532" s="81">
        <v>0</v>
      </c>
      <c r="BH532" s="81">
        <v>0</v>
      </c>
      <c r="BI532" s="81">
        <v>11.138999999999999</v>
      </c>
      <c r="BJ532" s="81">
        <v>0</v>
      </c>
      <c r="BK532" s="81">
        <v>0</v>
      </c>
      <c r="BL532" s="81">
        <v>0</v>
      </c>
      <c r="BM532" s="82"/>
      <c r="BN532" s="81">
        <v>0</v>
      </c>
      <c r="BO532" s="81">
        <v>0</v>
      </c>
      <c r="BP532" s="81">
        <v>2</v>
      </c>
      <c r="BQ532" s="81">
        <v>0</v>
      </c>
      <c r="BR532" s="81">
        <v>0</v>
      </c>
      <c r="BS532" s="81">
        <v>0</v>
      </c>
      <c r="BT532"/>
      <c r="BU532" s="80">
        <v>11.138999999999999</v>
      </c>
      <c r="BV532" s="80">
        <v>0</v>
      </c>
      <c r="BW532" s="80">
        <v>0</v>
      </c>
      <c r="BX532" s="80">
        <v>0</v>
      </c>
      <c r="BY532" s="80">
        <v>0</v>
      </c>
      <c r="BZ532" s="80">
        <v>0</v>
      </c>
      <c r="CA532" s="80">
        <v>0</v>
      </c>
      <c r="CB532" s="80">
        <v>0</v>
      </c>
      <c r="CC532" s="80">
        <v>0</v>
      </c>
    </row>
    <row r="533" spans="1:81">
      <c r="A533" s="80" t="s">
        <v>2269</v>
      </c>
      <c r="B533" s="80">
        <v>437</v>
      </c>
      <c r="C533" s="80">
        <v>12</v>
      </c>
      <c r="D533" s="80">
        <v>26</v>
      </c>
      <c r="E533" s="80">
        <v>2015</v>
      </c>
      <c r="F533" s="80" t="s">
        <v>91</v>
      </c>
      <c r="G533" s="80" t="s">
        <v>2257</v>
      </c>
      <c r="H533" s="80" t="s">
        <v>2258</v>
      </c>
      <c r="I533" s="177"/>
      <c r="J533" s="81">
        <v>33.146826131783527</v>
      </c>
      <c r="K533" s="81">
        <v>0.60427519678984021</v>
      </c>
      <c r="L533" s="81">
        <v>0.74252677108864273</v>
      </c>
      <c r="M533" s="81">
        <v>11.936232720423764</v>
      </c>
      <c r="N533" s="81">
        <v>14.651542647453869</v>
      </c>
      <c r="O533" s="81">
        <v>15.476966697900471</v>
      </c>
      <c r="P533" s="81">
        <v>13.38236292623068</v>
      </c>
      <c r="Q533" s="81">
        <v>0.8610639801091593</v>
      </c>
      <c r="R533" s="81">
        <v>0</v>
      </c>
      <c r="S533" s="81">
        <v>0.8965767448826778</v>
      </c>
      <c r="T533" s="82"/>
      <c r="U533" s="81">
        <v>4995651</v>
      </c>
      <c r="V533" s="81">
        <v>276</v>
      </c>
      <c r="W533" s="81">
        <v>15</v>
      </c>
      <c r="X533" s="81">
        <v>2527</v>
      </c>
      <c r="Y533" s="81">
        <v>4708</v>
      </c>
      <c r="Z533" s="81">
        <v>8992</v>
      </c>
      <c r="AA533" s="81">
        <v>2663</v>
      </c>
      <c r="AB533" s="81">
        <v>11851</v>
      </c>
      <c r="AC533" s="81">
        <v>0</v>
      </c>
      <c r="AD533" s="81">
        <v>0.8965767448826778</v>
      </c>
      <c r="AE533" s="82"/>
      <c r="AF533" s="81">
        <v>37831419.840103701</v>
      </c>
      <c r="AG533" s="81">
        <v>499044.38263826206</v>
      </c>
      <c r="AH533" s="81">
        <v>156397.35266599758</v>
      </c>
      <c r="AI533" s="81">
        <v>17869577.218030926</v>
      </c>
      <c r="AJ533" s="81">
        <v>21746568.665238526</v>
      </c>
      <c r="AK533" s="81">
        <v>0</v>
      </c>
      <c r="AL533" s="81">
        <v>0</v>
      </c>
      <c r="AM533" s="81">
        <v>1624129.8369247443</v>
      </c>
      <c r="AN533" s="81">
        <v>0</v>
      </c>
      <c r="AO533" s="81">
        <v>0</v>
      </c>
      <c r="AP533" s="82"/>
      <c r="AQ533" s="81">
        <v>96</v>
      </c>
      <c r="AR533" s="81">
        <v>31</v>
      </c>
      <c r="AS533" s="81">
        <v>0</v>
      </c>
      <c r="AT533" s="81">
        <v>0</v>
      </c>
      <c r="AU533" s="81">
        <v>0</v>
      </c>
      <c r="AV533" s="81">
        <v>0</v>
      </c>
      <c r="AW533" s="81" t="s">
        <v>564</v>
      </c>
      <c r="AX533" s="82"/>
      <c r="AY533" s="81">
        <v>413.40000000000003</v>
      </c>
      <c r="AZ533" s="81">
        <v>1270.8</v>
      </c>
      <c r="BA533" s="81">
        <v>0</v>
      </c>
      <c r="BB533" s="81">
        <v>0</v>
      </c>
      <c r="BC533" s="81">
        <v>0</v>
      </c>
      <c r="BD533" s="81">
        <v>0</v>
      </c>
      <c r="BE533" s="81" t="s">
        <v>564</v>
      </c>
      <c r="BF533" s="82"/>
      <c r="BG533" s="81">
        <v>0</v>
      </c>
      <c r="BH533" s="81">
        <v>0</v>
      </c>
      <c r="BI533" s="81">
        <v>11.273</v>
      </c>
      <c r="BJ533" s="81">
        <v>0</v>
      </c>
      <c r="BK533" s="81">
        <v>0</v>
      </c>
      <c r="BL533" s="81">
        <v>0</v>
      </c>
      <c r="BM533" s="82"/>
      <c r="BN533" s="81">
        <v>0</v>
      </c>
      <c r="BO533" s="81">
        <v>0</v>
      </c>
      <c r="BP533" s="81">
        <v>2</v>
      </c>
      <c r="BQ533" s="81">
        <v>0</v>
      </c>
      <c r="BR533" s="81">
        <v>0</v>
      </c>
      <c r="BS533" s="81">
        <v>0</v>
      </c>
      <c r="BT533"/>
      <c r="BU533" s="80">
        <v>11.273</v>
      </c>
      <c r="BV533" s="80">
        <v>0</v>
      </c>
      <c r="BW533" s="80">
        <v>0</v>
      </c>
      <c r="BX533" s="80">
        <v>0</v>
      </c>
      <c r="BY533" s="80">
        <v>0</v>
      </c>
      <c r="BZ533" s="80">
        <v>0</v>
      </c>
      <c r="CA533" s="80">
        <v>0</v>
      </c>
      <c r="CB533" s="80">
        <v>0</v>
      </c>
      <c r="CC533" s="80">
        <v>0</v>
      </c>
    </row>
    <row r="534" spans="1:81">
      <c r="A534" s="80" t="s">
        <v>2270</v>
      </c>
      <c r="B534" s="80">
        <v>438</v>
      </c>
      <c r="C534" s="80">
        <v>13</v>
      </c>
      <c r="D534" s="80">
        <v>26</v>
      </c>
      <c r="E534" s="80">
        <v>2016</v>
      </c>
      <c r="F534" s="80" t="s">
        <v>92</v>
      </c>
      <c r="G534" s="80" t="s">
        <v>2257</v>
      </c>
      <c r="H534" s="80" t="s">
        <v>2258</v>
      </c>
      <c r="I534" s="177"/>
      <c r="J534" s="81">
        <v>29.544325616089449</v>
      </c>
      <c r="K534" s="81">
        <v>0.60354418842605262</v>
      </c>
      <c r="L534" s="81">
        <v>0.8699967397487699</v>
      </c>
      <c r="M534" s="81">
        <v>10.446169282542547</v>
      </c>
      <c r="N534" s="81">
        <v>12.898248377934246</v>
      </c>
      <c r="O534" s="81">
        <v>15.141097598456565</v>
      </c>
      <c r="P534" s="81">
        <v>12.97764628587618</v>
      </c>
      <c r="Q534" s="81">
        <v>0.82215680418920278</v>
      </c>
      <c r="R534" s="81">
        <v>0</v>
      </c>
      <c r="S534" s="81">
        <v>0.7241560679982928</v>
      </c>
      <c r="T534" s="82"/>
      <c r="U534" s="81">
        <v>4655160</v>
      </c>
      <c r="V534" s="81">
        <v>276</v>
      </c>
      <c r="W534" s="81">
        <v>15</v>
      </c>
      <c r="X534" s="81">
        <v>2527</v>
      </c>
      <c r="Y534" s="81">
        <v>4712</v>
      </c>
      <c r="Z534" s="81">
        <v>8905</v>
      </c>
      <c r="AA534" s="81">
        <v>2671</v>
      </c>
      <c r="AB534" s="81">
        <v>11640</v>
      </c>
      <c r="AC534" s="81">
        <v>0</v>
      </c>
      <c r="AD534" s="81">
        <v>0.7241560679982928</v>
      </c>
      <c r="AE534" s="82"/>
      <c r="AF534" s="81">
        <v>34360120.55910062</v>
      </c>
      <c r="AG534" s="81">
        <v>479748.16238969681</v>
      </c>
      <c r="AH534" s="81">
        <v>136173.84349773271</v>
      </c>
      <c r="AI534" s="81">
        <v>16690976.69804962</v>
      </c>
      <c r="AJ534" s="81">
        <v>18538969.320910111</v>
      </c>
      <c r="AK534" s="81">
        <v>0</v>
      </c>
      <c r="AL534" s="81">
        <v>0</v>
      </c>
      <c r="AM534" s="81">
        <v>1596452.496150214</v>
      </c>
      <c r="AN534" s="81">
        <v>0</v>
      </c>
      <c r="AO534" s="81">
        <v>0</v>
      </c>
      <c r="AP534" s="82"/>
      <c r="AQ534" s="81">
        <v>110</v>
      </c>
      <c r="AR534" s="81">
        <v>46</v>
      </c>
      <c r="AS534" s="81">
        <v>0</v>
      </c>
      <c r="AT534" s="81">
        <v>0</v>
      </c>
      <c r="AU534" s="81">
        <v>0</v>
      </c>
      <c r="AV534" s="81">
        <v>0</v>
      </c>
      <c r="AW534" s="81" t="s">
        <v>564</v>
      </c>
      <c r="AX534" s="82"/>
      <c r="AY534" s="81">
        <v>476.9</v>
      </c>
      <c r="AZ534" s="81">
        <v>3032.8</v>
      </c>
      <c r="BA534" s="81">
        <v>0</v>
      </c>
      <c r="BB534" s="81">
        <v>0</v>
      </c>
      <c r="BC534" s="81">
        <v>0</v>
      </c>
      <c r="BD534" s="81">
        <v>0</v>
      </c>
      <c r="BE534" s="81" t="s">
        <v>564</v>
      </c>
      <c r="BF534" s="82"/>
      <c r="BG534" s="81">
        <v>0</v>
      </c>
      <c r="BH534" s="81">
        <v>0</v>
      </c>
      <c r="BI534" s="81">
        <v>11.022</v>
      </c>
      <c r="BJ534" s="81">
        <v>0</v>
      </c>
      <c r="BK534" s="81">
        <v>0</v>
      </c>
      <c r="BL534" s="81">
        <v>0</v>
      </c>
      <c r="BM534" s="82"/>
      <c r="BN534" s="81">
        <v>0</v>
      </c>
      <c r="BO534" s="81">
        <v>0</v>
      </c>
      <c r="BP534" s="81">
        <v>2</v>
      </c>
      <c r="BQ534" s="81">
        <v>0</v>
      </c>
      <c r="BR534" s="81">
        <v>0</v>
      </c>
      <c r="BS534" s="81">
        <v>0</v>
      </c>
      <c r="BT534"/>
      <c r="BU534" s="80">
        <v>11.022</v>
      </c>
      <c r="BV534" s="80">
        <v>0</v>
      </c>
      <c r="BW534" s="80">
        <v>0</v>
      </c>
      <c r="BX534" s="80">
        <v>0</v>
      </c>
      <c r="BY534" s="80">
        <v>0</v>
      </c>
      <c r="BZ534" s="80">
        <v>0</v>
      </c>
      <c r="CA534" s="80">
        <v>0</v>
      </c>
      <c r="CB534" s="80">
        <v>0</v>
      </c>
      <c r="CC534" s="80">
        <v>0</v>
      </c>
    </row>
    <row r="535" spans="1:81">
      <c r="A535" s="80" t="s">
        <v>2271</v>
      </c>
      <c r="B535" s="80">
        <v>439</v>
      </c>
      <c r="C535" s="80">
        <v>14</v>
      </c>
      <c r="D535" s="80">
        <v>26</v>
      </c>
      <c r="E535" s="80">
        <v>2017</v>
      </c>
      <c r="F535" s="80" t="s">
        <v>71</v>
      </c>
      <c r="G535" s="80" t="s">
        <v>2257</v>
      </c>
      <c r="H535" s="80" t="s">
        <v>2258</v>
      </c>
      <c r="I535" s="177"/>
      <c r="J535" s="81">
        <v>33.417493428989559</v>
      </c>
      <c r="K535" s="81">
        <v>0.62868598833931022</v>
      </c>
      <c r="L535" s="81">
        <v>0.76112838007152184</v>
      </c>
      <c r="M535" s="81">
        <v>10.075788658616071</v>
      </c>
      <c r="N535" s="81">
        <v>13.980247753970286</v>
      </c>
      <c r="O535" s="81">
        <v>14.858907476176302</v>
      </c>
      <c r="P535" s="81">
        <v>12.789222770162073</v>
      </c>
      <c r="Q535" s="81">
        <v>0.78375006048103524</v>
      </c>
      <c r="R535" s="81">
        <v>0</v>
      </c>
      <c r="S535" s="81">
        <v>0.4791958634713645</v>
      </c>
      <c r="T535" s="82"/>
      <c r="U535" s="81">
        <v>5723428</v>
      </c>
      <c r="V535" s="81">
        <v>276</v>
      </c>
      <c r="W535" s="81">
        <v>15</v>
      </c>
      <c r="X535" s="81">
        <v>2527</v>
      </c>
      <c r="Y535" s="81">
        <v>4720</v>
      </c>
      <c r="Z535" s="81">
        <v>8884</v>
      </c>
      <c r="AA535" s="81">
        <v>2649</v>
      </c>
      <c r="AB535" s="81">
        <v>11475</v>
      </c>
      <c r="AC535" s="81">
        <v>0</v>
      </c>
      <c r="AD535" s="81">
        <v>0.4791958634713645</v>
      </c>
      <c r="AE535" s="82"/>
      <c r="AF535" s="81">
        <v>39815312.384346679</v>
      </c>
      <c r="AG535" s="81">
        <v>497790.88306196418</v>
      </c>
      <c r="AH535" s="81">
        <v>162760.41959838849</v>
      </c>
      <c r="AI535" s="81">
        <v>16729957.4278508</v>
      </c>
      <c r="AJ535" s="81">
        <v>20523493.795653298</v>
      </c>
      <c r="AK535" s="81">
        <v>0</v>
      </c>
      <c r="AL535" s="81">
        <v>0</v>
      </c>
      <c r="AM535" s="81">
        <v>1576284.9729630491</v>
      </c>
      <c r="AN535" s="81">
        <v>0</v>
      </c>
      <c r="AO535" s="81">
        <v>0</v>
      </c>
      <c r="AP535" s="82"/>
      <c r="AQ535" s="81">
        <v>119</v>
      </c>
      <c r="AR535" s="81">
        <v>53</v>
      </c>
      <c r="AS535" s="81">
        <v>0</v>
      </c>
      <c r="AT535" s="81">
        <v>0</v>
      </c>
      <c r="AU535" s="81">
        <v>0</v>
      </c>
      <c r="AV535" s="81">
        <v>0</v>
      </c>
      <c r="AW535" s="81" t="s">
        <v>564</v>
      </c>
      <c r="AX535" s="82"/>
      <c r="AY535" s="81">
        <v>514.4</v>
      </c>
      <c r="AZ535" s="81">
        <v>3210.7</v>
      </c>
      <c r="BA535" s="81">
        <v>0</v>
      </c>
      <c r="BB535" s="81">
        <v>0</v>
      </c>
      <c r="BC535" s="81">
        <v>0</v>
      </c>
      <c r="BD535" s="81">
        <v>0</v>
      </c>
      <c r="BE535" s="81" t="s">
        <v>564</v>
      </c>
      <c r="BF535" s="82"/>
      <c r="BG535" s="81">
        <v>0</v>
      </c>
      <c r="BH535" s="81">
        <v>0</v>
      </c>
      <c r="BI535" s="81">
        <v>11.47</v>
      </c>
      <c r="BJ535" s="81">
        <v>0</v>
      </c>
      <c r="BK535" s="81">
        <v>0</v>
      </c>
      <c r="BL535" s="81">
        <v>0</v>
      </c>
      <c r="BM535" s="82"/>
      <c r="BN535" s="81">
        <v>0</v>
      </c>
      <c r="BO535" s="81">
        <v>0</v>
      </c>
      <c r="BP535" s="81">
        <v>2</v>
      </c>
      <c r="BQ535" s="81">
        <v>0</v>
      </c>
      <c r="BR535" s="81">
        <v>0</v>
      </c>
      <c r="BS535" s="81">
        <v>0</v>
      </c>
      <c r="BT535"/>
      <c r="BU535" s="80">
        <v>11.47</v>
      </c>
      <c r="BV535" s="80">
        <v>0</v>
      </c>
      <c r="BW535" s="80">
        <v>0</v>
      </c>
      <c r="BX535" s="80">
        <v>0</v>
      </c>
      <c r="BY535" s="80">
        <v>0</v>
      </c>
      <c r="BZ535" s="80">
        <v>0</v>
      </c>
      <c r="CA535" s="80">
        <v>0</v>
      </c>
      <c r="CB535" s="80">
        <v>0</v>
      </c>
      <c r="CC535" s="80">
        <v>0</v>
      </c>
    </row>
    <row r="536" spans="1:81">
      <c r="A536" s="80" t="s">
        <v>2272</v>
      </c>
      <c r="B536" s="80">
        <v>440</v>
      </c>
      <c r="C536" s="80">
        <v>15</v>
      </c>
      <c r="D536" s="80">
        <v>26</v>
      </c>
      <c r="E536" s="80">
        <v>2018</v>
      </c>
      <c r="F536" s="80" t="s">
        <v>93</v>
      </c>
      <c r="G536" s="80" t="s">
        <v>2257</v>
      </c>
      <c r="H536" s="80" t="s">
        <v>2258</v>
      </c>
      <c r="I536" s="177"/>
      <c r="J536" s="81">
        <v>32.625967348113569</v>
      </c>
      <c r="K536" s="81">
        <v>0.59112447781029631</v>
      </c>
      <c r="L536" s="81">
        <v>0.71303802711133357</v>
      </c>
      <c r="M536" s="81">
        <v>9.9616673491879286</v>
      </c>
      <c r="N536" s="81">
        <v>13.150599308450603</v>
      </c>
      <c r="O536" s="81">
        <v>14.400858573649227</v>
      </c>
      <c r="P536" s="81">
        <v>12.743173858960482</v>
      </c>
      <c r="Q536" s="81">
        <v>0.7109285758292273</v>
      </c>
      <c r="R536" s="81">
        <v>0</v>
      </c>
      <c r="S536" s="81">
        <v>0.61678125313869714</v>
      </c>
      <c r="T536" s="82"/>
      <c r="U536" s="81">
        <v>5945299</v>
      </c>
      <c r="V536" s="81">
        <v>276</v>
      </c>
      <c r="W536" s="81">
        <v>15</v>
      </c>
      <c r="X536" s="81">
        <v>2527</v>
      </c>
      <c r="Y536" s="81">
        <v>4712</v>
      </c>
      <c r="Z536" s="81">
        <v>8775</v>
      </c>
      <c r="AA536" s="81">
        <v>2666</v>
      </c>
      <c r="AB536" s="81">
        <v>11217</v>
      </c>
      <c r="AC536" s="81">
        <v>0</v>
      </c>
      <c r="AD536" s="81">
        <v>0.61678125313869714</v>
      </c>
      <c r="AE536" s="82"/>
      <c r="AF536" s="81">
        <v>39573907.455601417</v>
      </c>
      <c r="AG536" s="81">
        <v>449534.84864963911</v>
      </c>
      <c r="AH536" s="81">
        <v>155342.82279039029</v>
      </c>
      <c r="AI536" s="81">
        <v>16302956.813301921</v>
      </c>
      <c r="AJ536" s="81">
        <v>20276932.319651041</v>
      </c>
      <c r="AK536" s="81">
        <v>0</v>
      </c>
      <c r="AL536" s="81">
        <v>0</v>
      </c>
      <c r="AM536" s="81">
        <v>1544032.508852565</v>
      </c>
      <c r="AN536" s="81">
        <v>0</v>
      </c>
      <c r="AO536" s="81">
        <v>0</v>
      </c>
      <c r="AP536" s="82"/>
      <c r="AQ536" s="81">
        <v>130</v>
      </c>
      <c r="AR536" s="81">
        <v>61</v>
      </c>
      <c r="AS536" s="81">
        <v>0</v>
      </c>
      <c r="AT536" s="81">
        <v>0</v>
      </c>
      <c r="AU536" s="81">
        <v>0</v>
      </c>
      <c r="AV536" s="81">
        <v>0</v>
      </c>
      <c r="AW536" s="81" t="s">
        <v>564</v>
      </c>
      <c r="AX536" s="82"/>
      <c r="AY536" s="81">
        <v>570.9</v>
      </c>
      <c r="AZ536" s="81">
        <v>5104</v>
      </c>
      <c r="BA536" s="81">
        <v>0</v>
      </c>
      <c r="BB536" s="81">
        <v>0</v>
      </c>
      <c r="BC536" s="81">
        <v>0</v>
      </c>
      <c r="BD536" s="81">
        <v>0</v>
      </c>
      <c r="BE536" s="81" t="s">
        <v>564</v>
      </c>
      <c r="BF536" s="82"/>
      <c r="BG536" s="81">
        <v>0</v>
      </c>
      <c r="BH536" s="81">
        <v>0</v>
      </c>
      <c r="BI536" s="81">
        <v>11.505000000000001</v>
      </c>
      <c r="BJ536" s="81">
        <v>0</v>
      </c>
      <c r="BK536" s="81">
        <v>0</v>
      </c>
      <c r="BL536" s="81">
        <v>0</v>
      </c>
      <c r="BM536" s="82"/>
      <c r="BN536" s="81">
        <v>0</v>
      </c>
      <c r="BO536" s="81">
        <v>0</v>
      </c>
      <c r="BP536" s="81">
        <v>2</v>
      </c>
      <c r="BQ536" s="81">
        <v>0</v>
      </c>
      <c r="BR536" s="81">
        <v>0</v>
      </c>
      <c r="BS536" s="81">
        <v>0</v>
      </c>
      <c r="BT536"/>
      <c r="BU536" s="80">
        <v>11.505000000000001</v>
      </c>
      <c r="BV536" s="80">
        <v>0</v>
      </c>
      <c r="BW536" s="80">
        <v>0</v>
      </c>
      <c r="BX536" s="80">
        <v>0</v>
      </c>
      <c r="BY536" s="80">
        <v>0</v>
      </c>
      <c r="BZ536" s="80">
        <v>0</v>
      </c>
      <c r="CA536" s="80">
        <v>0</v>
      </c>
      <c r="CB536" s="80">
        <v>0</v>
      </c>
      <c r="CC536" s="80">
        <v>0</v>
      </c>
    </row>
    <row r="537" spans="1:81">
      <c r="A537" s="80" t="s">
        <v>2273</v>
      </c>
      <c r="B537" s="80">
        <v>441</v>
      </c>
      <c r="C537" s="80">
        <v>16</v>
      </c>
      <c r="D537" s="80">
        <v>26</v>
      </c>
      <c r="E537" s="80">
        <v>2019</v>
      </c>
      <c r="F537" s="80" t="s">
        <v>73</v>
      </c>
      <c r="G537" s="80" t="s">
        <v>2257</v>
      </c>
      <c r="H537" s="80" t="s">
        <v>2258</v>
      </c>
      <c r="I537" s="177"/>
      <c r="J537" s="81">
        <v>31.553016602716042</v>
      </c>
      <c r="K537" s="81">
        <v>0.52186614990743585</v>
      </c>
      <c r="L537" s="81">
        <v>0.71904042318873929</v>
      </c>
      <c r="M537" s="81">
        <v>9.4322348016196287</v>
      </c>
      <c r="N537" s="81">
        <v>11.502587309517624</v>
      </c>
      <c r="O537" s="81">
        <v>13.750890988901229</v>
      </c>
      <c r="P537" s="81">
        <v>12.641815583364867</v>
      </c>
      <c r="Q537" s="81">
        <v>0.68305459563324278</v>
      </c>
      <c r="R537" s="81">
        <v>0</v>
      </c>
      <c r="S537" s="81">
        <v>0.53690553901268789</v>
      </c>
      <c r="T537" s="82"/>
      <c r="U537" s="81">
        <v>6009186</v>
      </c>
      <c r="V537" s="81">
        <v>276</v>
      </c>
      <c r="W537" s="81">
        <v>15</v>
      </c>
      <c r="X537" s="81">
        <v>2527</v>
      </c>
      <c r="Y537" s="81">
        <v>4741</v>
      </c>
      <c r="Z537" s="81">
        <v>8609</v>
      </c>
      <c r="AA537" s="81">
        <v>2625</v>
      </c>
      <c r="AB537" s="81">
        <v>11069</v>
      </c>
      <c r="AC537" s="81">
        <v>0</v>
      </c>
      <c r="AD537" s="81">
        <v>0.53690553901268789</v>
      </c>
      <c r="AE537" s="82"/>
      <c r="AF537" s="81">
        <v>39124814.722230688</v>
      </c>
      <c r="AG537" s="81">
        <v>419789.60886689491</v>
      </c>
      <c r="AH537" s="81">
        <v>164711.81053643639</v>
      </c>
      <c r="AI537" s="81">
        <v>16080347.03896573</v>
      </c>
      <c r="AJ537" s="81">
        <v>17816741.560456812</v>
      </c>
      <c r="AK537" s="81">
        <v>0</v>
      </c>
      <c r="AL537" s="81">
        <v>0</v>
      </c>
      <c r="AM537" s="81">
        <v>1507514.4726126133</v>
      </c>
      <c r="AN537" s="81">
        <v>0</v>
      </c>
      <c r="AO537" s="81">
        <v>0</v>
      </c>
      <c r="AP537" s="82"/>
      <c r="AQ537" s="81">
        <v>140</v>
      </c>
      <c r="AR537" s="81">
        <v>69</v>
      </c>
      <c r="AS537" s="81">
        <v>0</v>
      </c>
      <c r="AT537" s="81">
        <v>0</v>
      </c>
      <c r="AU537" s="81">
        <v>0</v>
      </c>
      <c r="AV537" s="81">
        <v>0</v>
      </c>
      <c r="AW537" s="81" t="s">
        <v>564</v>
      </c>
      <c r="AX537" s="82"/>
      <c r="AY537" s="81">
        <v>609.1</v>
      </c>
      <c r="AZ537" s="81">
        <v>5417.7000000000007</v>
      </c>
      <c r="BA537" s="81">
        <v>0</v>
      </c>
      <c r="BB537" s="81">
        <v>0</v>
      </c>
      <c r="BC537" s="81">
        <v>0</v>
      </c>
      <c r="BD537" s="81">
        <v>0</v>
      </c>
      <c r="BE537" s="81" t="s">
        <v>564</v>
      </c>
      <c r="BF537" s="82"/>
      <c r="BG537" s="81">
        <v>0</v>
      </c>
      <c r="BH537" s="81">
        <v>0</v>
      </c>
      <c r="BI537" s="81">
        <v>10.523</v>
      </c>
      <c r="BJ537" s="81">
        <v>0</v>
      </c>
      <c r="BK537" s="81">
        <v>0</v>
      </c>
      <c r="BL537" s="81">
        <v>0</v>
      </c>
      <c r="BM537" s="82"/>
      <c r="BN537" s="81">
        <v>0</v>
      </c>
      <c r="BO537" s="81">
        <v>0</v>
      </c>
      <c r="BP537" s="81">
        <v>2</v>
      </c>
      <c r="BQ537" s="81">
        <v>0</v>
      </c>
      <c r="BR537" s="81">
        <v>0</v>
      </c>
      <c r="BS537" s="81">
        <v>0</v>
      </c>
      <c r="BT537"/>
      <c r="BU537" s="80">
        <v>10.523</v>
      </c>
      <c r="BV537" s="80">
        <v>0</v>
      </c>
      <c r="BW537" s="80">
        <v>0</v>
      </c>
      <c r="BX537" s="80">
        <v>0</v>
      </c>
      <c r="BY537" s="80">
        <v>0</v>
      </c>
      <c r="BZ537" s="80">
        <v>0</v>
      </c>
      <c r="CA537" s="80">
        <v>0</v>
      </c>
      <c r="CB537" s="80">
        <v>0</v>
      </c>
      <c r="CC537" s="80">
        <v>0</v>
      </c>
    </row>
    <row r="538" spans="1:81">
      <c r="A538" s="80" t="s">
        <v>2274</v>
      </c>
      <c r="B538" s="80">
        <v>442</v>
      </c>
      <c r="C538" s="80">
        <v>17</v>
      </c>
      <c r="D538" s="80">
        <v>26</v>
      </c>
      <c r="E538" s="80">
        <v>2020</v>
      </c>
      <c r="F538" s="80" t="s">
        <v>218</v>
      </c>
      <c r="G538" s="80" t="s">
        <v>2257</v>
      </c>
      <c r="H538" s="80" t="s">
        <v>2258</v>
      </c>
      <c r="I538" s="177"/>
      <c r="J538" s="81">
        <v>31.210005883862959</v>
      </c>
      <c r="K538" s="81">
        <v>0.56123180995262945</v>
      </c>
      <c r="L538" s="81">
        <v>0.98775250762334865</v>
      </c>
      <c r="M538" s="81">
        <v>10.013816082652646</v>
      </c>
      <c r="N538" s="81">
        <v>11.986001451735282</v>
      </c>
      <c r="O538" s="81">
        <v>11.927374964455362</v>
      </c>
      <c r="P538" s="81">
        <v>11.617807977442075</v>
      </c>
      <c r="Q538" s="81">
        <v>0.64263960129790654</v>
      </c>
      <c r="R538" s="81">
        <v>0</v>
      </c>
      <c r="S538" s="81">
        <v>0.5070623316296986</v>
      </c>
      <c r="T538" s="82"/>
      <c r="U538" s="81">
        <v>5587554</v>
      </c>
      <c r="V538" s="81">
        <v>271</v>
      </c>
      <c r="W538" s="81">
        <v>21</v>
      </c>
      <c r="X538" s="81">
        <v>2961</v>
      </c>
      <c r="Y538" s="81">
        <v>4744</v>
      </c>
      <c r="Z538" s="81">
        <v>8523</v>
      </c>
      <c r="AA538" s="81">
        <v>2621</v>
      </c>
      <c r="AB538" s="81">
        <v>10899</v>
      </c>
      <c r="AC538" s="81">
        <v>0</v>
      </c>
      <c r="AD538" s="81">
        <v>0.5070623316296986</v>
      </c>
      <c r="AE538" s="82"/>
      <c r="AF538" s="81">
        <v>39160174.802606307</v>
      </c>
      <c r="AG538" s="81">
        <v>428040.89567971637</v>
      </c>
      <c r="AH538" s="81">
        <v>232940.15325670454</v>
      </c>
      <c r="AI538" s="81">
        <v>17097422.834469672</v>
      </c>
      <c r="AJ538" s="81">
        <v>19241201.818094946</v>
      </c>
      <c r="AK538" s="81"/>
      <c r="AL538" s="81"/>
      <c r="AM538" s="81">
        <v>1422440.5904155883</v>
      </c>
      <c r="AN538" s="81"/>
      <c r="AO538" s="81"/>
      <c r="AP538" s="82"/>
      <c r="AQ538" s="81">
        <v>144</v>
      </c>
      <c r="AR538" s="81">
        <v>79</v>
      </c>
      <c r="AS538" s="81">
        <v>0</v>
      </c>
      <c r="AT538" s="81">
        <v>0</v>
      </c>
      <c r="AU538" s="81">
        <v>0</v>
      </c>
      <c r="AV538" s="81">
        <v>0</v>
      </c>
      <c r="AW538" s="81">
        <v>0</v>
      </c>
      <c r="AX538" s="82"/>
      <c r="AY538" s="81">
        <v>637</v>
      </c>
      <c r="AZ538" s="81">
        <v>6292.2000000000007</v>
      </c>
      <c r="BA538" s="81">
        <v>0</v>
      </c>
      <c r="BB538" s="81">
        <v>0</v>
      </c>
      <c r="BC538" s="81">
        <v>0</v>
      </c>
      <c r="BD538" s="81">
        <v>0</v>
      </c>
      <c r="BE538" s="81">
        <v>0</v>
      </c>
      <c r="BF538" s="82"/>
      <c r="BG538" s="81">
        <v>0</v>
      </c>
      <c r="BH538" s="81">
        <v>0</v>
      </c>
      <c r="BI538" s="81">
        <v>9.4320000000000004</v>
      </c>
      <c r="BJ538" s="81">
        <v>0</v>
      </c>
      <c r="BK538" s="81">
        <v>0</v>
      </c>
      <c r="BL538" s="81">
        <v>0</v>
      </c>
      <c r="BM538" s="82"/>
      <c r="BN538" s="81">
        <v>0</v>
      </c>
      <c r="BO538" s="81">
        <v>0</v>
      </c>
      <c r="BP538" s="81">
        <v>2</v>
      </c>
      <c r="BQ538" s="81">
        <v>0</v>
      </c>
      <c r="BR538" s="81">
        <v>0</v>
      </c>
      <c r="BS538" s="81">
        <v>0</v>
      </c>
      <c r="BT538"/>
      <c r="BU538" s="80">
        <v>9.4320000000000004</v>
      </c>
      <c r="BV538" s="80">
        <v>0</v>
      </c>
      <c r="BW538" s="80">
        <v>0</v>
      </c>
      <c r="BX538" s="80">
        <v>0</v>
      </c>
      <c r="BY538" s="80">
        <v>0</v>
      </c>
      <c r="BZ538" s="80">
        <v>0</v>
      </c>
      <c r="CA538" s="80">
        <v>0</v>
      </c>
      <c r="CB538" s="80">
        <v>0</v>
      </c>
      <c r="CC538" s="80">
        <v>0</v>
      </c>
    </row>
    <row r="539" spans="1:81">
      <c r="A539" s="80" t="s">
        <v>2275</v>
      </c>
      <c r="B539" s="80">
        <v>442</v>
      </c>
      <c r="C539" s="80">
        <v>18</v>
      </c>
      <c r="D539" s="80">
        <v>26</v>
      </c>
      <c r="E539" s="80">
        <v>2021</v>
      </c>
      <c r="F539" s="80" t="s">
        <v>75</v>
      </c>
      <c r="G539" s="174" t="s">
        <v>2257</v>
      </c>
      <c r="H539" s="80" t="s">
        <v>2258</v>
      </c>
      <c r="I539" s="177"/>
      <c r="J539" s="81">
        <v>26.179251807884114</v>
      </c>
      <c r="K539" s="81">
        <v>0.6248985235370611</v>
      </c>
      <c r="L539" s="81">
        <v>0.90817833484481492</v>
      </c>
      <c r="M539" s="81">
        <v>11.290252802391434</v>
      </c>
      <c r="N539" s="81">
        <v>11.193551441632923</v>
      </c>
      <c r="O539" s="81">
        <v>11.453042348111486</v>
      </c>
      <c r="P539" s="81">
        <v>11.949572436071239</v>
      </c>
      <c r="Q539" s="81">
        <v>0.64199788885995901</v>
      </c>
      <c r="R539" s="81">
        <v>0</v>
      </c>
      <c r="S539" s="81">
        <v>0.53126918999826733</v>
      </c>
      <c r="T539" s="82"/>
      <c r="U539" s="81">
        <v>5414565</v>
      </c>
      <c r="V539" s="81">
        <v>271</v>
      </c>
      <c r="W539" s="81">
        <v>21</v>
      </c>
      <c r="X539" s="81">
        <v>2961</v>
      </c>
      <c r="Y539" s="81">
        <v>4740</v>
      </c>
      <c r="Z539" s="81">
        <v>8427</v>
      </c>
      <c r="AA539" s="81">
        <v>2629</v>
      </c>
      <c r="AB539" s="81">
        <v>10759</v>
      </c>
      <c r="AC539" s="81">
        <v>0</v>
      </c>
      <c r="AD539" s="81">
        <v>0.53126918999826733</v>
      </c>
      <c r="AE539" s="82"/>
      <c r="AF539" s="81">
        <v>33084840.023595426</v>
      </c>
      <c r="AG539" s="81">
        <v>481807.79131921381</v>
      </c>
      <c r="AH539" s="81">
        <v>205120.78266601395</v>
      </c>
      <c r="AI539" s="81">
        <v>19046746.17854194</v>
      </c>
      <c r="AJ539" s="81">
        <v>16743356.821714003</v>
      </c>
      <c r="AK539" s="81">
        <v>0</v>
      </c>
      <c r="AL539" s="81">
        <v>0</v>
      </c>
      <c r="AM539" s="81">
        <v>1412268.1689241517</v>
      </c>
      <c r="AN539" s="81">
        <v>0</v>
      </c>
      <c r="AO539" s="81">
        <v>0</v>
      </c>
      <c r="AP539" s="82"/>
      <c r="AQ539" s="81">
        <v>150</v>
      </c>
      <c r="AR539" s="81">
        <v>81</v>
      </c>
      <c r="AS539" s="81">
        <v>0</v>
      </c>
      <c r="AT539" s="81">
        <v>0</v>
      </c>
      <c r="AU539" s="81">
        <v>0</v>
      </c>
      <c r="AV539" s="81">
        <v>0</v>
      </c>
      <c r="AW539" s="81"/>
      <c r="AX539" s="82"/>
      <c r="AY539" s="81">
        <v>671.59999999999991</v>
      </c>
      <c r="AZ539" s="81">
        <v>6385.7000000000007</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2276</v>
      </c>
      <c r="B540" s="80">
        <v>442</v>
      </c>
      <c r="C540" s="80">
        <v>19</v>
      </c>
      <c r="D540" s="80">
        <v>26</v>
      </c>
      <c r="E540" s="80">
        <v>2022</v>
      </c>
      <c r="F540" s="80" t="s">
        <v>568</v>
      </c>
      <c r="G540" s="174" t="s">
        <v>2257</v>
      </c>
      <c r="H540" s="80" t="s">
        <v>2258</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165</v>
      </c>
      <c r="AR540" s="81">
        <v>85</v>
      </c>
      <c r="AS540" s="81">
        <v>0</v>
      </c>
      <c r="AT540" s="81">
        <v>0</v>
      </c>
      <c r="AU540" s="81">
        <v>0</v>
      </c>
      <c r="AV540" s="81">
        <v>0</v>
      </c>
      <c r="AW540" s="81"/>
      <c r="AX540" s="82"/>
      <c r="AY540" s="81">
        <v>760.7</v>
      </c>
      <c r="AZ540" s="81">
        <v>8337.2000000000007</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2277</v>
      </c>
      <c r="B541" s="80">
        <v>460</v>
      </c>
      <c r="C541" s="80">
        <v>1</v>
      </c>
      <c r="D541" s="80">
        <v>28</v>
      </c>
      <c r="E541" s="80">
        <v>1990</v>
      </c>
      <c r="F541" s="80" t="s">
        <v>562</v>
      </c>
      <c r="G541" s="80" t="s">
        <v>2278</v>
      </c>
      <c r="H541" s="80" t="s">
        <v>2279</v>
      </c>
      <c r="I541" s="177"/>
      <c r="J541" s="81">
        <v>8.6852477565429549</v>
      </c>
      <c r="K541" s="81">
        <v>1.635761197268973</v>
      </c>
      <c r="L541" s="81">
        <v>0.7025293012926247</v>
      </c>
      <c r="M541" s="81">
        <v>5.4803234869039796</v>
      </c>
      <c r="N541" s="81">
        <v>12.899399333934321</v>
      </c>
      <c r="O541" s="81">
        <v>10.427615030782688</v>
      </c>
      <c r="P541" s="81">
        <v>16.963804833012976</v>
      </c>
      <c r="Q541" s="81">
        <v>0.79018990872037764</v>
      </c>
      <c r="R541" s="81">
        <v>0</v>
      </c>
      <c r="S541" s="81">
        <v>0.71234591576098938</v>
      </c>
      <c r="T541" s="82"/>
      <c r="U541" s="81">
        <v>1293035</v>
      </c>
      <c r="V541" s="81">
        <v>477</v>
      </c>
      <c r="W541" s="81">
        <v>10</v>
      </c>
      <c r="X541" s="81">
        <v>1886</v>
      </c>
      <c r="Y541" s="81">
        <v>3206</v>
      </c>
      <c r="Z541" s="81">
        <v>4289</v>
      </c>
      <c r="AA541" s="81">
        <v>4119</v>
      </c>
      <c r="AB541" s="81">
        <v>12830</v>
      </c>
      <c r="AC541" s="81">
        <v>0</v>
      </c>
      <c r="AD541" s="81">
        <v>0.71234591576098938</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2280</v>
      </c>
      <c r="B542" s="80">
        <v>461</v>
      </c>
      <c r="C542" s="80">
        <v>2</v>
      </c>
      <c r="D542" s="80">
        <v>28</v>
      </c>
      <c r="E542" s="80">
        <v>2005</v>
      </c>
      <c r="F542" s="80" t="s">
        <v>565</v>
      </c>
      <c r="G542" s="80" t="s">
        <v>2278</v>
      </c>
      <c r="H542" s="80" t="s">
        <v>2279</v>
      </c>
      <c r="I542" s="177"/>
      <c r="J542" s="81">
        <v>5.4909808039918211</v>
      </c>
      <c r="K542" s="81">
        <v>1.1037615470437769</v>
      </c>
      <c r="L542" s="81">
        <v>10.768884762666175</v>
      </c>
      <c r="M542" s="81">
        <v>7.0562200724276725</v>
      </c>
      <c r="N542" s="81">
        <v>21.668660057168424</v>
      </c>
      <c r="O542" s="81">
        <v>15.868778724666234</v>
      </c>
      <c r="P542" s="81">
        <v>17.700895548280457</v>
      </c>
      <c r="Q542" s="81">
        <v>0.77025213303047513</v>
      </c>
      <c r="R542" s="81">
        <v>0</v>
      </c>
      <c r="S542" s="81">
        <v>1.5596448499480748</v>
      </c>
      <c r="T542" s="82"/>
      <c r="U542" s="81">
        <v>989402</v>
      </c>
      <c r="V542" s="81">
        <v>424</v>
      </c>
      <c r="W542" s="81">
        <v>144</v>
      </c>
      <c r="X542" s="81">
        <v>1295</v>
      </c>
      <c r="Y542" s="81">
        <v>4049</v>
      </c>
      <c r="Z542" s="81">
        <v>7553</v>
      </c>
      <c r="AA542" s="81">
        <v>3520</v>
      </c>
      <c r="AB542" s="81">
        <v>13074</v>
      </c>
      <c r="AC542" s="81">
        <v>0</v>
      </c>
      <c r="AD542" s="81">
        <v>1.5596448499480748</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2281</v>
      </c>
      <c r="B543" s="80">
        <v>462</v>
      </c>
      <c r="C543" s="80">
        <v>3</v>
      </c>
      <c r="D543" s="80">
        <v>28</v>
      </c>
      <c r="E543" s="80">
        <v>2006</v>
      </c>
      <c r="F543" s="80" t="s">
        <v>566</v>
      </c>
      <c r="G543" s="80" t="s">
        <v>2278</v>
      </c>
      <c r="H543" s="80" t="s">
        <v>2279</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2282</v>
      </c>
      <c r="B544" s="80">
        <v>463</v>
      </c>
      <c r="C544" s="80">
        <v>4</v>
      </c>
      <c r="D544" s="80">
        <v>28</v>
      </c>
      <c r="E544" s="80">
        <v>2007</v>
      </c>
      <c r="F544" s="80" t="s">
        <v>567</v>
      </c>
      <c r="G544" s="80" t="s">
        <v>2278</v>
      </c>
      <c r="H544" s="80" t="s">
        <v>2279</v>
      </c>
      <c r="I544" s="177"/>
      <c r="J544" s="81">
        <v>5.265024042393958</v>
      </c>
      <c r="K544" s="81">
        <v>1.1399262947459001</v>
      </c>
      <c r="L544" s="81">
        <v>6.2634781310795447</v>
      </c>
      <c r="M544" s="81">
        <v>8.9988334849572791</v>
      </c>
      <c r="N544" s="81">
        <v>19.171990747975091</v>
      </c>
      <c r="O544" s="81">
        <v>15.170032909936667</v>
      </c>
      <c r="P544" s="81">
        <v>17.591897358785918</v>
      </c>
      <c r="Q544" s="81">
        <v>0.79410273187116087</v>
      </c>
      <c r="R544" s="81">
        <v>0</v>
      </c>
      <c r="S544" s="81">
        <v>1.5947903397891994</v>
      </c>
      <c r="T544" s="82"/>
      <c r="U544" s="81">
        <v>970533</v>
      </c>
      <c r="V544" s="81">
        <v>426</v>
      </c>
      <c r="W544" s="81">
        <v>102</v>
      </c>
      <c r="X544" s="81">
        <v>1927</v>
      </c>
      <c r="Y544" s="81">
        <v>4081</v>
      </c>
      <c r="Z544" s="81">
        <v>7506</v>
      </c>
      <c r="AA544" s="81">
        <v>3445</v>
      </c>
      <c r="AB544" s="81">
        <v>12766</v>
      </c>
      <c r="AC544" s="81">
        <v>0</v>
      </c>
      <c r="AD544" s="81">
        <v>1.5947903397891994</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2283</v>
      </c>
      <c r="B545" s="80">
        <v>464</v>
      </c>
      <c r="C545" s="80">
        <v>5</v>
      </c>
      <c r="D545" s="80">
        <v>28</v>
      </c>
      <c r="E545" s="80">
        <v>2008</v>
      </c>
      <c r="F545" s="80" t="s">
        <v>84</v>
      </c>
      <c r="G545" s="80" t="s">
        <v>2278</v>
      </c>
      <c r="H545" s="80" t="s">
        <v>2279</v>
      </c>
      <c r="I545" s="177"/>
      <c r="J545" s="81">
        <v>3.3933802131324802</v>
      </c>
      <c r="K545" s="81">
        <v>0.84501100330427448</v>
      </c>
      <c r="L545" s="81">
        <v>5.6905151745909892</v>
      </c>
      <c r="M545" s="81">
        <v>9.7349733114436567</v>
      </c>
      <c r="N545" s="81">
        <v>17.505523526924136</v>
      </c>
      <c r="O545" s="81">
        <v>14.702506015739736</v>
      </c>
      <c r="P545" s="81">
        <v>17.327016061560936</v>
      </c>
      <c r="Q545" s="81">
        <v>0.77710333533816578</v>
      </c>
      <c r="R545" s="81">
        <v>0</v>
      </c>
      <c r="S545" s="81">
        <v>0.85128208729765209</v>
      </c>
      <c r="T545" s="82"/>
      <c r="U545" s="81">
        <v>725866</v>
      </c>
      <c r="V545" s="81">
        <v>426</v>
      </c>
      <c r="W545" s="81">
        <v>102</v>
      </c>
      <c r="X545" s="81">
        <v>1927</v>
      </c>
      <c r="Y545" s="81">
        <v>4100</v>
      </c>
      <c r="Z545" s="81">
        <v>7530</v>
      </c>
      <c r="AA545" s="81">
        <v>3397</v>
      </c>
      <c r="AB545" s="81">
        <v>12698</v>
      </c>
      <c r="AC545" s="81">
        <v>0</v>
      </c>
      <c r="AD545" s="81">
        <v>0.85128208729765209</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2284</v>
      </c>
      <c r="B546" s="80">
        <v>465</v>
      </c>
      <c r="C546" s="80">
        <v>6</v>
      </c>
      <c r="D546" s="80">
        <v>28</v>
      </c>
      <c r="E546" s="80">
        <v>2009</v>
      </c>
      <c r="F546" s="80" t="s">
        <v>85</v>
      </c>
      <c r="G546" s="80" t="s">
        <v>2278</v>
      </c>
      <c r="H546" s="80" t="s">
        <v>2279</v>
      </c>
      <c r="I546" s="177"/>
      <c r="J546" s="81">
        <v>4.326265088811053</v>
      </c>
      <c r="K546" s="81">
        <v>0.92950811678405731</v>
      </c>
      <c r="L546" s="81">
        <v>4.4053333818070008</v>
      </c>
      <c r="M546" s="81">
        <v>11.147905299319884</v>
      </c>
      <c r="N546" s="81">
        <v>17.710143933328283</v>
      </c>
      <c r="O546" s="81">
        <v>14.909269742205781</v>
      </c>
      <c r="P546" s="81">
        <v>16.862942645218233</v>
      </c>
      <c r="Q546" s="81">
        <v>0.73105964942811374</v>
      </c>
      <c r="R546" s="81">
        <v>0</v>
      </c>
      <c r="S546" s="81">
        <v>0.665801054495336</v>
      </c>
      <c r="T546" s="82"/>
      <c r="U546" s="81">
        <v>687453</v>
      </c>
      <c r="V546" s="81">
        <v>449</v>
      </c>
      <c r="W546" s="81">
        <v>110</v>
      </c>
      <c r="X546" s="81">
        <v>2250</v>
      </c>
      <c r="Y546" s="81">
        <v>4116</v>
      </c>
      <c r="Z546" s="81">
        <v>7537</v>
      </c>
      <c r="AA546" s="81">
        <v>3394</v>
      </c>
      <c r="AB546" s="81">
        <v>12540</v>
      </c>
      <c r="AC546" s="81">
        <v>0</v>
      </c>
      <c r="AD546" s="81">
        <v>0.665801054495336</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35.9</v>
      </c>
      <c r="BJ546" s="81">
        <v>0</v>
      </c>
      <c r="BK546" s="81">
        <v>0</v>
      </c>
      <c r="BL546" s="81">
        <v>0</v>
      </c>
      <c r="BM546" s="82"/>
      <c r="BN546" s="81">
        <v>0</v>
      </c>
      <c r="BO546" s="81">
        <v>0</v>
      </c>
      <c r="BP546" s="81">
        <v>1</v>
      </c>
      <c r="BQ546" s="81">
        <v>0</v>
      </c>
      <c r="BR546" s="81">
        <v>0</v>
      </c>
      <c r="BS546" s="81">
        <v>0</v>
      </c>
      <c r="BT546"/>
      <c r="BU546" s="80"/>
      <c r="BV546" s="80"/>
      <c r="BW546" s="80"/>
      <c r="BX546" s="80"/>
      <c r="BY546" s="80"/>
      <c r="BZ546" s="80"/>
      <c r="CA546" s="80"/>
      <c r="CB546" s="80"/>
      <c r="CC546" s="80"/>
    </row>
    <row r="547" spans="1:81">
      <c r="A547" s="80" t="s">
        <v>2285</v>
      </c>
      <c r="B547" s="80">
        <v>466</v>
      </c>
      <c r="C547" s="80">
        <v>7</v>
      </c>
      <c r="D547" s="80">
        <v>28</v>
      </c>
      <c r="E547" s="80">
        <v>2010</v>
      </c>
      <c r="F547" s="80" t="s">
        <v>86</v>
      </c>
      <c r="G547" s="80" t="s">
        <v>2278</v>
      </c>
      <c r="H547" s="80" t="s">
        <v>2279</v>
      </c>
      <c r="I547" s="177"/>
      <c r="J547" s="81">
        <v>3.8374917041103696</v>
      </c>
      <c r="K547" s="81">
        <v>0.99577155980337462</v>
      </c>
      <c r="L547" s="81">
        <v>4.4861458095116991</v>
      </c>
      <c r="M547" s="81">
        <v>11.517985759983047</v>
      </c>
      <c r="N547" s="81">
        <v>18.871191026759835</v>
      </c>
      <c r="O547" s="81">
        <v>14.77139499819115</v>
      </c>
      <c r="P547" s="81">
        <v>17.167466193578484</v>
      </c>
      <c r="Q547" s="81">
        <v>0.75266739546440231</v>
      </c>
      <c r="R547" s="81">
        <v>0</v>
      </c>
      <c r="S547" s="81">
        <v>0.64846607447163096</v>
      </c>
      <c r="T547" s="82"/>
      <c r="U547" s="81">
        <v>712077</v>
      </c>
      <c r="V547" s="81">
        <v>449</v>
      </c>
      <c r="W547" s="81">
        <v>110</v>
      </c>
      <c r="X547" s="81">
        <v>2250</v>
      </c>
      <c r="Y547" s="81">
        <v>4121</v>
      </c>
      <c r="Z547" s="81">
        <v>7502</v>
      </c>
      <c r="AA547" s="81">
        <v>3369</v>
      </c>
      <c r="AB547" s="81">
        <v>12371</v>
      </c>
      <c r="AC547" s="81">
        <v>0</v>
      </c>
      <c r="AD547" s="81">
        <v>0.64846607447163096</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36.475000000000001</v>
      </c>
      <c r="BJ547" s="81">
        <v>0</v>
      </c>
      <c r="BK547" s="81">
        <v>0</v>
      </c>
      <c r="BL547" s="81">
        <v>0</v>
      </c>
      <c r="BM547" s="82"/>
      <c r="BN547" s="81">
        <v>0</v>
      </c>
      <c r="BO547" s="81">
        <v>0</v>
      </c>
      <c r="BP547" s="81">
        <v>1</v>
      </c>
      <c r="BQ547" s="81">
        <v>0</v>
      </c>
      <c r="BR547" s="81">
        <v>0</v>
      </c>
      <c r="BS547" s="81">
        <v>0</v>
      </c>
      <c r="BT547"/>
      <c r="BU547" s="80">
        <v>36.475000000000001</v>
      </c>
      <c r="BV547" s="80">
        <v>0</v>
      </c>
      <c r="BW547" s="80">
        <v>0</v>
      </c>
      <c r="BX547" s="80">
        <v>0</v>
      </c>
      <c r="BY547" s="80">
        <v>0</v>
      </c>
      <c r="BZ547" s="80">
        <v>0</v>
      </c>
      <c r="CA547" s="80">
        <v>0</v>
      </c>
      <c r="CB547" s="80">
        <v>0</v>
      </c>
      <c r="CC547" s="80">
        <v>0</v>
      </c>
    </row>
    <row r="548" spans="1:81">
      <c r="A548" s="80" t="s">
        <v>2286</v>
      </c>
      <c r="B548" s="80">
        <v>467</v>
      </c>
      <c r="C548" s="80">
        <v>8</v>
      </c>
      <c r="D548" s="80">
        <v>28</v>
      </c>
      <c r="E548" s="80">
        <v>2011</v>
      </c>
      <c r="F548" s="80" t="s">
        <v>87</v>
      </c>
      <c r="G548" s="80" t="s">
        <v>2278</v>
      </c>
      <c r="H548" s="80" t="s">
        <v>2279</v>
      </c>
      <c r="I548" s="177"/>
      <c r="J548" s="81">
        <v>5.7905414219687916</v>
      </c>
      <c r="K548" s="81">
        <v>1.2498228111722438</v>
      </c>
      <c r="L548" s="81">
        <v>4.0028147319007807</v>
      </c>
      <c r="M548" s="81">
        <v>12.67568203630039</v>
      </c>
      <c r="N548" s="81">
        <v>17.729875589945255</v>
      </c>
      <c r="O548" s="81">
        <v>14.582573167458095</v>
      </c>
      <c r="P548" s="81">
        <v>16.542693367263514</v>
      </c>
      <c r="Q548" s="81">
        <v>0.85407010293420194</v>
      </c>
      <c r="R548" s="81">
        <v>0</v>
      </c>
      <c r="S548" s="81">
        <v>0.56961615508079755</v>
      </c>
      <c r="T548" s="82"/>
      <c r="U548" s="81">
        <v>1018879</v>
      </c>
      <c r="V548" s="81">
        <v>449</v>
      </c>
      <c r="W548" s="81">
        <v>110</v>
      </c>
      <c r="X548" s="81">
        <v>2250</v>
      </c>
      <c r="Y548" s="81">
        <v>4123</v>
      </c>
      <c r="Z548" s="81">
        <v>7567</v>
      </c>
      <c r="AA548" s="81">
        <v>3343</v>
      </c>
      <c r="AB548" s="81">
        <v>12170</v>
      </c>
      <c r="AC548" s="81">
        <v>0</v>
      </c>
      <c r="AD548" s="81">
        <v>0.56961615508079755</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37.652000000000001</v>
      </c>
      <c r="BJ548" s="81">
        <v>0</v>
      </c>
      <c r="BK548" s="81">
        <v>0</v>
      </c>
      <c r="BL548" s="81">
        <v>0</v>
      </c>
      <c r="BM548" s="82"/>
      <c r="BN548" s="81">
        <v>0</v>
      </c>
      <c r="BO548" s="81">
        <v>0</v>
      </c>
      <c r="BP548" s="81">
        <v>1</v>
      </c>
      <c r="BQ548" s="81">
        <v>0</v>
      </c>
      <c r="BR548" s="81">
        <v>0</v>
      </c>
      <c r="BS548" s="81">
        <v>0</v>
      </c>
      <c r="BT548"/>
      <c r="BU548" s="80">
        <v>37.652000000000001</v>
      </c>
      <c r="BV548" s="80">
        <v>0</v>
      </c>
      <c r="BW548" s="80">
        <v>0</v>
      </c>
      <c r="BX548" s="80">
        <v>0</v>
      </c>
      <c r="BY548" s="80">
        <v>0</v>
      </c>
      <c r="BZ548" s="80">
        <v>0</v>
      </c>
      <c r="CA548" s="80">
        <v>0</v>
      </c>
      <c r="CB548" s="80">
        <v>0</v>
      </c>
      <c r="CC548" s="80">
        <v>0</v>
      </c>
    </row>
    <row r="549" spans="1:81">
      <c r="A549" s="80" t="s">
        <v>2287</v>
      </c>
      <c r="B549" s="80">
        <v>468</v>
      </c>
      <c r="C549" s="80">
        <v>9</v>
      </c>
      <c r="D549" s="80">
        <v>28</v>
      </c>
      <c r="E549" s="80">
        <v>2012</v>
      </c>
      <c r="F549" s="80" t="s">
        <v>88</v>
      </c>
      <c r="G549" s="80" t="s">
        <v>2278</v>
      </c>
      <c r="H549" s="80" t="s">
        <v>2279</v>
      </c>
      <c r="I549" s="177"/>
      <c r="J549" s="81">
        <v>3.7248551050182277</v>
      </c>
      <c r="K549" s="81">
        <v>1.1281232118168398</v>
      </c>
      <c r="L549" s="81">
        <v>4.0699129518948505</v>
      </c>
      <c r="M549" s="81">
        <v>11.412028792233629</v>
      </c>
      <c r="N549" s="81">
        <v>17.331417007730792</v>
      </c>
      <c r="O549" s="81">
        <v>14.410461223154972</v>
      </c>
      <c r="P549" s="81">
        <v>16.477563491144583</v>
      </c>
      <c r="Q549" s="81">
        <v>0.92258945854921026</v>
      </c>
      <c r="R549" s="81">
        <v>0</v>
      </c>
      <c r="S549" s="81">
        <v>0.56444596537964908</v>
      </c>
      <c r="T549" s="82"/>
      <c r="U549" s="81">
        <v>672504</v>
      </c>
      <c r="V549" s="81">
        <v>449</v>
      </c>
      <c r="W549" s="81">
        <v>110</v>
      </c>
      <c r="X549" s="81">
        <v>2250</v>
      </c>
      <c r="Y549" s="81">
        <v>4161</v>
      </c>
      <c r="Z549" s="81">
        <v>7537</v>
      </c>
      <c r="AA549" s="81">
        <v>3311</v>
      </c>
      <c r="AB549" s="81">
        <v>12100</v>
      </c>
      <c r="AC549" s="81">
        <v>0</v>
      </c>
      <c r="AD549" s="81">
        <v>0.56444596537964908</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41.176000000000002</v>
      </c>
      <c r="BJ549" s="81">
        <v>0</v>
      </c>
      <c r="BK549" s="81">
        <v>0</v>
      </c>
      <c r="BL549" s="81">
        <v>0</v>
      </c>
      <c r="BM549" s="82"/>
      <c r="BN549" s="81">
        <v>0</v>
      </c>
      <c r="BO549" s="81">
        <v>0</v>
      </c>
      <c r="BP549" s="81">
        <v>1</v>
      </c>
      <c r="BQ549" s="81">
        <v>0</v>
      </c>
      <c r="BR549" s="81">
        <v>0</v>
      </c>
      <c r="BS549" s="81">
        <v>0</v>
      </c>
      <c r="BT549"/>
      <c r="BU549" s="80">
        <v>41.176000000000002</v>
      </c>
      <c r="BV549" s="80">
        <v>0</v>
      </c>
      <c r="BW549" s="80">
        <v>0</v>
      </c>
      <c r="BX549" s="80">
        <v>0</v>
      </c>
      <c r="BY549" s="80">
        <v>0</v>
      </c>
      <c r="BZ549" s="80">
        <v>0</v>
      </c>
      <c r="CA549" s="80">
        <v>0</v>
      </c>
      <c r="CB549" s="80">
        <v>0</v>
      </c>
      <c r="CC549" s="80">
        <v>0</v>
      </c>
    </row>
    <row r="550" spans="1:81">
      <c r="A550" s="80" t="s">
        <v>2288</v>
      </c>
      <c r="B550" s="80">
        <v>469</v>
      </c>
      <c r="C550" s="80">
        <v>10</v>
      </c>
      <c r="D550" s="80">
        <v>28</v>
      </c>
      <c r="E550" s="80">
        <v>2013</v>
      </c>
      <c r="F550" s="80" t="s">
        <v>89</v>
      </c>
      <c r="G550" s="80" t="s">
        <v>2278</v>
      </c>
      <c r="H550" s="80" t="s">
        <v>2279</v>
      </c>
      <c r="I550" s="177"/>
      <c r="J550" s="81">
        <v>5.4688503151775203</v>
      </c>
      <c r="K550" s="81">
        <v>0.92797739268604207</v>
      </c>
      <c r="L550" s="81">
        <v>4.1372143347392747</v>
      </c>
      <c r="M550" s="81">
        <v>11.001408902307141</v>
      </c>
      <c r="N550" s="81">
        <v>18.624964152585989</v>
      </c>
      <c r="O550" s="81">
        <v>13.897053252127943</v>
      </c>
      <c r="P550" s="81">
        <v>16.579612087616461</v>
      </c>
      <c r="Q550" s="81">
        <v>0.93044056160764899</v>
      </c>
      <c r="R550" s="81">
        <v>0</v>
      </c>
      <c r="S550" s="81">
        <v>0.62719022725512841</v>
      </c>
      <c r="T550" s="82"/>
      <c r="U550" s="81">
        <v>980501</v>
      </c>
      <c r="V550" s="81">
        <v>449</v>
      </c>
      <c r="W550" s="81">
        <v>110</v>
      </c>
      <c r="X550" s="81">
        <v>2250</v>
      </c>
      <c r="Y550" s="81">
        <v>4178</v>
      </c>
      <c r="Z550" s="81">
        <v>7593</v>
      </c>
      <c r="AA550" s="81">
        <v>3319</v>
      </c>
      <c r="AB550" s="81">
        <v>12028</v>
      </c>
      <c r="AC550" s="81">
        <v>0</v>
      </c>
      <c r="AD550" s="81">
        <v>0.62719022725512841</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41.387</v>
      </c>
      <c r="BJ550" s="81">
        <v>0</v>
      </c>
      <c r="BK550" s="81">
        <v>0</v>
      </c>
      <c r="BL550" s="81">
        <v>0</v>
      </c>
      <c r="BM550" s="82"/>
      <c r="BN550" s="81">
        <v>0</v>
      </c>
      <c r="BO550" s="81">
        <v>0</v>
      </c>
      <c r="BP550" s="81">
        <v>1</v>
      </c>
      <c r="BQ550" s="81">
        <v>0</v>
      </c>
      <c r="BR550" s="81">
        <v>0</v>
      </c>
      <c r="BS550" s="81">
        <v>0</v>
      </c>
      <c r="BT550"/>
      <c r="BU550" s="80">
        <v>41.387</v>
      </c>
      <c r="BV550" s="80">
        <v>0</v>
      </c>
      <c r="BW550" s="80">
        <v>0</v>
      </c>
      <c r="BX550" s="80">
        <v>0</v>
      </c>
      <c r="BY550" s="80">
        <v>0</v>
      </c>
      <c r="BZ550" s="80">
        <v>0</v>
      </c>
      <c r="CA550" s="80">
        <v>0</v>
      </c>
      <c r="CB550" s="80">
        <v>0</v>
      </c>
      <c r="CC550" s="80">
        <v>0</v>
      </c>
    </row>
    <row r="551" spans="1:81">
      <c r="A551" s="80" t="s">
        <v>2289</v>
      </c>
      <c r="B551" s="80">
        <v>470</v>
      </c>
      <c r="C551" s="80">
        <v>11</v>
      </c>
      <c r="D551" s="80">
        <v>28</v>
      </c>
      <c r="E551" s="80">
        <v>2014</v>
      </c>
      <c r="F551" s="80" t="s">
        <v>90</v>
      </c>
      <c r="G551" s="80" t="s">
        <v>2278</v>
      </c>
      <c r="H551" s="80" t="s">
        <v>2279</v>
      </c>
      <c r="I551" s="177"/>
      <c r="J551" s="81">
        <v>4.0561311468799888</v>
      </c>
      <c r="K551" s="81">
        <v>0.71354362903979096</v>
      </c>
      <c r="L551" s="81">
        <v>3.4669946934459883</v>
      </c>
      <c r="M551" s="81">
        <v>9.6136031918896521</v>
      </c>
      <c r="N551" s="81">
        <v>18.40268571569608</v>
      </c>
      <c r="O551" s="81">
        <v>13.245330178040145</v>
      </c>
      <c r="P551" s="81">
        <v>16.495118327155048</v>
      </c>
      <c r="Q551" s="81">
        <v>0.88002411902013722</v>
      </c>
      <c r="R551" s="81">
        <v>0</v>
      </c>
      <c r="S551" s="81">
        <v>0.71619615426188132</v>
      </c>
      <c r="T551" s="82"/>
      <c r="U551" s="81">
        <v>796056</v>
      </c>
      <c r="V551" s="81">
        <v>294</v>
      </c>
      <c r="W551" s="81">
        <v>128</v>
      </c>
      <c r="X551" s="81">
        <v>1975</v>
      </c>
      <c r="Y551" s="81">
        <v>4164</v>
      </c>
      <c r="Z551" s="81">
        <v>7622</v>
      </c>
      <c r="AA551" s="81">
        <v>3285</v>
      </c>
      <c r="AB551" s="81">
        <v>11857</v>
      </c>
      <c r="AC551" s="81">
        <v>0</v>
      </c>
      <c r="AD551" s="81">
        <v>0.71619615426188132</v>
      </c>
      <c r="AE551" s="82"/>
      <c r="AF551" s="81">
        <v>5655120.7840591874</v>
      </c>
      <c r="AG551" s="81">
        <v>588104.85884352517</v>
      </c>
      <c r="AH551" s="81">
        <v>886442.38173182937</v>
      </c>
      <c r="AI551" s="81">
        <v>11952234.131647745</v>
      </c>
      <c r="AJ551" s="81">
        <v>22857997.643622551</v>
      </c>
      <c r="AK551" s="81">
        <v>0</v>
      </c>
      <c r="AL551" s="81">
        <v>0</v>
      </c>
      <c r="AM551" s="81">
        <v>1627788.9183001299</v>
      </c>
      <c r="AN551" s="81">
        <v>0</v>
      </c>
      <c r="AO551" s="81">
        <v>0</v>
      </c>
      <c r="AP551" s="82"/>
      <c r="AQ551" s="81">
        <v>131</v>
      </c>
      <c r="AR551" s="81">
        <v>28</v>
      </c>
      <c r="AS551" s="81">
        <v>0</v>
      </c>
      <c r="AT551" s="81">
        <v>0</v>
      </c>
      <c r="AU551" s="81">
        <v>0</v>
      </c>
      <c r="AV551" s="81">
        <v>0</v>
      </c>
      <c r="AW551" s="81" t="s">
        <v>564</v>
      </c>
      <c r="AX551" s="82"/>
      <c r="AY551" s="81">
        <v>594.5</v>
      </c>
      <c r="AZ551" s="81">
        <v>741.4</v>
      </c>
      <c r="BA551" s="81">
        <v>0</v>
      </c>
      <c r="BB551" s="81">
        <v>0</v>
      </c>
      <c r="BC551" s="81">
        <v>0</v>
      </c>
      <c r="BD551" s="81">
        <v>0</v>
      </c>
      <c r="BE551" s="81" t="s">
        <v>564</v>
      </c>
      <c r="BF551" s="82"/>
      <c r="BG551" s="81">
        <v>0</v>
      </c>
      <c r="BH551" s="81">
        <v>0</v>
      </c>
      <c r="BI551" s="81">
        <v>40.747</v>
      </c>
      <c r="BJ551" s="81">
        <v>0</v>
      </c>
      <c r="BK551" s="81">
        <v>0</v>
      </c>
      <c r="BL551" s="81">
        <v>0</v>
      </c>
      <c r="BM551" s="82"/>
      <c r="BN551" s="81">
        <v>0</v>
      </c>
      <c r="BO551" s="81">
        <v>0</v>
      </c>
      <c r="BP551" s="81">
        <v>1</v>
      </c>
      <c r="BQ551" s="81">
        <v>0</v>
      </c>
      <c r="BR551" s="81">
        <v>0</v>
      </c>
      <c r="BS551" s="81">
        <v>0</v>
      </c>
      <c r="BT551"/>
      <c r="BU551" s="80">
        <v>40.747</v>
      </c>
      <c r="BV551" s="80">
        <v>0</v>
      </c>
      <c r="BW551" s="80">
        <v>0</v>
      </c>
      <c r="BX551" s="80">
        <v>0</v>
      </c>
      <c r="BY551" s="80">
        <v>0</v>
      </c>
      <c r="BZ551" s="80">
        <v>0</v>
      </c>
      <c r="CA551" s="80">
        <v>0</v>
      </c>
      <c r="CB551" s="80">
        <v>0</v>
      </c>
      <c r="CC551" s="80">
        <v>0</v>
      </c>
    </row>
    <row r="552" spans="1:81">
      <c r="A552" s="80" t="s">
        <v>2290</v>
      </c>
      <c r="B552" s="80">
        <v>471</v>
      </c>
      <c r="C552" s="80">
        <v>12</v>
      </c>
      <c r="D552" s="80">
        <v>28</v>
      </c>
      <c r="E552" s="80">
        <v>2015</v>
      </c>
      <c r="F552" s="80" t="s">
        <v>91</v>
      </c>
      <c r="G552" s="80" t="s">
        <v>2278</v>
      </c>
      <c r="H552" s="80" t="s">
        <v>2279</v>
      </c>
      <c r="I552" s="177"/>
      <c r="J552" s="81">
        <v>4.1610566581231776</v>
      </c>
      <c r="K552" s="81">
        <v>0.66402270246163497</v>
      </c>
      <c r="L552" s="81">
        <v>3.7403622384315747</v>
      </c>
      <c r="M552" s="81">
        <v>10.248572439341173</v>
      </c>
      <c r="N552" s="81">
        <v>15.715965308883108</v>
      </c>
      <c r="O552" s="81">
        <v>13.074181387594747</v>
      </c>
      <c r="P552" s="81">
        <v>16.54327403422884</v>
      </c>
      <c r="Q552" s="81">
        <v>0.84958409580764493</v>
      </c>
      <c r="R552" s="81">
        <v>0</v>
      </c>
      <c r="S552" s="81">
        <v>0.56204384560983334</v>
      </c>
      <c r="T552" s="82"/>
      <c r="U552" s="81">
        <v>881524</v>
      </c>
      <c r="V552" s="81">
        <v>294</v>
      </c>
      <c r="W552" s="81">
        <v>128</v>
      </c>
      <c r="X552" s="81">
        <v>1975</v>
      </c>
      <c r="Y552" s="81">
        <v>4149</v>
      </c>
      <c r="Z552" s="81">
        <v>7596</v>
      </c>
      <c r="AA552" s="81">
        <v>3292</v>
      </c>
      <c r="AB552" s="81">
        <v>11693</v>
      </c>
      <c r="AC552" s="81">
        <v>0</v>
      </c>
      <c r="AD552" s="81">
        <v>0.56204384560983334</v>
      </c>
      <c r="AE552" s="82"/>
      <c r="AF552" s="81">
        <v>5987211.8067636732</v>
      </c>
      <c r="AG552" s="81">
        <v>510513.51079777558</v>
      </c>
      <c r="AH552" s="81">
        <v>786574.60163922585</v>
      </c>
      <c r="AI552" s="81">
        <v>12825703.55595525</v>
      </c>
      <c r="AJ552" s="81">
        <v>19700468.088512566</v>
      </c>
      <c r="AK552" s="81">
        <v>0</v>
      </c>
      <c r="AL552" s="81">
        <v>0</v>
      </c>
      <c r="AM552" s="81">
        <v>1602476.5997098167</v>
      </c>
      <c r="AN552" s="81">
        <v>0</v>
      </c>
      <c r="AO552" s="81">
        <v>0</v>
      </c>
      <c r="AP552" s="82"/>
      <c r="AQ552" s="81">
        <v>160</v>
      </c>
      <c r="AR552" s="81">
        <v>42</v>
      </c>
      <c r="AS552" s="81">
        <v>0</v>
      </c>
      <c r="AT552" s="81">
        <v>0</v>
      </c>
      <c r="AU552" s="81">
        <v>0</v>
      </c>
      <c r="AV552" s="81">
        <v>0</v>
      </c>
      <c r="AW552" s="81" t="s">
        <v>564</v>
      </c>
      <c r="AX552" s="82"/>
      <c r="AY552" s="81">
        <v>730.8</v>
      </c>
      <c r="AZ552" s="81">
        <v>1427.4</v>
      </c>
      <c r="BA552" s="81">
        <v>0</v>
      </c>
      <c r="BB552" s="81">
        <v>0</v>
      </c>
      <c r="BC552" s="81">
        <v>0</v>
      </c>
      <c r="BD552" s="81">
        <v>0</v>
      </c>
      <c r="BE552" s="81" t="s">
        <v>564</v>
      </c>
      <c r="BF552" s="82"/>
      <c r="BG552" s="81">
        <v>0</v>
      </c>
      <c r="BH552" s="81">
        <v>0</v>
      </c>
      <c r="BI552" s="81">
        <v>36.198</v>
      </c>
      <c r="BJ552" s="81">
        <v>0</v>
      </c>
      <c r="BK552" s="81">
        <v>0</v>
      </c>
      <c r="BL552" s="81">
        <v>0</v>
      </c>
      <c r="BM552" s="82"/>
      <c r="BN552" s="81">
        <v>0</v>
      </c>
      <c r="BO552" s="81">
        <v>0</v>
      </c>
      <c r="BP552" s="81">
        <v>1</v>
      </c>
      <c r="BQ552" s="81">
        <v>0</v>
      </c>
      <c r="BR552" s="81">
        <v>0</v>
      </c>
      <c r="BS552" s="81">
        <v>0</v>
      </c>
      <c r="BT552"/>
      <c r="BU552" s="80">
        <v>36.198</v>
      </c>
      <c r="BV552" s="80">
        <v>0</v>
      </c>
      <c r="BW552" s="80">
        <v>0</v>
      </c>
      <c r="BX552" s="80">
        <v>0</v>
      </c>
      <c r="BY552" s="80">
        <v>0</v>
      </c>
      <c r="BZ552" s="80">
        <v>0</v>
      </c>
      <c r="CA552" s="80">
        <v>0</v>
      </c>
      <c r="CB552" s="80">
        <v>0</v>
      </c>
      <c r="CC552" s="80">
        <v>0</v>
      </c>
    </row>
    <row r="553" spans="1:81">
      <c r="A553" s="80" t="s">
        <v>2291</v>
      </c>
      <c r="B553" s="80">
        <v>472</v>
      </c>
      <c r="C553" s="80">
        <v>13</v>
      </c>
      <c r="D553" s="80">
        <v>28</v>
      </c>
      <c r="E553" s="80">
        <v>2016</v>
      </c>
      <c r="F553" s="80" t="s">
        <v>92</v>
      </c>
      <c r="G553" s="80" t="s">
        <v>2278</v>
      </c>
      <c r="H553" s="80" t="s">
        <v>2279</v>
      </c>
      <c r="I553" s="177"/>
      <c r="J553" s="81">
        <v>5.4382041915896071</v>
      </c>
      <c r="K553" s="81">
        <v>0.66801293389993277</v>
      </c>
      <c r="L553" s="81">
        <v>3.5945912746588746</v>
      </c>
      <c r="M553" s="81">
        <v>8.2848061812749592</v>
      </c>
      <c r="N553" s="81">
        <v>16.792411264994712</v>
      </c>
      <c r="O553" s="81">
        <v>12.912015178290751</v>
      </c>
      <c r="P553" s="81">
        <v>16.252424869433106</v>
      </c>
      <c r="Q553" s="81">
        <v>0.81587055371043649</v>
      </c>
      <c r="R553" s="81">
        <v>0</v>
      </c>
      <c r="S553" s="81">
        <v>0.40846981785097497</v>
      </c>
      <c r="T553" s="82"/>
      <c r="U553" s="81">
        <v>1143324</v>
      </c>
      <c r="V553" s="81">
        <v>294</v>
      </c>
      <c r="W553" s="81">
        <v>128</v>
      </c>
      <c r="X553" s="81">
        <v>1975</v>
      </c>
      <c r="Y553" s="81">
        <v>4164</v>
      </c>
      <c r="Z553" s="81">
        <v>7594</v>
      </c>
      <c r="AA553" s="81">
        <v>3345</v>
      </c>
      <c r="AB553" s="81">
        <v>11551</v>
      </c>
      <c r="AC553" s="81">
        <v>0</v>
      </c>
      <c r="AD553" s="81">
        <v>0.40846981785097503</v>
      </c>
      <c r="AE553" s="82"/>
      <c r="AF553" s="81">
        <v>7988251.0636648778</v>
      </c>
      <c r="AG553" s="81">
        <v>493642.60954764509</v>
      </c>
      <c r="AH553" s="81">
        <v>587043.08615623554</v>
      </c>
      <c r="AI553" s="81">
        <v>12477295.772673739</v>
      </c>
      <c r="AJ553" s="81">
        <v>20699169.92605203</v>
      </c>
      <c r="AK553" s="81">
        <v>0</v>
      </c>
      <c r="AL553" s="81">
        <v>0</v>
      </c>
      <c r="AM553" s="81">
        <v>1584245.943559374</v>
      </c>
      <c r="AN553" s="81">
        <v>0</v>
      </c>
      <c r="AO553" s="81">
        <v>0</v>
      </c>
      <c r="AP553" s="82"/>
      <c r="AQ553" s="81">
        <v>183</v>
      </c>
      <c r="AR553" s="81">
        <v>47</v>
      </c>
      <c r="AS553" s="81">
        <v>0</v>
      </c>
      <c r="AT553" s="81">
        <v>0</v>
      </c>
      <c r="AU553" s="81">
        <v>0</v>
      </c>
      <c r="AV553" s="81">
        <v>0</v>
      </c>
      <c r="AW553" s="81" t="s">
        <v>564</v>
      </c>
      <c r="AX553" s="82"/>
      <c r="AY553" s="81">
        <v>843.8</v>
      </c>
      <c r="AZ553" s="81">
        <v>1478.8</v>
      </c>
      <c r="BA553" s="81">
        <v>0</v>
      </c>
      <c r="BB553" s="81">
        <v>0</v>
      </c>
      <c r="BC553" s="81">
        <v>0</v>
      </c>
      <c r="BD553" s="81">
        <v>0</v>
      </c>
      <c r="BE553" s="81" t="s">
        <v>564</v>
      </c>
      <c r="BF553" s="82"/>
      <c r="BG553" s="81">
        <v>0</v>
      </c>
      <c r="BH553" s="81">
        <v>0</v>
      </c>
      <c r="BI553" s="81">
        <v>36.384</v>
      </c>
      <c r="BJ553" s="81">
        <v>0</v>
      </c>
      <c r="BK553" s="81">
        <v>0</v>
      </c>
      <c r="BL553" s="81">
        <v>0</v>
      </c>
      <c r="BM553" s="82"/>
      <c r="BN553" s="81">
        <v>0</v>
      </c>
      <c r="BO553" s="81">
        <v>0</v>
      </c>
      <c r="BP553" s="81">
        <v>1</v>
      </c>
      <c r="BQ553" s="81">
        <v>0</v>
      </c>
      <c r="BR553" s="81">
        <v>0</v>
      </c>
      <c r="BS553" s="81">
        <v>0</v>
      </c>
      <c r="BT553"/>
      <c r="BU553" s="80">
        <v>36.384</v>
      </c>
      <c r="BV553" s="80">
        <v>0</v>
      </c>
      <c r="BW553" s="80">
        <v>0</v>
      </c>
      <c r="BX553" s="80">
        <v>0</v>
      </c>
      <c r="BY553" s="80">
        <v>0</v>
      </c>
      <c r="BZ553" s="80">
        <v>0</v>
      </c>
      <c r="CA553" s="80">
        <v>0</v>
      </c>
      <c r="CB553" s="80">
        <v>0</v>
      </c>
      <c r="CC553" s="80">
        <v>0</v>
      </c>
    </row>
    <row r="554" spans="1:81">
      <c r="A554" s="80" t="s">
        <v>2292</v>
      </c>
      <c r="B554" s="80">
        <v>473</v>
      </c>
      <c r="C554" s="80">
        <v>14</v>
      </c>
      <c r="D554" s="80">
        <v>28</v>
      </c>
      <c r="E554" s="80">
        <v>2017</v>
      </c>
      <c r="F554" s="80" t="s">
        <v>71</v>
      </c>
      <c r="G554" s="80" t="s">
        <v>2278</v>
      </c>
      <c r="H554" s="80" t="s">
        <v>2279</v>
      </c>
      <c r="I554" s="177"/>
      <c r="J554" s="81">
        <v>7.6808612022504255</v>
      </c>
      <c r="K554" s="81">
        <v>0.65877965803885896</v>
      </c>
      <c r="L554" s="81">
        <v>3.5348665437392666</v>
      </c>
      <c r="M554" s="81">
        <v>7.8705465983028677</v>
      </c>
      <c r="N554" s="81">
        <v>17.358906253228511</v>
      </c>
      <c r="O554" s="81">
        <v>12.604314131074359</v>
      </c>
      <c r="P554" s="81">
        <v>16.144643617750841</v>
      </c>
      <c r="Q554" s="81">
        <v>0.77357326231008317</v>
      </c>
      <c r="R554" s="81">
        <v>0</v>
      </c>
      <c r="S554" s="81">
        <v>0.58315748452012373</v>
      </c>
      <c r="T554" s="82"/>
      <c r="U554" s="81">
        <v>1714331</v>
      </c>
      <c r="V554" s="81">
        <v>294</v>
      </c>
      <c r="W554" s="81">
        <v>128</v>
      </c>
      <c r="X554" s="81">
        <v>1975</v>
      </c>
      <c r="Y554" s="81">
        <v>4178</v>
      </c>
      <c r="Z554" s="81">
        <v>7536</v>
      </c>
      <c r="AA554" s="81">
        <v>3344</v>
      </c>
      <c r="AB554" s="81">
        <v>11326</v>
      </c>
      <c r="AC554" s="81">
        <v>0</v>
      </c>
      <c r="AD554" s="81">
        <v>0.58315748452012373</v>
      </c>
      <c r="AE554" s="82"/>
      <c r="AF554" s="81">
        <v>11436300.17568247</v>
      </c>
      <c r="AG554" s="81">
        <v>492319.15820597718</v>
      </c>
      <c r="AH554" s="81">
        <v>757105.20483301068</v>
      </c>
      <c r="AI554" s="81">
        <v>12358583.137800019</v>
      </c>
      <c r="AJ554" s="81">
        <v>20502193.769957591</v>
      </c>
      <c r="AK554" s="81">
        <v>0</v>
      </c>
      <c r="AL554" s="81">
        <v>0</v>
      </c>
      <c r="AM554" s="81">
        <v>1555817.3075189099</v>
      </c>
      <c r="AN554" s="81">
        <v>0</v>
      </c>
      <c r="AO554" s="81">
        <v>0</v>
      </c>
      <c r="AP554" s="82"/>
      <c r="AQ554" s="81">
        <v>201</v>
      </c>
      <c r="AR554" s="81">
        <v>52</v>
      </c>
      <c r="AS554" s="81">
        <v>0</v>
      </c>
      <c r="AT554" s="81">
        <v>0</v>
      </c>
      <c r="AU554" s="81">
        <v>0</v>
      </c>
      <c r="AV554" s="81">
        <v>0</v>
      </c>
      <c r="AW554" s="81" t="s">
        <v>564</v>
      </c>
      <c r="AX554" s="82"/>
      <c r="AY554" s="81">
        <v>931.5</v>
      </c>
      <c r="AZ554" s="81">
        <v>1781.9</v>
      </c>
      <c r="BA554" s="81">
        <v>0</v>
      </c>
      <c r="BB554" s="81">
        <v>0</v>
      </c>
      <c r="BC554" s="81">
        <v>0</v>
      </c>
      <c r="BD554" s="81">
        <v>0</v>
      </c>
      <c r="BE554" s="81" t="s">
        <v>564</v>
      </c>
      <c r="BF554" s="82"/>
      <c r="BG554" s="81">
        <v>0</v>
      </c>
      <c r="BH554" s="81">
        <v>0</v>
      </c>
      <c r="BI554" s="81">
        <v>37.377000000000002</v>
      </c>
      <c r="BJ554" s="81">
        <v>0</v>
      </c>
      <c r="BK554" s="81">
        <v>0</v>
      </c>
      <c r="BL554" s="81">
        <v>0</v>
      </c>
      <c r="BM554" s="82"/>
      <c r="BN554" s="81">
        <v>0</v>
      </c>
      <c r="BO554" s="81">
        <v>0</v>
      </c>
      <c r="BP554" s="81">
        <v>1</v>
      </c>
      <c r="BQ554" s="81">
        <v>0</v>
      </c>
      <c r="BR554" s="81">
        <v>0</v>
      </c>
      <c r="BS554" s="81">
        <v>0</v>
      </c>
      <c r="BT554"/>
      <c r="BU554" s="80">
        <v>37.377000000000002</v>
      </c>
      <c r="BV554" s="80">
        <v>0</v>
      </c>
      <c r="BW554" s="80">
        <v>0</v>
      </c>
      <c r="BX554" s="80">
        <v>0</v>
      </c>
      <c r="BY554" s="80">
        <v>0</v>
      </c>
      <c r="BZ554" s="80">
        <v>0</v>
      </c>
      <c r="CA554" s="80">
        <v>0</v>
      </c>
      <c r="CB554" s="80">
        <v>0</v>
      </c>
      <c r="CC554" s="80">
        <v>0</v>
      </c>
    </row>
    <row r="555" spans="1:81">
      <c r="A555" s="80" t="s">
        <v>2293</v>
      </c>
      <c r="B555" s="80">
        <v>474</v>
      </c>
      <c r="C555" s="80">
        <v>15</v>
      </c>
      <c r="D555" s="80">
        <v>28</v>
      </c>
      <c r="E555" s="80">
        <v>2018</v>
      </c>
      <c r="F555" s="80" t="s">
        <v>93</v>
      </c>
      <c r="G555" s="80" t="s">
        <v>2278</v>
      </c>
      <c r="H555" s="80" t="s">
        <v>2279</v>
      </c>
      <c r="I555" s="177"/>
      <c r="J555" s="81">
        <v>7.1982893257212819</v>
      </c>
      <c r="K555" s="81">
        <v>0.61817022472014549</v>
      </c>
      <c r="L555" s="81">
        <v>3.1690058421666523</v>
      </c>
      <c r="M555" s="81">
        <v>7.6597546842568738</v>
      </c>
      <c r="N555" s="81">
        <v>16.83662210154807</v>
      </c>
      <c r="O555" s="81">
        <v>12.30186163738742</v>
      </c>
      <c r="P555" s="81">
        <v>15.764061285390722</v>
      </c>
      <c r="Q555" s="81">
        <v>0.70852015237540622</v>
      </c>
      <c r="R555" s="81">
        <v>0</v>
      </c>
      <c r="S555" s="81">
        <v>0.37867672659381563</v>
      </c>
      <c r="T555" s="82"/>
      <c r="U555" s="81">
        <v>1727261</v>
      </c>
      <c r="V555" s="81">
        <v>294</v>
      </c>
      <c r="W555" s="81">
        <v>128</v>
      </c>
      <c r="X555" s="81">
        <v>1975</v>
      </c>
      <c r="Y555" s="81">
        <v>4181</v>
      </c>
      <c r="Z555" s="81">
        <v>7496</v>
      </c>
      <c r="AA555" s="81">
        <v>3298</v>
      </c>
      <c r="AB555" s="81">
        <v>11179</v>
      </c>
      <c r="AC555" s="81">
        <v>0</v>
      </c>
      <c r="AD555" s="81">
        <v>0.37867672659381563</v>
      </c>
      <c r="AE555" s="82"/>
      <c r="AF555" s="81">
        <v>11017562.055469889</v>
      </c>
      <c r="AG555" s="81">
        <v>437324.14421319641</v>
      </c>
      <c r="AH555" s="81">
        <v>715409.10892412381</v>
      </c>
      <c r="AI555" s="81">
        <v>11804673.308553509</v>
      </c>
      <c r="AJ555" s="81">
        <v>20469661.905834772</v>
      </c>
      <c r="AK555" s="81">
        <v>0</v>
      </c>
      <c r="AL555" s="81">
        <v>0</v>
      </c>
      <c r="AM555" s="81">
        <v>1538801.766645523</v>
      </c>
      <c r="AN555" s="81">
        <v>0</v>
      </c>
      <c r="AO555" s="81">
        <v>0</v>
      </c>
      <c r="AP555" s="82"/>
      <c r="AQ555" s="81">
        <v>218</v>
      </c>
      <c r="AR555" s="81">
        <v>56</v>
      </c>
      <c r="AS555" s="81">
        <v>0</v>
      </c>
      <c r="AT555" s="81">
        <v>0</v>
      </c>
      <c r="AU555" s="81">
        <v>0</v>
      </c>
      <c r="AV555" s="81">
        <v>0</v>
      </c>
      <c r="AW555" s="81" t="s">
        <v>564</v>
      </c>
      <c r="AX555" s="82"/>
      <c r="AY555" s="81">
        <v>1011.5</v>
      </c>
      <c r="AZ555" s="81">
        <v>1902</v>
      </c>
      <c r="BA555" s="81">
        <v>0</v>
      </c>
      <c r="BB555" s="81">
        <v>0</v>
      </c>
      <c r="BC555" s="81">
        <v>0</v>
      </c>
      <c r="BD555" s="81">
        <v>0</v>
      </c>
      <c r="BE555" s="81" t="s">
        <v>564</v>
      </c>
      <c r="BF555" s="82"/>
      <c r="BG555" s="81">
        <v>0</v>
      </c>
      <c r="BH555" s="81">
        <v>0</v>
      </c>
      <c r="BI555" s="81">
        <v>39.011000000000003</v>
      </c>
      <c r="BJ555" s="81">
        <v>0</v>
      </c>
      <c r="BK555" s="81">
        <v>0</v>
      </c>
      <c r="BL555" s="81">
        <v>0</v>
      </c>
      <c r="BM555" s="82"/>
      <c r="BN555" s="81">
        <v>0</v>
      </c>
      <c r="BO555" s="81">
        <v>0</v>
      </c>
      <c r="BP555" s="81">
        <v>1</v>
      </c>
      <c r="BQ555" s="81">
        <v>0</v>
      </c>
      <c r="BR555" s="81">
        <v>0</v>
      </c>
      <c r="BS555" s="81">
        <v>0</v>
      </c>
      <c r="BT555"/>
      <c r="BU555" s="80">
        <v>39.011000000000003</v>
      </c>
      <c r="BV555" s="80">
        <v>0</v>
      </c>
      <c r="BW555" s="80">
        <v>0</v>
      </c>
      <c r="BX555" s="80">
        <v>0</v>
      </c>
      <c r="BY555" s="80">
        <v>0</v>
      </c>
      <c r="BZ555" s="80">
        <v>0</v>
      </c>
      <c r="CA555" s="80">
        <v>0</v>
      </c>
      <c r="CB555" s="80">
        <v>0</v>
      </c>
      <c r="CC555" s="80">
        <v>0</v>
      </c>
    </row>
    <row r="556" spans="1:81">
      <c r="A556" s="80" t="s">
        <v>2294</v>
      </c>
      <c r="B556" s="80">
        <v>475</v>
      </c>
      <c r="C556" s="80">
        <v>16</v>
      </c>
      <c r="D556" s="80">
        <v>28</v>
      </c>
      <c r="E556" s="80">
        <v>2019</v>
      </c>
      <c r="F556" s="80" t="s">
        <v>73</v>
      </c>
      <c r="G556" s="80" t="s">
        <v>2278</v>
      </c>
      <c r="H556" s="80" t="s">
        <v>2279</v>
      </c>
      <c r="I556" s="177"/>
      <c r="J556" s="81">
        <v>8.8216407807307444</v>
      </c>
      <c r="K556" s="81">
        <v>0.56112469858963276</v>
      </c>
      <c r="L556" s="81">
        <v>3.1862554822710676</v>
      </c>
      <c r="M556" s="81">
        <v>7.3350294546596659</v>
      </c>
      <c r="N556" s="81">
        <v>15.051093226750943</v>
      </c>
      <c r="O556" s="81">
        <v>11.864516002504162</v>
      </c>
      <c r="P556" s="81">
        <v>15.338736241149373</v>
      </c>
      <c r="Q556" s="81">
        <v>0.67978402976744079</v>
      </c>
      <c r="R556" s="81">
        <v>0</v>
      </c>
      <c r="S556" s="81">
        <v>0.72030541917782431</v>
      </c>
      <c r="T556" s="82"/>
      <c r="U556" s="81">
        <v>2145714</v>
      </c>
      <c r="V556" s="81">
        <v>294</v>
      </c>
      <c r="W556" s="81">
        <v>128</v>
      </c>
      <c r="X556" s="81">
        <v>1975</v>
      </c>
      <c r="Y556" s="81">
        <v>4211</v>
      </c>
      <c r="Z556" s="81">
        <v>7428</v>
      </c>
      <c r="AA556" s="81">
        <v>3185</v>
      </c>
      <c r="AB556" s="81">
        <v>11016</v>
      </c>
      <c r="AC556" s="81">
        <v>0</v>
      </c>
      <c r="AD556" s="81">
        <v>0.72030541917782431</v>
      </c>
      <c r="AE556" s="82"/>
      <c r="AF556" s="81">
        <v>14329238.38468455</v>
      </c>
      <c r="AG556" s="81">
        <v>423445.61589177768</v>
      </c>
      <c r="AH556" s="81">
        <v>755652.53231985855</v>
      </c>
      <c r="AI556" s="81">
        <v>12096834.505060639</v>
      </c>
      <c r="AJ556" s="81">
        <v>19014420.788105786</v>
      </c>
      <c r="AK556" s="81">
        <v>0</v>
      </c>
      <c r="AL556" s="81">
        <v>0</v>
      </c>
      <c r="AM556" s="81">
        <v>1500296.2715963996</v>
      </c>
      <c r="AN556" s="81">
        <v>0</v>
      </c>
      <c r="AO556" s="81">
        <v>0</v>
      </c>
      <c r="AP556" s="82"/>
      <c r="AQ556" s="81">
        <v>251</v>
      </c>
      <c r="AR556" s="81">
        <v>65</v>
      </c>
      <c r="AS556" s="81">
        <v>0</v>
      </c>
      <c r="AT556" s="81">
        <v>0</v>
      </c>
      <c r="AU556" s="81">
        <v>0</v>
      </c>
      <c r="AV556" s="81">
        <v>0</v>
      </c>
      <c r="AW556" s="81" t="s">
        <v>564</v>
      </c>
      <c r="AX556" s="82"/>
      <c r="AY556" s="81">
        <v>1184.9000000000001</v>
      </c>
      <c r="AZ556" s="81">
        <v>2200.6</v>
      </c>
      <c r="BA556" s="81">
        <v>0</v>
      </c>
      <c r="BB556" s="81">
        <v>0</v>
      </c>
      <c r="BC556" s="81">
        <v>0</v>
      </c>
      <c r="BD556" s="81">
        <v>0</v>
      </c>
      <c r="BE556" s="81" t="s">
        <v>564</v>
      </c>
      <c r="BF556" s="82"/>
      <c r="BG556" s="81">
        <v>0</v>
      </c>
      <c r="BH556" s="81">
        <v>0</v>
      </c>
      <c r="BI556" s="81">
        <v>35.82</v>
      </c>
      <c r="BJ556" s="81">
        <v>0</v>
      </c>
      <c r="BK556" s="81">
        <v>0</v>
      </c>
      <c r="BL556" s="81">
        <v>0</v>
      </c>
      <c r="BM556" s="82"/>
      <c r="BN556" s="81">
        <v>0</v>
      </c>
      <c r="BO556" s="81">
        <v>0</v>
      </c>
      <c r="BP556" s="81">
        <v>1</v>
      </c>
      <c r="BQ556" s="81">
        <v>0</v>
      </c>
      <c r="BR556" s="81">
        <v>0</v>
      </c>
      <c r="BS556" s="81">
        <v>0</v>
      </c>
      <c r="BT556"/>
      <c r="BU556" s="80">
        <v>35.82</v>
      </c>
      <c r="BV556" s="80">
        <v>0</v>
      </c>
      <c r="BW556" s="80">
        <v>0</v>
      </c>
      <c r="BX556" s="80">
        <v>0</v>
      </c>
      <c r="BY556" s="80">
        <v>0</v>
      </c>
      <c r="BZ556" s="80">
        <v>0</v>
      </c>
      <c r="CA556" s="80">
        <v>0</v>
      </c>
      <c r="CB556" s="80">
        <v>0</v>
      </c>
      <c r="CC556" s="80">
        <v>0</v>
      </c>
    </row>
    <row r="557" spans="1:81">
      <c r="A557" s="80" t="s">
        <v>2295</v>
      </c>
      <c r="B557" s="80">
        <v>476</v>
      </c>
      <c r="C557" s="80">
        <v>17</v>
      </c>
      <c r="D557" s="80">
        <v>28</v>
      </c>
      <c r="E557" s="80">
        <v>2020</v>
      </c>
      <c r="F557" s="80" t="s">
        <v>218</v>
      </c>
      <c r="G557" s="80" t="s">
        <v>2278</v>
      </c>
      <c r="H557" s="80" t="s">
        <v>2279</v>
      </c>
      <c r="I557" s="177"/>
      <c r="J557" s="81">
        <v>3.7348960084199461</v>
      </c>
      <c r="K557" s="81">
        <v>0.50172979065204626</v>
      </c>
      <c r="L557" s="81">
        <v>3.2693068992018852</v>
      </c>
      <c r="M557" s="81">
        <v>6.4377799996910214</v>
      </c>
      <c r="N557" s="81">
        <v>14.755383949315775</v>
      </c>
      <c r="O557" s="81">
        <v>10.372603923095523</v>
      </c>
      <c r="P557" s="81">
        <v>14.711753024467855</v>
      </c>
      <c r="Q557" s="81">
        <v>0.63998625860055758</v>
      </c>
      <c r="R557" s="81">
        <v>0</v>
      </c>
      <c r="S557" s="81">
        <v>0.65016173729701743</v>
      </c>
      <c r="T557" s="82"/>
      <c r="U557" s="81">
        <v>924264</v>
      </c>
      <c r="V557" s="81">
        <v>230</v>
      </c>
      <c r="W557" s="81">
        <v>147</v>
      </c>
      <c r="X557" s="81">
        <v>1926</v>
      </c>
      <c r="Y557" s="81">
        <v>4211</v>
      </c>
      <c r="Z557" s="81">
        <v>7412</v>
      </c>
      <c r="AA557" s="81">
        <v>3319</v>
      </c>
      <c r="AB557" s="81">
        <v>10854</v>
      </c>
      <c r="AC557" s="81">
        <v>0</v>
      </c>
      <c r="AD557" s="81">
        <v>0.65016173729701743</v>
      </c>
      <c r="AE557" s="82"/>
      <c r="AF557" s="81">
        <v>6231005.068911314</v>
      </c>
      <c r="AG557" s="81">
        <v>361787.03658373462</v>
      </c>
      <c r="AH557" s="81">
        <v>841232.22709688242</v>
      </c>
      <c r="AI557" s="81">
        <v>11128946.7173199</v>
      </c>
      <c r="AJ557" s="81">
        <v>19213774.438267075</v>
      </c>
      <c r="AK557" s="81"/>
      <c r="AL557" s="81"/>
      <c r="AM557" s="81">
        <v>1416567.5904551607</v>
      </c>
      <c r="AN557" s="81"/>
      <c r="AO557" s="81"/>
      <c r="AP557" s="82"/>
      <c r="AQ557" s="81">
        <v>266</v>
      </c>
      <c r="AR557" s="81">
        <v>65</v>
      </c>
      <c r="AS557" s="81">
        <v>0</v>
      </c>
      <c r="AT557" s="81">
        <v>0</v>
      </c>
      <c r="AU557" s="81">
        <v>0</v>
      </c>
      <c r="AV557" s="81">
        <v>0</v>
      </c>
      <c r="AW557" s="81">
        <v>0</v>
      </c>
      <c r="AX557" s="82"/>
      <c r="AY557" s="81">
        <v>1256.3</v>
      </c>
      <c r="AZ557" s="81">
        <v>2200.6</v>
      </c>
      <c r="BA557" s="81">
        <v>0</v>
      </c>
      <c r="BB557" s="81">
        <v>0</v>
      </c>
      <c r="BC557" s="81">
        <v>0</v>
      </c>
      <c r="BD557" s="81">
        <v>0</v>
      </c>
      <c r="BE557" s="81">
        <v>0</v>
      </c>
      <c r="BF557" s="82"/>
      <c r="BG557" s="81">
        <v>0</v>
      </c>
      <c r="BH557" s="81">
        <v>0</v>
      </c>
      <c r="BI557" s="81">
        <v>30.094999999999999</v>
      </c>
      <c r="BJ557" s="81">
        <v>0</v>
      </c>
      <c r="BK557" s="81">
        <v>0</v>
      </c>
      <c r="BL557" s="81">
        <v>0</v>
      </c>
      <c r="BM557" s="82"/>
      <c r="BN557" s="81">
        <v>0</v>
      </c>
      <c r="BO557" s="81">
        <v>0</v>
      </c>
      <c r="BP557" s="81">
        <v>1</v>
      </c>
      <c r="BQ557" s="81">
        <v>0</v>
      </c>
      <c r="BR557" s="81">
        <v>0</v>
      </c>
      <c r="BS557" s="81">
        <v>0</v>
      </c>
      <c r="BT557"/>
      <c r="BU557" s="80">
        <v>30.094999999999999</v>
      </c>
      <c r="BV557" s="80">
        <v>0</v>
      </c>
      <c r="BW557" s="80">
        <v>0</v>
      </c>
      <c r="BX557" s="80">
        <v>0</v>
      </c>
      <c r="BY557" s="80">
        <v>0</v>
      </c>
      <c r="BZ557" s="80">
        <v>0</v>
      </c>
      <c r="CA557" s="80">
        <v>0</v>
      </c>
      <c r="CB557" s="80">
        <v>0</v>
      </c>
      <c r="CC557" s="80">
        <v>0</v>
      </c>
    </row>
    <row r="558" spans="1:81">
      <c r="A558" s="80" t="s">
        <v>2296</v>
      </c>
      <c r="B558" s="80">
        <v>476</v>
      </c>
      <c r="C558" s="80">
        <v>18</v>
      </c>
      <c r="D558" s="80">
        <v>28</v>
      </c>
      <c r="E558" s="80">
        <v>2021</v>
      </c>
      <c r="F558" s="80" t="s">
        <v>75</v>
      </c>
      <c r="G558" s="174" t="s">
        <v>2278</v>
      </c>
      <c r="H558" s="80" t="s">
        <v>2279</v>
      </c>
      <c r="I558" s="177"/>
      <c r="J558" s="81">
        <v>3.4687710482625591</v>
      </c>
      <c r="K558" s="81">
        <v>0.53801176414161778</v>
      </c>
      <c r="L558" s="81">
        <v>4.2890724156512494</v>
      </c>
      <c r="M558" s="81">
        <v>7.9968399505688987</v>
      </c>
      <c r="N558" s="81">
        <v>15.728415895421456</v>
      </c>
      <c r="O558" s="81">
        <v>10.016485357254261</v>
      </c>
      <c r="P558" s="81">
        <v>14.99037272505247</v>
      </c>
      <c r="Q558" s="81">
        <v>0.63925303312173443</v>
      </c>
      <c r="R558" s="81">
        <v>0</v>
      </c>
      <c r="S558" s="81">
        <v>0.60747297280969881</v>
      </c>
      <c r="T558" s="82"/>
      <c r="U558" s="81">
        <v>907939</v>
      </c>
      <c r="V558" s="81">
        <v>230</v>
      </c>
      <c r="W558" s="81">
        <v>147</v>
      </c>
      <c r="X558" s="81">
        <v>1926</v>
      </c>
      <c r="Y558" s="81">
        <v>4220</v>
      </c>
      <c r="Z558" s="81">
        <v>7370</v>
      </c>
      <c r="AA558" s="81">
        <v>3298</v>
      </c>
      <c r="AB558" s="81">
        <v>10713</v>
      </c>
      <c r="AC558" s="81">
        <v>0</v>
      </c>
      <c r="AD558" s="81">
        <v>0.60747297280969881</v>
      </c>
      <c r="AE558" s="82"/>
      <c r="AF558" s="81">
        <v>5478732.8751162654</v>
      </c>
      <c r="AG558" s="81">
        <v>372565.79318495066</v>
      </c>
      <c r="AH558" s="81">
        <v>1007680.0296789295</v>
      </c>
      <c r="AI558" s="81">
        <v>12974631.409617214</v>
      </c>
      <c r="AJ558" s="81">
        <v>19521250.494311035</v>
      </c>
      <c r="AK558" s="81">
        <v>0</v>
      </c>
      <c r="AL558" s="81">
        <v>0</v>
      </c>
      <c r="AM558" s="81">
        <v>1406230.0300849925</v>
      </c>
      <c r="AN558" s="81">
        <v>0</v>
      </c>
      <c r="AO558" s="81">
        <v>0</v>
      </c>
      <c r="AP558" s="82"/>
      <c r="AQ558" s="81">
        <v>273</v>
      </c>
      <c r="AR558" s="81">
        <v>78</v>
      </c>
      <c r="AS558" s="81">
        <v>0</v>
      </c>
      <c r="AT558" s="81">
        <v>0</v>
      </c>
      <c r="AU558" s="81">
        <v>0</v>
      </c>
      <c r="AV558" s="81">
        <v>0</v>
      </c>
      <c r="AW558" s="81"/>
      <c r="AX558" s="82"/>
      <c r="AY558" s="81">
        <v>1305.8</v>
      </c>
      <c r="AZ558" s="81">
        <v>2843.2</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2297</v>
      </c>
      <c r="B559" s="80">
        <v>476</v>
      </c>
      <c r="C559" s="80">
        <v>19</v>
      </c>
      <c r="D559" s="80">
        <v>28</v>
      </c>
      <c r="E559" s="80">
        <v>2022</v>
      </c>
      <c r="F559" s="80" t="s">
        <v>568</v>
      </c>
      <c r="G559" s="174" t="s">
        <v>2278</v>
      </c>
      <c r="H559" s="80" t="s">
        <v>2279</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286</v>
      </c>
      <c r="AR559" s="81">
        <v>82</v>
      </c>
      <c r="AS559" s="81">
        <v>0</v>
      </c>
      <c r="AT559" s="81">
        <v>0</v>
      </c>
      <c r="AU559" s="81">
        <v>0</v>
      </c>
      <c r="AV559" s="81">
        <v>0</v>
      </c>
      <c r="AW559" s="81"/>
      <c r="AX559" s="82"/>
      <c r="AY559" s="81">
        <v>1392.6999999999996</v>
      </c>
      <c r="AZ559" s="81">
        <v>3839.2000000000003</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2334</v>
      </c>
      <c r="B560" s="80">
        <v>511</v>
      </c>
      <c r="C560" s="80">
        <v>1</v>
      </c>
      <c r="D560" s="80">
        <v>31</v>
      </c>
      <c r="E560" s="80">
        <v>1990</v>
      </c>
      <c r="F560" s="80" t="s">
        <v>562</v>
      </c>
      <c r="G560" s="80" t="s">
        <v>2335</v>
      </c>
      <c r="H560" s="80" t="s">
        <v>2336</v>
      </c>
      <c r="I560" s="177"/>
      <c r="J560" s="81">
        <v>27612.799560150994</v>
      </c>
      <c r="K560" s="81">
        <v>433.6812513343346</v>
      </c>
      <c r="L560" s="81">
        <v>378.84439994095573</v>
      </c>
      <c r="M560" s="81">
        <v>1543.3119546120593</v>
      </c>
      <c r="N560" s="81">
        <v>1975.7110484474583</v>
      </c>
      <c r="O560" s="81">
        <v>1129.3479059009067</v>
      </c>
      <c r="P560" s="81">
        <v>1377.2064335917394</v>
      </c>
      <c r="Q560" s="81">
        <v>96.856219290117338</v>
      </c>
      <c r="R560" s="81">
        <v>409.60175957859724</v>
      </c>
      <c r="S560" s="81">
        <v>94.851150000000018</v>
      </c>
      <c r="T560" s="82"/>
      <c r="U560" s="81">
        <v>496201467</v>
      </c>
      <c r="V560" s="81">
        <v>80366</v>
      </c>
      <c r="W560" s="81">
        <v>3473</v>
      </c>
      <c r="X560" s="81">
        <v>473847</v>
      </c>
      <c r="Y560" s="81">
        <v>536936</v>
      </c>
      <c r="Z560" s="81">
        <v>464514</v>
      </c>
      <c r="AA560" s="81">
        <v>334401</v>
      </c>
      <c r="AB560" s="81">
        <v>1572616</v>
      </c>
      <c r="AC560" s="81">
        <v>70943762</v>
      </c>
      <c r="AD560" s="81">
        <v>94.851150000000004</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2337</v>
      </c>
      <c r="B561" s="80">
        <v>512</v>
      </c>
      <c r="C561" s="80">
        <v>2</v>
      </c>
      <c r="D561" s="80">
        <v>31</v>
      </c>
      <c r="E561" s="80">
        <v>2005</v>
      </c>
      <c r="F561" s="80" t="s">
        <v>565</v>
      </c>
      <c r="G561" s="80" t="s">
        <v>2335</v>
      </c>
      <c r="H561" s="80" t="s">
        <v>2336</v>
      </c>
      <c r="I561" s="177"/>
      <c r="J561" s="81">
        <v>25168.092006896455</v>
      </c>
      <c r="K561" s="81">
        <v>314.60776062616208</v>
      </c>
      <c r="L561" s="81">
        <v>309.37788649886448</v>
      </c>
      <c r="M561" s="81">
        <v>2774.7565087504609</v>
      </c>
      <c r="N561" s="81">
        <v>3017.0129827074966</v>
      </c>
      <c r="O561" s="81">
        <v>1644.2685198442193</v>
      </c>
      <c r="P561" s="81">
        <v>1301.4583451873207</v>
      </c>
      <c r="Q561" s="81">
        <v>88.313407367060435</v>
      </c>
      <c r="R561" s="81">
        <v>404.98016099996369</v>
      </c>
      <c r="S561" s="81">
        <v>127.44851251708</v>
      </c>
      <c r="T561" s="82"/>
      <c r="U561" s="81">
        <v>602480239</v>
      </c>
      <c r="V561" s="81">
        <v>63137</v>
      </c>
      <c r="W561" s="81">
        <v>3095</v>
      </c>
      <c r="X561" s="81">
        <v>397600</v>
      </c>
      <c r="Y561" s="81">
        <v>629841</v>
      </c>
      <c r="Z561" s="81">
        <v>782616</v>
      </c>
      <c r="AA561" s="81">
        <v>258808</v>
      </c>
      <c r="AB561" s="81">
        <v>1499002</v>
      </c>
      <c r="AC561" s="81">
        <v>71612356</v>
      </c>
      <c r="AD561" s="81">
        <v>127.44851251708</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2338</v>
      </c>
      <c r="B562" s="80">
        <v>513</v>
      </c>
      <c r="C562" s="80">
        <v>3</v>
      </c>
      <c r="D562" s="80">
        <v>31</v>
      </c>
      <c r="E562" s="80">
        <v>2006</v>
      </c>
      <c r="F562" s="80" t="s">
        <v>566</v>
      </c>
      <c r="G562" s="80" t="s">
        <v>2335</v>
      </c>
      <c r="H562" s="80" t="s">
        <v>2336</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2339</v>
      </c>
      <c r="B563" s="80">
        <v>514</v>
      </c>
      <c r="C563" s="80">
        <v>4</v>
      </c>
      <c r="D563" s="80">
        <v>31</v>
      </c>
      <c r="E563" s="80">
        <v>2007</v>
      </c>
      <c r="F563" s="80" t="s">
        <v>567</v>
      </c>
      <c r="G563" s="80" t="s">
        <v>2335</v>
      </c>
      <c r="H563" s="80" t="s">
        <v>2336</v>
      </c>
      <c r="I563" s="177"/>
      <c r="J563" s="81">
        <v>24978.897845045984</v>
      </c>
      <c r="K563" s="81">
        <v>238.07845388337745</v>
      </c>
      <c r="L563" s="81">
        <v>326.52666909471645</v>
      </c>
      <c r="M563" s="81">
        <v>2956.4665083702348</v>
      </c>
      <c r="N563" s="81">
        <v>2808.3729627777448</v>
      </c>
      <c r="O563" s="81">
        <v>1591.169917385346</v>
      </c>
      <c r="P563" s="81">
        <v>1273.5103867366097</v>
      </c>
      <c r="Q563" s="81">
        <v>92.05271711830008</v>
      </c>
      <c r="R563" s="81">
        <v>390.60850699955694</v>
      </c>
      <c r="S563" s="81">
        <v>139.66033528456001</v>
      </c>
      <c r="T563" s="82"/>
      <c r="U563" s="81">
        <v>691639932</v>
      </c>
      <c r="V563" s="81">
        <v>60668</v>
      </c>
      <c r="W563" s="81">
        <v>3099</v>
      </c>
      <c r="X563" s="81">
        <v>477093</v>
      </c>
      <c r="Y563" s="81">
        <v>637020</v>
      </c>
      <c r="Z563" s="81">
        <v>787297</v>
      </c>
      <c r="AA563" s="81">
        <v>249390</v>
      </c>
      <c r="AB563" s="81">
        <v>1479840</v>
      </c>
      <c r="AC563" s="81">
        <v>71052852</v>
      </c>
      <c r="AD563" s="81">
        <v>139.66033528455998</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2340</v>
      </c>
      <c r="B564" s="80">
        <v>515</v>
      </c>
      <c r="C564" s="80">
        <v>5</v>
      </c>
      <c r="D564" s="80">
        <v>31</v>
      </c>
      <c r="E564" s="80">
        <v>2008</v>
      </c>
      <c r="F564" s="80" t="s">
        <v>84</v>
      </c>
      <c r="G564" s="80" t="s">
        <v>2335</v>
      </c>
      <c r="H564" s="80" t="s">
        <v>2336</v>
      </c>
      <c r="I564" s="177"/>
      <c r="J564" s="81">
        <v>23135.959782912269</v>
      </c>
      <c r="K564" s="81">
        <v>189.48614497962149</v>
      </c>
      <c r="L564" s="81">
        <v>264.84804733070098</v>
      </c>
      <c r="M564" s="81">
        <v>3050.1645911849455</v>
      </c>
      <c r="N564" s="81">
        <v>2887.1770775224923</v>
      </c>
      <c r="O564" s="81">
        <v>1542.9704068927265</v>
      </c>
      <c r="P564" s="81">
        <v>1232.212506953126</v>
      </c>
      <c r="Q564" s="81">
        <v>90.06730470682065</v>
      </c>
      <c r="R564" s="81">
        <v>402.91857479725519</v>
      </c>
      <c r="S564" s="81">
        <v>135.01452733247999</v>
      </c>
      <c r="T564" s="82"/>
      <c r="U564" s="81">
        <v>711830793</v>
      </c>
      <c r="V564" s="81">
        <v>60668</v>
      </c>
      <c r="W564" s="81">
        <v>3099</v>
      </c>
      <c r="X564" s="81">
        <v>477093</v>
      </c>
      <c r="Y564" s="81">
        <v>640299</v>
      </c>
      <c r="Z564" s="81">
        <v>790244</v>
      </c>
      <c r="AA564" s="81">
        <v>241578</v>
      </c>
      <c r="AB564" s="81">
        <v>1471715</v>
      </c>
      <c r="AC564" s="81">
        <v>76105775</v>
      </c>
      <c r="AD564" s="81">
        <v>135.01452733248004</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2341</v>
      </c>
      <c r="B565" s="80">
        <v>516</v>
      </c>
      <c r="C565" s="80">
        <v>6</v>
      </c>
      <c r="D565" s="80">
        <v>31</v>
      </c>
      <c r="E565" s="80">
        <v>2009</v>
      </c>
      <c r="F565" s="80" t="s">
        <v>85</v>
      </c>
      <c r="G565" s="80" t="s">
        <v>2335</v>
      </c>
      <c r="H565" s="80" t="s">
        <v>2336</v>
      </c>
      <c r="I565" s="177"/>
      <c r="J565" s="81">
        <v>22814.515270142027</v>
      </c>
      <c r="K565" s="81">
        <v>169.52130938033113</v>
      </c>
      <c r="L565" s="81">
        <v>302.7243580015359</v>
      </c>
      <c r="M565" s="81">
        <v>2957.3355838540451</v>
      </c>
      <c r="N565" s="81">
        <v>2532.5344771984833</v>
      </c>
      <c r="O565" s="81">
        <v>1573.1247831097751</v>
      </c>
      <c r="P565" s="81">
        <v>1170.4044814690994</v>
      </c>
      <c r="Q565" s="81">
        <v>85.364622660793557</v>
      </c>
      <c r="R565" s="81">
        <v>332.01909744235627</v>
      </c>
      <c r="S565" s="81">
        <v>144.24762118576004</v>
      </c>
      <c r="T565" s="82"/>
      <c r="U565" s="81">
        <v>541290404</v>
      </c>
      <c r="V565" s="81">
        <v>55600</v>
      </c>
      <c r="W565" s="81">
        <v>5285</v>
      </c>
      <c r="X565" s="81">
        <v>506000</v>
      </c>
      <c r="Y565" s="81">
        <v>643004</v>
      </c>
      <c r="Z565" s="81">
        <v>795253</v>
      </c>
      <c r="AA565" s="81">
        <v>235567</v>
      </c>
      <c r="AB565" s="81">
        <v>1464275</v>
      </c>
      <c r="AC565" s="81">
        <v>61182377</v>
      </c>
      <c r="AD565" s="81">
        <v>144.24762118575998</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37.173999999999999</v>
      </c>
      <c r="BI565" s="81">
        <v>29044.102999999999</v>
      </c>
      <c r="BJ565" s="81">
        <v>2760.2939999999999</v>
      </c>
      <c r="BK565" s="81">
        <v>405.97800000000001</v>
      </c>
      <c r="BL565" s="81">
        <v>0</v>
      </c>
      <c r="BM565" s="82"/>
      <c r="BN565" s="81">
        <v>0</v>
      </c>
      <c r="BO565" s="81">
        <v>2</v>
      </c>
      <c r="BP565" s="81">
        <v>164</v>
      </c>
      <c r="BQ565" s="81">
        <v>15</v>
      </c>
      <c r="BR565" s="81">
        <v>44</v>
      </c>
      <c r="BS565" s="81">
        <v>0</v>
      </c>
      <c r="BT565"/>
      <c r="BU565" s="80"/>
      <c r="BV565" s="80"/>
      <c r="BW565" s="80"/>
      <c r="BX565" s="80"/>
      <c r="BY565" s="80"/>
      <c r="BZ565" s="80"/>
      <c r="CA565" s="80"/>
      <c r="CB565" s="80"/>
      <c r="CC565" s="80"/>
    </row>
    <row r="566" spans="1:81">
      <c r="A566" s="80" t="s">
        <v>2342</v>
      </c>
      <c r="B566" s="80">
        <v>517</v>
      </c>
      <c r="C566" s="80">
        <v>7</v>
      </c>
      <c r="D566" s="80">
        <v>31</v>
      </c>
      <c r="E566" s="80">
        <v>2010</v>
      </c>
      <c r="F566" s="80" t="s">
        <v>86</v>
      </c>
      <c r="G566" s="80" t="s">
        <v>2335</v>
      </c>
      <c r="H566" s="80" t="s">
        <v>2336</v>
      </c>
      <c r="I566" s="177"/>
      <c r="J566" s="81">
        <v>25147.350601416219</v>
      </c>
      <c r="K566" s="81">
        <v>210.7761841988748</v>
      </c>
      <c r="L566" s="81">
        <v>280.42822851699026</v>
      </c>
      <c r="M566" s="81">
        <v>3382.2745296331982</v>
      </c>
      <c r="N566" s="81">
        <v>3088.559690518437</v>
      </c>
      <c r="O566" s="81">
        <v>1572.1611941963088</v>
      </c>
      <c r="P566" s="81">
        <v>1176.6517123060871</v>
      </c>
      <c r="Q566" s="81">
        <v>88.548450410337622</v>
      </c>
      <c r="R566" s="81">
        <v>346.68077751570581</v>
      </c>
      <c r="S566" s="81">
        <v>152.38818232785306</v>
      </c>
      <c r="T566" s="82"/>
      <c r="U566" s="81">
        <v>634874365</v>
      </c>
      <c r="V566" s="81">
        <v>55600</v>
      </c>
      <c r="W566" s="81">
        <v>5285</v>
      </c>
      <c r="X566" s="81">
        <v>506000</v>
      </c>
      <c r="Y566" s="81">
        <v>645165</v>
      </c>
      <c r="Z566" s="81">
        <v>798459</v>
      </c>
      <c r="AA566" s="81">
        <v>230910</v>
      </c>
      <c r="AB566" s="81">
        <v>1455401</v>
      </c>
      <c r="AC566" s="81">
        <v>60540367</v>
      </c>
      <c r="AD566" s="81">
        <v>152.38818232785303</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38.445999999999998</v>
      </c>
      <c r="BI566" s="81">
        <v>29948.942999999999</v>
      </c>
      <c r="BJ566" s="81">
        <v>3406.1419999999998</v>
      </c>
      <c r="BK566" s="81">
        <v>361.12</v>
      </c>
      <c r="BL566" s="81">
        <v>0</v>
      </c>
      <c r="BM566" s="82"/>
      <c r="BN566" s="81">
        <v>0</v>
      </c>
      <c r="BO566" s="81">
        <v>2</v>
      </c>
      <c r="BP566" s="81">
        <v>165</v>
      </c>
      <c r="BQ566" s="81">
        <v>14</v>
      </c>
      <c r="BR566" s="81">
        <v>46</v>
      </c>
      <c r="BS566" s="81">
        <v>0</v>
      </c>
      <c r="BT566"/>
      <c r="BU566" s="80">
        <v>26169.404999999999</v>
      </c>
      <c r="BV566" s="80">
        <v>6567.5280000000002</v>
      </c>
      <c r="BW566" s="80">
        <v>545.66600000000005</v>
      </c>
      <c r="BX566" s="80">
        <v>10.779</v>
      </c>
      <c r="BY566" s="80">
        <v>410.33499999999998</v>
      </c>
      <c r="BZ566" s="80">
        <v>12.622</v>
      </c>
      <c r="CA566" s="80">
        <v>30.759</v>
      </c>
      <c r="CB566" s="80">
        <v>7.5570000000000004</v>
      </c>
      <c r="CC566" s="80">
        <v>0</v>
      </c>
    </row>
    <row r="567" spans="1:81">
      <c r="A567" s="80" t="s">
        <v>2343</v>
      </c>
      <c r="B567" s="80">
        <v>518</v>
      </c>
      <c r="C567" s="80">
        <v>8</v>
      </c>
      <c r="D567" s="80">
        <v>31</v>
      </c>
      <c r="E567" s="80">
        <v>2011</v>
      </c>
      <c r="F567" s="80" t="s">
        <v>87</v>
      </c>
      <c r="G567" s="80" t="s">
        <v>2335</v>
      </c>
      <c r="H567" s="80" t="s">
        <v>2336</v>
      </c>
      <c r="I567" s="177"/>
      <c r="J567" s="81">
        <v>23583.089416704457</v>
      </c>
      <c r="K567" s="81">
        <v>280.04459536472672</v>
      </c>
      <c r="L567" s="81">
        <v>274.15300046140072</v>
      </c>
      <c r="M567" s="81">
        <v>3099.7101593138709</v>
      </c>
      <c r="N567" s="81">
        <v>2941.0871910325918</v>
      </c>
      <c r="O567" s="81">
        <v>1556.0532517965555</v>
      </c>
      <c r="P567" s="81">
        <v>1128.2631516051999</v>
      </c>
      <c r="Q567" s="81">
        <v>101.44086063258911</v>
      </c>
      <c r="R567" s="81">
        <v>344.15332897151154</v>
      </c>
      <c r="S567" s="81">
        <v>134.4544576981032</v>
      </c>
      <c r="T567" s="82"/>
      <c r="U567" s="81">
        <v>626984207</v>
      </c>
      <c r="V567" s="81">
        <v>55600</v>
      </c>
      <c r="W567" s="81">
        <v>5285</v>
      </c>
      <c r="X567" s="81">
        <v>506000</v>
      </c>
      <c r="Y567" s="81">
        <v>646582</v>
      </c>
      <c r="Z567" s="81">
        <v>807447</v>
      </c>
      <c r="AA567" s="81">
        <v>228003</v>
      </c>
      <c r="AB567" s="81">
        <v>1445473</v>
      </c>
      <c r="AC567" s="81">
        <v>59999606</v>
      </c>
      <c r="AD567" s="81">
        <v>134.4544576981032</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41.093000000000004</v>
      </c>
      <c r="BI567" s="81">
        <v>29556.984</v>
      </c>
      <c r="BJ567" s="81">
        <v>3920.1990000000001</v>
      </c>
      <c r="BK567" s="81">
        <v>517.82199999999989</v>
      </c>
      <c r="BL567" s="81">
        <v>0</v>
      </c>
      <c r="BM567" s="82"/>
      <c r="BN567" s="81">
        <v>0</v>
      </c>
      <c r="BO567" s="81">
        <v>2</v>
      </c>
      <c r="BP567" s="81">
        <v>167</v>
      </c>
      <c r="BQ567" s="81">
        <v>15</v>
      </c>
      <c r="BR567" s="81">
        <v>49</v>
      </c>
      <c r="BS567" s="81">
        <v>0</v>
      </c>
      <c r="BT567"/>
      <c r="BU567" s="80">
        <v>26255.608</v>
      </c>
      <c r="BV567" s="80">
        <v>6747.8720000000003</v>
      </c>
      <c r="BW567" s="80">
        <v>587.56899999999996</v>
      </c>
      <c r="BX567" s="80">
        <v>11.49</v>
      </c>
      <c r="BY567" s="80">
        <v>391.45600000000002</v>
      </c>
      <c r="BZ567" s="80">
        <v>11.429</v>
      </c>
      <c r="CA567" s="80">
        <v>23.99</v>
      </c>
      <c r="CB567" s="80">
        <v>6.6840000000000002</v>
      </c>
      <c r="CC567" s="80">
        <v>0</v>
      </c>
    </row>
    <row r="568" spans="1:81">
      <c r="A568" s="80" t="s">
        <v>2344</v>
      </c>
      <c r="B568" s="80">
        <v>519</v>
      </c>
      <c r="C568" s="80">
        <v>9</v>
      </c>
      <c r="D568" s="80">
        <v>31</v>
      </c>
      <c r="E568" s="80">
        <v>2012</v>
      </c>
      <c r="F568" s="80" t="s">
        <v>88</v>
      </c>
      <c r="G568" s="80" t="s">
        <v>2335</v>
      </c>
      <c r="H568" s="80" t="s">
        <v>2336</v>
      </c>
      <c r="I568" s="177"/>
      <c r="J568" s="81">
        <v>22768.111347076356</v>
      </c>
      <c r="K568" s="81">
        <v>270.56245266292439</v>
      </c>
      <c r="L568" s="81">
        <v>268.25794814640477</v>
      </c>
      <c r="M568" s="81">
        <v>3117.8143236889814</v>
      </c>
      <c r="N568" s="81">
        <v>3171.900622962738</v>
      </c>
      <c r="O568" s="81">
        <v>1559.6375071937523</v>
      </c>
      <c r="P568" s="81">
        <v>1116.8463669946166</v>
      </c>
      <c r="Q568" s="81">
        <v>110.36754699673746</v>
      </c>
      <c r="R568" s="81">
        <v>319.03085300012276</v>
      </c>
      <c r="S568" s="81">
        <v>134.72634514423879</v>
      </c>
      <c r="T568" s="82"/>
      <c r="U568" s="81">
        <v>608602059</v>
      </c>
      <c r="V568" s="81">
        <v>55600</v>
      </c>
      <c r="W568" s="81">
        <v>5285</v>
      </c>
      <c r="X568" s="81">
        <v>506000</v>
      </c>
      <c r="Y568" s="81">
        <v>654718</v>
      </c>
      <c r="Z568" s="81">
        <v>815726</v>
      </c>
      <c r="AA568" s="81">
        <v>224419</v>
      </c>
      <c r="AB568" s="81">
        <v>1447499</v>
      </c>
      <c r="AC568" s="81">
        <v>54179163</v>
      </c>
      <c r="AD568" s="81">
        <v>134.72634514423885</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39.915999999999997</v>
      </c>
      <c r="BI568" s="81">
        <v>27188.84</v>
      </c>
      <c r="BJ568" s="81">
        <v>3761.2049999999999</v>
      </c>
      <c r="BK568" s="81">
        <v>520.18999999999994</v>
      </c>
      <c r="BL568" s="81">
        <v>0</v>
      </c>
      <c r="BM568" s="82"/>
      <c r="BN568" s="81">
        <v>0</v>
      </c>
      <c r="BO568" s="81">
        <v>2</v>
      </c>
      <c r="BP568" s="81">
        <v>161</v>
      </c>
      <c r="BQ568" s="81">
        <v>14</v>
      </c>
      <c r="BR568" s="81">
        <v>52</v>
      </c>
      <c r="BS568" s="81">
        <v>0</v>
      </c>
      <c r="BT568"/>
      <c r="BU568" s="80">
        <v>23852.991999999998</v>
      </c>
      <c r="BV568" s="80">
        <v>6808.62</v>
      </c>
      <c r="BW568" s="80">
        <v>399.75799999999998</v>
      </c>
      <c r="BX568" s="80">
        <v>10.064</v>
      </c>
      <c r="BY568" s="80">
        <v>403.45</v>
      </c>
      <c r="BZ568" s="80">
        <v>8.1760000000000002</v>
      </c>
      <c r="CA568" s="80">
        <v>18.315999999999999</v>
      </c>
      <c r="CB568" s="80">
        <v>8.7750000000000004</v>
      </c>
      <c r="CC568" s="80">
        <v>0</v>
      </c>
    </row>
    <row r="569" spans="1:81">
      <c r="A569" s="80" t="s">
        <v>2345</v>
      </c>
      <c r="B569" s="80">
        <v>520</v>
      </c>
      <c r="C569" s="80">
        <v>10</v>
      </c>
      <c r="D569" s="80">
        <v>31</v>
      </c>
      <c r="E569" s="80">
        <v>2013</v>
      </c>
      <c r="F569" s="80" t="s">
        <v>89</v>
      </c>
      <c r="G569" s="80" t="s">
        <v>2335</v>
      </c>
      <c r="H569" s="80" t="s">
        <v>2336</v>
      </c>
      <c r="I569" s="177"/>
      <c r="J569" s="81">
        <v>22734.044466489668</v>
      </c>
      <c r="K569" s="81">
        <v>178.76219360086898</v>
      </c>
      <c r="L569" s="81">
        <v>265.23093148950528</v>
      </c>
      <c r="M569" s="81">
        <v>3014.6617714935169</v>
      </c>
      <c r="N569" s="81">
        <v>3274.4241768008719</v>
      </c>
      <c r="O569" s="81">
        <v>1507.7707948806817</v>
      </c>
      <c r="P569" s="81">
        <v>1107.9716664758455</v>
      </c>
      <c r="Q569" s="81">
        <v>111.63631316277289</v>
      </c>
      <c r="R569" s="81">
        <v>336.4180139654332</v>
      </c>
      <c r="S569" s="81">
        <v>140.74865359524199</v>
      </c>
      <c r="T569" s="82"/>
      <c r="U569" s="81">
        <v>679792201</v>
      </c>
      <c r="V569" s="81">
        <v>55600</v>
      </c>
      <c r="W569" s="81">
        <v>5285</v>
      </c>
      <c r="X569" s="81">
        <v>506000</v>
      </c>
      <c r="Y569" s="81">
        <v>656773</v>
      </c>
      <c r="Z569" s="81">
        <v>823808</v>
      </c>
      <c r="AA569" s="81">
        <v>221800</v>
      </c>
      <c r="AB569" s="81">
        <v>1443146</v>
      </c>
      <c r="AC569" s="81">
        <v>55768623</v>
      </c>
      <c r="AD569" s="81">
        <v>140.74865359524199</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43.87</v>
      </c>
      <c r="BI569" s="81">
        <v>27781.594000000001</v>
      </c>
      <c r="BJ569" s="81">
        <v>3681.7440000000001</v>
      </c>
      <c r="BK569" s="81">
        <v>521.57100000000003</v>
      </c>
      <c r="BL569" s="81">
        <v>0</v>
      </c>
      <c r="BM569" s="82"/>
      <c r="BN569" s="81">
        <v>0</v>
      </c>
      <c r="BO569" s="81">
        <v>2</v>
      </c>
      <c r="BP569" s="81">
        <v>160</v>
      </c>
      <c r="BQ569" s="81">
        <v>14</v>
      </c>
      <c r="BR569" s="81">
        <v>50</v>
      </c>
      <c r="BS569" s="81">
        <v>0</v>
      </c>
      <c r="BT569"/>
      <c r="BU569" s="80">
        <v>23977.091</v>
      </c>
      <c r="BV569" s="80">
        <v>7007.15</v>
      </c>
      <c r="BW569" s="80">
        <v>611.89099999999996</v>
      </c>
      <c r="BX569" s="80">
        <v>7.7649999999999997</v>
      </c>
      <c r="BY569" s="80">
        <v>400.36900000000003</v>
      </c>
      <c r="BZ569" s="80">
        <v>3.956</v>
      </c>
      <c r="CA569" s="80">
        <v>12.646000000000001</v>
      </c>
      <c r="CB569" s="80">
        <v>7.9109999999999996</v>
      </c>
      <c r="CC569" s="80">
        <v>0</v>
      </c>
    </row>
    <row r="570" spans="1:81">
      <c r="A570" s="80" t="s">
        <v>2346</v>
      </c>
      <c r="B570" s="80">
        <v>521</v>
      </c>
      <c r="C570" s="80">
        <v>11</v>
      </c>
      <c r="D570" s="80">
        <v>31</v>
      </c>
      <c r="E570" s="80">
        <v>2014</v>
      </c>
      <c r="F570" s="80" t="s">
        <v>90</v>
      </c>
      <c r="G570" s="80" t="s">
        <v>2335</v>
      </c>
      <c r="H570" s="80" t="s">
        <v>2336</v>
      </c>
      <c r="I570" s="177"/>
      <c r="J570" s="81">
        <v>22433.89816058426</v>
      </c>
      <c r="K570" s="81">
        <v>150.63295872172827</v>
      </c>
      <c r="L570" s="81">
        <v>224.12552060212428</v>
      </c>
      <c r="M570" s="81">
        <v>2898.4698883222591</v>
      </c>
      <c r="N570" s="81">
        <v>3131.6156578656437</v>
      </c>
      <c r="O570" s="81">
        <v>1442.6705192686597</v>
      </c>
      <c r="P570" s="81">
        <v>1103.6815884541936</v>
      </c>
      <c r="Q570" s="81">
        <v>106.24860650603755</v>
      </c>
      <c r="R570" s="81">
        <v>317.5318530743283</v>
      </c>
      <c r="S570" s="81">
        <v>135.07457428655897</v>
      </c>
      <c r="T570" s="82"/>
      <c r="U570" s="81">
        <v>651955085</v>
      </c>
      <c r="V570" s="81">
        <v>47111</v>
      </c>
      <c r="W570" s="81">
        <v>5357</v>
      </c>
      <c r="X570" s="81">
        <v>490784</v>
      </c>
      <c r="Y570" s="81">
        <v>657547</v>
      </c>
      <c r="Z570" s="81">
        <v>830182</v>
      </c>
      <c r="AA570" s="81">
        <v>219798</v>
      </c>
      <c r="AB570" s="81">
        <v>1431540</v>
      </c>
      <c r="AC570" s="81">
        <v>52803343</v>
      </c>
      <c r="AD570" s="81">
        <v>135.07457428655897</v>
      </c>
      <c r="AE570" s="82"/>
      <c r="AF570" s="81">
        <v>6931323958.4682236</v>
      </c>
      <c r="AG570" s="81">
        <v>110080587.50996101</v>
      </c>
      <c r="AH570" s="81">
        <v>40451314.446669169</v>
      </c>
      <c r="AI570" s="81">
        <v>2942451439.5383315</v>
      </c>
      <c r="AJ570" s="81">
        <v>3604184866.2152224</v>
      </c>
      <c r="AK570" s="81">
        <v>0</v>
      </c>
      <c r="AL570" s="81">
        <v>0</v>
      </c>
      <c r="AM570" s="81">
        <v>196529050.19004539</v>
      </c>
      <c r="AN570" s="81">
        <v>0</v>
      </c>
      <c r="AO570" s="81">
        <v>0</v>
      </c>
      <c r="AP570" s="82"/>
      <c r="AQ570" s="81">
        <v>30089</v>
      </c>
      <c r="AR570" s="81">
        <v>4398</v>
      </c>
      <c r="AS570" s="81">
        <v>8</v>
      </c>
      <c r="AT570" s="81">
        <v>2</v>
      </c>
      <c r="AU570" s="81">
        <v>0</v>
      </c>
      <c r="AV570" s="81">
        <v>10</v>
      </c>
      <c r="AW570" s="81" t="s">
        <v>564</v>
      </c>
      <c r="AX570" s="82"/>
      <c r="AY570" s="81">
        <v>125617.90500000001</v>
      </c>
      <c r="AZ570" s="81">
        <v>269260.90500000003</v>
      </c>
      <c r="BA570" s="81">
        <v>113450</v>
      </c>
      <c r="BB570" s="81">
        <v>602</v>
      </c>
      <c r="BC570" s="81">
        <v>0</v>
      </c>
      <c r="BD570" s="81">
        <v>77150.5</v>
      </c>
      <c r="BE570" s="81" t="s">
        <v>564</v>
      </c>
      <c r="BF570" s="82"/>
      <c r="BG570" s="81">
        <v>0</v>
      </c>
      <c r="BH570" s="81">
        <v>43.31</v>
      </c>
      <c r="BI570" s="81">
        <v>28797.803</v>
      </c>
      <c r="BJ570" s="81">
        <v>2916.6619999999998</v>
      </c>
      <c r="BK570" s="81">
        <v>553.26300000000003</v>
      </c>
      <c r="BL570" s="81">
        <v>0</v>
      </c>
      <c r="BM570" s="82"/>
      <c r="BN570" s="81">
        <v>0</v>
      </c>
      <c r="BO570" s="81">
        <v>2</v>
      </c>
      <c r="BP570" s="81">
        <v>155</v>
      </c>
      <c r="BQ570" s="81">
        <v>13</v>
      </c>
      <c r="BR570" s="81">
        <v>54</v>
      </c>
      <c r="BS570" s="81">
        <v>0</v>
      </c>
      <c r="BT570"/>
      <c r="BU570" s="80">
        <v>24283.953000000001</v>
      </c>
      <c r="BV570" s="80">
        <v>6977.0950000000003</v>
      </c>
      <c r="BW570" s="80">
        <v>629.91300000000001</v>
      </c>
      <c r="BX570" s="80">
        <v>11.667</v>
      </c>
      <c r="BY570" s="80">
        <v>388.572</v>
      </c>
      <c r="BZ570" s="80">
        <v>5.0039999999999996</v>
      </c>
      <c r="CA570" s="80">
        <v>11.122999999999999</v>
      </c>
      <c r="CB570" s="80">
        <v>3.7109999999999999</v>
      </c>
      <c r="CC570" s="80">
        <v>0</v>
      </c>
    </row>
    <row r="571" spans="1:81">
      <c r="A571" s="80" t="s">
        <v>2347</v>
      </c>
      <c r="B571" s="80">
        <v>522</v>
      </c>
      <c r="C571" s="80">
        <v>12</v>
      </c>
      <c r="D571" s="80">
        <v>31</v>
      </c>
      <c r="E571" s="80">
        <v>2015</v>
      </c>
      <c r="F571" s="80" t="s">
        <v>91</v>
      </c>
      <c r="G571" s="80" t="s">
        <v>2335</v>
      </c>
      <c r="H571" s="80" t="s">
        <v>2336</v>
      </c>
      <c r="I571" s="177"/>
      <c r="J571" s="81">
        <v>22101.732541756868</v>
      </c>
      <c r="K571" s="81">
        <v>142.17927307699134</v>
      </c>
      <c r="L571" s="81">
        <v>224.58869605066764</v>
      </c>
      <c r="M571" s="81">
        <v>2928.0911542913168</v>
      </c>
      <c r="N571" s="81">
        <v>2790.6113233690153</v>
      </c>
      <c r="O571" s="81">
        <v>1432.6917227422693</v>
      </c>
      <c r="P571" s="81">
        <v>1092.5596276821871</v>
      </c>
      <c r="Q571" s="81">
        <v>103.15773173093935</v>
      </c>
      <c r="R571" s="81">
        <v>316.61467689966344</v>
      </c>
      <c r="S571" s="81">
        <v>149.05575986763159</v>
      </c>
      <c r="T571" s="82"/>
      <c r="U571" s="81">
        <v>629924742</v>
      </c>
      <c r="V571" s="81">
        <v>47111</v>
      </c>
      <c r="W571" s="81">
        <v>5357</v>
      </c>
      <c r="X571" s="81">
        <v>490784</v>
      </c>
      <c r="Y571" s="81">
        <v>658456</v>
      </c>
      <c r="Z571" s="81">
        <v>832383</v>
      </c>
      <c r="AA571" s="81">
        <v>217412</v>
      </c>
      <c r="AB571" s="81">
        <v>1419781</v>
      </c>
      <c r="AC571" s="81">
        <v>54236979</v>
      </c>
      <c r="AD571" s="81">
        <v>149.05575986763162</v>
      </c>
      <c r="AE571" s="82"/>
      <c r="AF571" s="81">
        <v>6456361102.0142927</v>
      </c>
      <c r="AG571" s="81">
        <v>93801101.107667595</v>
      </c>
      <c r="AH571" s="81">
        <v>33275796.94647111</v>
      </c>
      <c r="AI571" s="81">
        <v>3025794476.7058372</v>
      </c>
      <c r="AJ571" s="81">
        <v>3229350229.6111112</v>
      </c>
      <c r="AK571" s="81">
        <v>0</v>
      </c>
      <c r="AL571" s="81">
        <v>0</v>
      </c>
      <c r="AM571" s="81">
        <v>194575030.2927053</v>
      </c>
      <c r="AN571" s="81">
        <v>0</v>
      </c>
      <c r="AO571" s="81">
        <v>0</v>
      </c>
      <c r="AP571" s="82"/>
      <c r="AQ571" s="81">
        <v>32480</v>
      </c>
      <c r="AR571" s="81">
        <v>6437</v>
      </c>
      <c r="AS571" s="81">
        <v>8</v>
      </c>
      <c r="AT571" s="81">
        <v>3</v>
      </c>
      <c r="AU571" s="81">
        <v>0</v>
      </c>
      <c r="AV571" s="81">
        <v>10</v>
      </c>
      <c r="AW571" s="81" t="s">
        <v>564</v>
      </c>
      <c r="AX571" s="82"/>
      <c r="AY571" s="81">
        <v>137280.63100000002</v>
      </c>
      <c r="AZ571" s="81">
        <v>415379.90499999997</v>
      </c>
      <c r="BA571" s="81">
        <v>113450</v>
      </c>
      <c r="BB571" s="81">
        <v>605.70000000000005</v>
      </c>
      <c r="BC571" s="81">
        <v>0</v>
      </c>
      <c r="BD571" s="81">
        <v>77150.5</v>
      </c>
      <c r="BE571" s="81" t="s">
        <v>564</v>
      </c>
      <c r="BF571" s="82"/>
      <c r="BG571" s="81">
        <v>0</v>
      </c>
      <c r="BH571" s="81">
        <v>41.500999999999998</v>
      </c>
      <c r="BI571" s="81">
        <v>29713.115000000002</v>
      </c>
      <c r="BJ571" s="81">
        <v>2823.723</v>
      </c>
      <c r="BK571" s="81">
        <v>362.68899999999996</v>
      </c>
      <c r="BL571" s="81">
        <v>0</v>
      </c>
      <c r="BM571" s="82"/>
      <c r="BN571" s="81">
        <v>0</v>
      </c>
      <c r="BO571" s="81">
        <v>2</v>
      </c>
      <c r="BP571" s="81">
        <v>155</v>
      </c>
      <c r="BQ571" s="81">
        <v>13</v>
      </c>
      <c r="BR571" s="81">
        <v>46</v>
      </c>
      <c r="BS571" s="81">
        <v>0</v>
      </c>
      <c r="BT571"/>
      <c r="BU571" s="80">
        <v>24695.3</v>
      </c>
      <c r="BV571" s="80">
        <v>6859.2460000000001</v>
      </c>
      <c r="BW571" s="80">
        <v>638.08600000000001</v>
      </c>
      <c r="BX571" s="80">
        <v>12.875</v>
      </c>
      <c r="BY571" s="80">
        <v>396.62700000000001</v>
      </c>
      <c r="BZ571" s="80">
        <v>5.3</v>
      </c>
      <c r="CA571" s="80">
        <v>6.7939999999999996</v>
      </c>
      <c r="CB571" s="80">
        <v>0</v>
      </c>
      <c r="CC571" s="80">
        <v>326.8</v>
      </c>
    </row>
    <row r="572" spans="1:81">
      <c r="A572" s="80" t="s">
        <v>2348</v>
      </c>
      <c r="B572" s="80">
        <v>523</v>
      </c>
      <c r="C572" s="80">
        <v>13</v>
      </c>
      <c r="D572" s="80">
        <v>31</v>
      </c>
      <c r="E572" s="80">
        <v>2016</v>
      </c>
      <c r="F572" s="80" t="s">
        <v>92</v>
      </c>
      <c r="G572" s="80" t="s">
        <v>2335</v>
      </c>
      <c r="H572" s="80" t="s">
        <v>2336</v>
      </c>
      <c r="I572" s="177"/>
      <c r="J572" s="81">
        <v>21885.28757759988</v>
      </c>
      <c r="K572" s="81">
        <v>134.86939282794688</v>
      </c>
      <c r="L572" s="81">
        <v>250.14371688678671</v>
      </c>
      <c r="M572" s="81">
        <v>2577.9843696785101</v>
      </c>
      <c r="N572" s="81">
        <v>2661.2968532322739</v>
      </c>
      <c r="O572" s="81">
        <v>1420.9915845422231</v>
      </c>
      <c r="P572" s="81">
        <v>1059.8038631450602</v>
      </c>
      <c r="Q572" s="81">
        <v>99.491426847015518</v>
      </c>
      <c r="R572" s="81">
        <v>303.12933543553282</v>
      </c>
      <c r="S572" s="81">
        <v>155.81553859643998</v>
      </c>
      <c r="T572" s="82"/>
      <c r="U572" s="81">
        <v>560899992</v>
      </c>
      <c r="V572" s="81">
        <v>47111</v>
      </c>
      <c r="W572" s="81">
        <v>5357</v>
      </c>
      <c r="X572" s="81">
        <v>490784</v>
      </c>
      <c r="Y572" s="81">
        <v>659804</v>
      </c>
      <c r="Z572" s="81">
        <v>835734</v>
      </c>
      <c r="AA572" s="81">
        <v>218124</v>
      </c>
      <c r="AB572" s="81">
        <v>1408588</v>
      </c>
      <c r="AC572" s="81">
        <v>51771506.644823842</v>
      </c>
      <c r="AD572" s="81">
        <v>155.81553859644001</v>
      </c>
      <c r="AE572" s="82"/>
      <c r="AF572" s="81">
        <v>6518555709.5758982</v>
      </c>
      <c r="AG572" s="81">
        <v>87207286.018892363</v>
      </c>
      <c r="AH572" s="81">
        <v>31871900.614784449</v>
      </c>
      <c r="AI572" s="81">
        <v>3019337127.6263189</v>
      </c>
      <c r="AJ572" s="81">
        <v>3193164913.9063611</v>
      </c>
      <c r="AK572" s="81"/>
      <c r="AL572" s="81"/>
      <c r="AM572" s="81">
        <v>193191050.57106861</v>
      </c>
      <c r="AN572" s="81"/>
      <c r="AO572" s="81"/>
      <c r="AP572" s="82"/>
      <c r="AQ572" s="81">
        <v>34901</v>
      </c>
      <c r="AR572" s="81">
        <v>7604</v>
      </c>
      <c r="AS572" s="81">
        <v>8</v>
      </c>
      <c r="AT572" s="81">
        <v>4</v>
      </c>
      <c r="AU572" s="81">
        <v>0</v>
      </c>
      <c r="AV572" s="81">
        <v>11</v>
      </c>
      <c r="AW572" s="81" t="s">
        <v>564</v>
      </c>
      <c r="AX572" s="82"/>
      <c r="AY572" s="81">
        <v>149491.91500000001</v>
      </c>
      <c r="AZ572" s="81">
        <v>561409.30500000005</v>
      </c>
      <c r="BA572" s="81">
        <v>113450</v>
      </c>
      <c r="BB572" s="81">
        <v>735.7</v>
      </c>
      <c r="BC572" s="81">
        <v>0</v>
      </c>
      <c r="BD572" s="81">
        <v>77199.5</v>
      </c>
      <c r="BE572" s="81" t="s">
        <v>564</v>
      </c>
      <c r="BF572" s="82"/>
      <c r="BG572" s="81">
        <v>0</v>
      </c>
      <c r="BH572" s="81">
        <v>41.96</v>
      </c>
      <c r="BI572" s="81">
        <v>29778.678</v>
      </c>
      <c r="BJ572" s="81">
        <v>2981.55</v>
      </c>
      <c r="BK572" s="81">
        <v>420.71600000000001</v>
      </c>
      <c r="BL572" s="81">
        <v>0</v>
      </c>
      <c r="BM572" s="82"/>
      <c r="BN572" s="81">
        <v>0</v>
      </c>
      <c r="BO572" s="81">
        <v>2</v>
      </c>
      <c r="BP572" s="81">
        <v>153</v>
      </c>
      <c r="BQ572" s="81">
        <v>13</v>
      </c>
      <c r="BR572" s="81">
        <v>46</v>
      </c>
      <c r="BS572" s="81">
        <v>0</v>
      </c>
      <c r="BT572"/>
      <c r="BU572" s="80">
        <v>24954.749</v>
      </c>
      <c r="BV572" s="80">
        <v>6888.9440000000004</v>
      </c>
      <c r="BW572" s="80">
        <v>697.45799999999997</v>
      </c>
      <c r="BX572" s="80">
        <v>13.122</v>
      </c>
      <c r="BY572" s="80">
        <v>410.47699999999998</v>
      </c>
      <c r="BZ572" s="80">
        <v>6.1</v>
      </c>
      <c r="CA572" s="80">
        <v>6.3529999999999998</v>
      </c>
      <c r="CB572" s="80">
        <v>3.181</v>
      </c>
      <c r="CC572" s="80">
        <v>242.52</v>
      </c>
    </row>
    <row r="573" spans="1:81">
      <c r="A573" s="80" t="s">
        <v>2349</v>
      </c>
      <c r="B573" s="80">
        <v>524</v>
      </c>
      <c r="C573" s="80">
        <v>14</v>
      </c>
      <c r="D573" s="80">
        <v>31</v>
      </c>
      <c r="E573" s="80">
        <v>2017</v>
      </c>
      <c r="F573" s="80" t="s">
        <v>71</v>
      </c>
      <c r="G573" s="80" t="s">
        <v>2335</v>
      </c>
      <c r="H573" s="80" t="s">
        <v>2336</v>
      </c>
      <c r="I573" s="177"/>
      <c r="J573" s="81">
        <v>22133.193551917211</v>
      </c>
      <c r="K573" s="81">
        <v>152.49221128839793</v>
      </c>
      <c r="L573" s="81">
        <v>229.57762110675222</v>
      </c>
      <c r="M573" s="81">
        <v>2502.8686320352294</v>
      </c>
      <c r="N573" s="81">
        <v>2689.1305475387981</v>
      </c>
      <c r="O573" s="81">
        <v>1401.1795875710995</v>
      </c>
      <c r="P573" s="81">
        <v>1043.0241215715532</v>
      </c>
      <c r="Q573" s="81">
        <v>95.361175005964256</v>
      </c>
      <c r="R573" s="81">
        <v>313.24570985385787</v>
      </c>
      <c r="S573" s="81">
        <v>151.04690756159005</v>
      </c>
      <c r="T573" s="82"/>
      <c r="U573" s="81">
        <v>610974770</v>
      </c>
      <c r="V573" s="81">
        <v>47111</v>
      </c>
      <c r="W573" s="81">
        <v>5357</v>
      </c>
      <c r="X573" s="81">
        <v>490784</v>
      </c>
      <c r="Y573" s="81">
        <v>660004</v>
      </c>
      <c r="Z573" s="81">
        <v>837752</v>
      </c>
      <c r="AA573" s="81">
        <v>216039</v>
      </c>
      <c r="AB573" s="81">
        <v>1396197</v>
      </c>
      <c r="AC573" s="81">
        <v>54560820.999999993</v>
      </c>
      <c r="AD573" s="81">
        <v>151.04690756158999</v>
      </c>
      <c r="AE573" s="82"/>
      <c r="AF573" s="81">
        <v>6585301790.0054569</v>
      </c>
      <c r="AG573" s="81">
        <v>109218147.8709314</v>
      </c>
      <c r="AH573" s="81">
        <v>38514863.286840267</v>
      </c>
      <c r="AI573" s="81">
        <v>3098666911.1579852</v>
      </c>
      <c r="AJ573" s="81">
        <v>3350994882.287055</v>
      </c>
      <c r="AK573" s="81"/>
      <c r="AL573" s="81"/>
      <c r="AM573" s="81">
        <v>191791228.79268759</v>
      </c>
      <c r="AN573" s="81"/>
      <c r="AO573" s="81"/>
      <c r="AP573" s="82"/>
      <c r="AQ573" s="81">
        <v>37008</v>
      </c>
      <c r="AR573" s="81">
        <v>8485</v>
      </c>
      <c r="AS573" s="81">
        <v>10</v>
      </c>
      <c r="AT573" s="81">
        <v>7</v>
      </c>
      <c r="AU573" s="81">
        <v>0</v>
      </c>
      <c r="AV573" s="81">
        <v>10</v>
      </c>
      <c r="AW573" s="81" t="s">
        <v>564</v>
      </c>
      <c r="AX573" s="82"/>
      <c r="AY573" s="81">
        <v>159964.88800000001</v>
      </c>
      <c r="AZ573" s="81">
        <v>648685.60499999986</v>
      </c>
      <c r="BA573" s="81">
        <v>113488.5</v>
      </c>
      <c r="BB573" s="81">
        <v>1099.3</v>
      </c>
      <c r="BC573" s="81">
        <v>0</v>
      </c>
      <c r="BD573" s="81">
        <v>76306.5</v>
      </c>
      <c r="BE573" s="81" t="s">
        <v>564</v>
      </c>
      <c r="BF573" s="82"/>
      <c r="BG573" s="81">
        <v>0</v>
      </c>
      <c r="BH573" s="81">
        <v>41.165999999999997</v>
      </c>
      <c r="BI573" s="81">
        <v>30406.703000000001</v>
      </c>
      <c r="BJ573" s="81">
        <v>2961.297</v>
      </c>
      <c r="BK573" s="81">
        <v>408.27800000000002</v>
      </c>
      <c r="BL573" s="81">
        <v>0</v>
      </c>
      <c r="BM573" s="82"/>
      <c r="BN573" s="81">
        <v>0</v>
      </c>
      <c r="BO573" s="81">
        <v>2</v>
      </c>
      <c r="BP573" s="81">
        <v>155</v>
      </c>
      <c r="BQ573" s="81">
        <v>13</v>
      </c>
      <c r="BR573" s="81">
        <v>47</v>
      </c>
      <c r="BS573" s="81">
        <v>0</v>
      </c>
      <c r="BT573"/>
      <c r="BU573" s="80">
        <v>25390.146000000001</v>
      </c>
      <c r="BV573" s="80">
        <v>7123.652</v>
      </c>
      <c r="BW573" s="80">
        <v>692.87099999999998</v>
      </c>
      <c r="BX573" s="80">
        <v>11.856</v>
      </c>
      <c r="BY573" s="80">
        <v>392.21</v>
      </c>
      <c r="BZ573" s="80">
        <v>0</v>
      </c>
      <c r="CA573" s="80">
        <v>6.2469999999999999</v>
      </c>
      <c r="CB573" s="80">
        <v>3.694</v>
      </c>
      <c r="CC573" s="80">
        <v>196.768</v>
      </c>
    </row>
    <row r="574" spans="1:81">
      <c r="A574" s="80" t="s">
        <v>2350</v>
      </c>
      <c r="B574" s="80">
        <v>525</v>
      </c>
      <c r="C574" s="80">
        <v>15</v>
      </c>
      <c r="D574" s="80">
        <v>31</v>
      </c>
      <c r="E574" s="80">
        <v>2018</v>
      </c>
      <c r="F574" s="80" t="s">
        <v>93</v>
      </c>
      <c r="G574" s="80" t="s">
        <v>2335</v>
      </c>
      <c r="H574" s="80" t="s">
        <v>2336</v>
      </c>
      <c r="I574" s="177"/>
      <c r="J574" s="81">
        <v>21668.05963617218</v>
      </c>
      <c r="K574" s="81">
        <v>127.37092753329063</v>
      </c>
      <c r="L574" s="81">
        <v>209.02138737377334</v>
      </c>
      <c r="M574" s="81">
        <v>2223.9953656549937</v>
      </c>
      <c r="N574" s="81">
        <v>2465.3741391256049</v>
      </c>
      <c r="O574" s="81">
        <v>1375.1827058127085</v>
      </c>
      <c r="P574" s="81">
        <v>1028.2871365080459</v>
      </c>
      <c r="Q574" s="81">
        <v>87.658944791772484</v>
      </c>
      <c r="R574" s="81">
        <v>306.26490868551525</v>
      </c>
      <c r="S574" s="81">
        <v>137.26052215817003</v>
      </c>
      <c r="T574" s="82"/>
      <c r="U574" s="81">
        <v>670116304</v>
      </c>
      <c r="V574" s="81">
        <v>47111</v>
      </c>
      <c r="W574" s="81">
        <v>5357</v>
      </c>
      <c r="X574" s="81">
        <v>490784</v>
      </c>
      <c r="Y574" s="81">
        <v>660368</v>
      </c>
      <c r="Z574" s="81">
        <v>837952</v>
      </c>
      <c r="AA574" s="81">
        <v>215128</v>
      </c>
      <c r="AB574" s="81">
        <v>1383079</v>
      </c>
      <c r="AC574" s="81">
        <v>53135845.999999993</v>
      </c>
      <c r="AD574" s="81">
        <v>137.26052215817001</v>
      </c>
      <c r="AE574" s="82"/>
      <c r="AF574" s="81">
        <v>6740798746.6870136</v>
      </c>
      <c r="AG574" s="81">
        <v>82263814.082002908</v>
      </c>
      <c r="AH574" s="81">
        <v>35817657.886054449</v>
      </c>
      <c r="AI574" s="81">
        <v>2814373308.6405578</v>
      </c>
      <c r="AJ574" s="81">
        <v>3357120518.2837501</v>
      </c>
      <c r="AK574" s="81"/>
      <c r="AL574" s="81"/>
      <c r="AM574" s="81">
        <v>190382360.55195659</v>
      </c>
      <c r="AN574" s="81"/>
      <c r="AO574" s="81"/>
      <c r="AP574" s="82"/>
      <c r="AQ574" s="81">
        <v>39480</v>
      </c>
      <c r="AR574" s="81">
        <v>9487</v>
      </c>
      <c r="AS574" s="81">
        <v>11</v>
      </c>
      <c r="AT574" s="81">
        <v>10</v>
      </c>
      <c r="AU574" s="81">
        <v>0</v>
      </c>
      <c r="AV574" s="81">
        <v>11</v>
      </c>
      <c r="AW574" s="81" t="s">
        <v>564</v>
      </c>
      <c r="AX574" s="82"/>
      <c r="AY574" s="81">
        <v>172263.147</v>
      </c>
      <c r="AZ574" s="81">
        <v>758274.50500000012</v>
      </c>
      <c r="BA574" s="81">
        <v>114989</v>
      </c>
      <c r="BB574" s="81">
        <v>1245</v>
      </c>
      <c r="BC574" s="81">
        <v>0</v>
      </c>
      <c r="BD574" s="81">
        <v>125446.039</v>
      </c>
      <c r="BE574" s="81" t="s">
        <v>564</v>
      </c>
      <c r="BF574" s="82"/>
      <c r="BG574" s="81">
        <v>0</v>
      </c>
      <c r="BH574" s="81">
        <v>41.38</v>
      </c>
      <c r="BI574" s="81">
        <v>29831.398000000001</v>
      </c>
      <c r="BJ574" s="81">
        <v>3102.9949999999999</v>
      </c>
      <c r="BK574" s="81">
        <v>386.71299999999997</v>
      </c>
      <c r="BL574" s="81">
        <v>0</v>
      </c>
      <c r="BM574" s="82"/>
      <c r="BN574" s="81">
        <v>0</v>
      </c>
      <c r="BO574" s="81">
        <v>2</v>
      </c>
      <c r="BP574" s="81">
        <v>157</v>
      </c>
      <c r="BQ574" s="81">
        <v>13</v>
      </c>
      <c r="BR574" s="81">
        <v>46</v>
      </c>
      <c r="BS574" s="81">
        <v>0</v>
      </c>
      <c r="BT574"/>
      <c r="BU574" s="80">
        <v>25234.097000000002</v>
      </c>
      <c r="BV574" s="80">
        <v>6890.4359999999997</v>
      </c>
      <c r="BW574" s="80">
        <v>778.97500000000002</v>
      </c>
      <c r="BX574" s="80">
        <v>13.382</v>
      </c>
      <c r="BY574" s="80">
        <v>386.22500000000002</v>
      </c>
      <c r="BZ574" s="80">
        <v>9.4570000000000007</v>
      </c>
      <c r="CA574" s="80">
        <v>0</v>
      </c>
      <c r="CB574" s="80">
        <v>4.6769999999999996</v>
      </c>
      <c r="CC574" s="80">
        <v>45.237000000000002</v>
      </c>
    </row>
    <row r="575" spans="1:81">
      <c r="A575" s="80" t="s">
        <v>2351</v>
      </c>
      <c r="B575" s="80">
        <v>526</v>
      </c>
      <c r="C575" s="80">
        <v>16</v>
      </c>
      <c r="D575" s="80">
        <v>31</v>
      </c>
      <c r="E575" s="80">
        <v>2019</v>
      </c>
      <c r="F575" s="80" t="s">
        <v>73</v>
      </c>
      <c r="G575" s="80" t="s">
        <v>2335</v>
      </c>
      <c r="H575" s="80" t="s">
        <v>2336</v>
      </c>
      <c r="I575" s="177"/>
      <c r="J575" s="81">
        <v>19407.162959998113</v>
      </c>
      <c r="K575" s="81">
        <v>128.71651074298424</v>
      </c>
      <c r="L575" s="81">
        <v>209.15544108258177</v>
      </c>
      <c r="M575" s="81">
        <v>2005.6589949147767</v>
      </c>
      <c r="N575" s="81">
        <v>1975.9007899103005</v>
      </c>
      <c r="O575" s="81">
        <v>1336.5469918437541</v>
      </c>
      <c r="P575" s="81">
        <v>1016.4356844107577</v>
      </c>
      <c r="Q575" s="81">
        <v>84.533760554273911</v>
      </c>
      <c r="R575" s="81">
        <v>309.84741600331569</v>
      </c>
      <c r="S575" s="81">
        <v>153.11805357861996</v>
      </c>
      <c r="T575" s="82"/>
      <c r="U575" s="81">
        <v>655347881</v>
      </c>
      <c r="V575" s="81">
        <v>47111</v>
      </c>
      <c r="W575" s="81">
        <v>5357</v>
      </c>
      <c r="X575" s="81">
        <v>490784</v>
      </c>
      <c r="Y575" s="81">
        <v>660790</v>
      </c>
      <c r="Z575" s="81">
        <v>836770</v>
      </c>
      <c r="AA575" s="81">
        <v>211057</v>
      </c>
      <c r="AB575" s="81">
        <v>1369882</v>
      </c>
      <c r="AC575" s="81">
        <v>54637880</v>
      </c>
      <c r="AD575" s="81">
        <v>153.11805357861991</v>
      </c>
      <c r="AE575" s="82"/>
      <c r="AF575" s="81">
        <v>6437945484.3948278</v>
      </c>
      <c r="AG575" s="81">
        <v>100328010.2928896</v>
      </c>
      <c r="AH575" s="81">
        <v>38918503.812857047</v>
      </c>
      <c r="AI575" s="81">
        <v>2815528457.0946012</v>
      </c>
      <c r="AJ575" s="81">
        <v>2890222302.654665</v>
      </c>
      <c r="AK575" s="81">
        <v>0</v>
      </c>
      <c r="AL575" s="81">
        <v>0</v>
      </c>
      <c r="AM575" s="81">
        <v>186567615.93382525</v>
      </c>
      <c r="AN575" s="81">
        <v>0</v>
      </c>
      <c r="AO575" s="81">
        <v>0</v>
      </c>
      <c r="AP575" s="82"/>
      <c r="AQ575" s="81">
        <v>41942</v>
      </c>
      <c r="AR575" s="81">
        <v>10393</v>
      </c>
      <c r="AS575" s="81">
        <v>12</v>
      </c>
      <c r="AT575" s="81">
        <v>10</v>
      </c>
      <c r="AU575" s="81">
        <v>0</v>
      </c>
      <c r="AV575" s="81">
        <v>15</v>
      </c>
      <c r="AW575" s="81" t="s">
        <v>564</v>
      </c>
      <c r="AX575" s="82"/>
      <c r="AY575" s="81">
        <v>184503.39699999971</v>
      </c>
      <c r="AZ575" s="81">
        <v>838015.90500000014</v>
      </c>
      <c r="BA575" s="81">
        <v>118988.5</v>
      </c>
      <c r="BB575" s="81">
        <v>1244.0999999999999</v>
      </c>
      <c r="BC575" s="81">
        <v>0</v>
      </c>
      <c r="BD575" s="81">
        <v>198767.003</v>
      </c>
      <c r="BE575" s="81" t="s">
        <v>564</v>
      </c>
      <c r="BF575" s="82"/>
      <c r="BG575" s="81">
        <v>0</v>
      </c>
      <c r="BH575" s="81">
        <v>41.874000000000002</v>
      </c>
      <c r="BI575" s="81">
        <v>25900.038</v>
      </c>
      <c r="BJ575" s="81">
        <v>4786.1909999999998</v>
      </c>
      <c r="BK575" s="81">
        <v>390.64099999999996</v>
      </c>
      <c r="BL575" s="81">
        <v>0</v>
      </c>
      <c r="BM575" s="82"/>
      <c r="BN575" s="81">
        <v>0</v>
      </c>
      <c r="BO575" s="81">
        <v>3</v>
      </c>
      <c r="BP575" s="81">
        <v>154</v>
      </c>
      <c r="BQ575" s="81">
        <v>15</v>
      </c>
      <c r="BR575" s="81">
        <v>44</v>
      </c>
      <c r="BS575" s="81">
        <v>0</v>
      </c>
      <c r="BT575"/>
      <c r="BU575" s="80">
        <v>23887.71</v>
      </c>
      <c r="BV575" s="80">
        <v>6368.6229999999996</v>
      </c>
      <c r="BW575" s="80">
        <v>622.59299999999996</v>
      </c>
      <c r="BX575" s="80">
        <v>10.706</v>
      </c>
      <c r="BY575" s="80">
        <v>195.261</v>
      </c>
      <c r="BZ575" s="80">
        <v>13.324</v>
      </c>
      <c r="CA575" s="80">
        <v>0</v>
      </c>
      <c r="CB575" s="80">
        <v>4.8739999999999997</v>
      </c>
      <c r="CC575" s="80">
        <v>15.653</v>
      </c>
    </row>
    <row r="576" spans="1:81">
      <c r="A576" s="80" t="s">
        <v>2352</v>
      </c>
      <c r="B576" s="80">
        <v>527</v>
      </c>
      <c r="C576" s="80">
        <v>17</v>
      </c>
      <c r="D576" s="80">
        <v>31</v>
      </c>
      <c r="E576" s="80">
        <v>2020</v>
      </c>
      <c r="F576" s="80" t="s">
        <v>218</v>
      </c>
      <c r="G576" s="80" t="s">
        <v>2335</v>
      </c>
      <c r="H576" s="80" t="s">
        <v>2336</v>
      </c>
      <c r="I576" s="177"/>
      <c r="J576" s="81">
        <v>17680.3076092708</v>
      </c>
      <c r="K576" s="81">
        <v>133.20802340770163</v>
      </c>
      <c r="L576" s="81">
        <v>261.3579585378456</v>
      </c>
      <c r="M576" s="81">
        <v>1799.0088013828572</v>
      </c>
      <c r="N576" s="81">
        <v>2143.8359793711211</v>
      </c>
      <c r="O576" s="81">
        <v>1170.291976434401</v>
      </c>
      <c r="P576" s="81">
        <v>946.55658319071642</v>
      </c>
      <c r="Q576" s="81">
        <v>79.962550643412058</v>
      </c>
      <c r="R576" s="81">
        <v>288.13392098944996</v>
      </c>
      <c r="S576" s="81">
        <v>138.872909510862</v>
      </c>
      <c r="T576" s="82"/>
      <c r="U576" s="81">
        <v>561694006</v>
      </c>
      <c r="V576" s="81">
        <v>44474</v>
      </c>
      <c r="W576" s="81">
        <v>7050</v>
      </c>
      <c r="X576" s="81">
        <v>479179</v>
      </c>
      <c r="Y576" s="81">
        <v>660853</v>
      </c>
      <c r="Z576" s="81">
        <v>836261</v>
      </c>
      <c r="AA576" s="81">
        <v>213545</v>
      </c>
      <c r="AB576" s="81">
        <v>1356144</v>
      </c>
      <c r="AC576" s="81">
        <v>51074032</v>
      </c>
      <c r="AD576" s="81">
        <v>138.872909510862</v>
      </c>
      <c r="AE576" s="82"/>
      <c r="AF576" s="81">
        <v>6020160333.6257057</v>
      </c>
      <c r="AG576" s="81">
        <v>102641430.97572801</v>
      </c>
      <c r="AH576" s="81">
        <v>50520691.166388467</v>
      </c>
      <c r="AI576" s="81">
        <v>2610061175.0020413</v>
      </c>
      <c r="AJ576" s="81">
        <v>3169094017.8695502</v>
      </c>
      <c r="AK576" s="81">
        <v>0</v>
      </c>
      <c r="AL576" s="81">
        <v>0</v>
      </c>
      <c r="AM576" s="81">
        <v>176991859.07409465</v>
      </c>
      <c r="AN576" s="81">
        <v>0</v>
      </c>
      <c r="AO576" s="81">
        <v>0</v>
      </c>
      <c r="AP576" s="82"/>
      <c r="AQ576" s="81">
        <v>44155</v>
      </c>
      <c r="AR576" s="81">
        <v>11071</v>
      </c>
      <c r="AS576" s="81">
        <v>12</v>
      </c>
      <c r="AT576" s="81">
        <v>15</v>
      </c>
      <c r="AU576" s="81">
        <v>0</v>
      </c>
      <c r="AV576" s="81">
        <v>18</v>
      </c>
      <c r="AW576" s="81">
        <v>12</v>
      </c>
      <c r="AX576" s="82"/>
      <c r="AY576" s="81">
        <v>196075.35799999969</v>
      </c>
      <c r="AZ576" s="81">
        <v>952592.29499999934</v>
      </c>
      <c r="BA576" s="81">
        <v>118988.5</v>
      </c>
      <c r="BB576" s="81">
        <v>3196.1</v>
      </c>
      <c r="BC576" s="81">
        <v>0</v>
      </c>
      <c r="BD576" s="81">
        <v>304827.00300000003</v>
      </c>
      <c r="BE576" s="81">
        <v>118988.5</v>
      </c>
      <c r="BF576" s="82"/>
      <c r="BG576" s="81">
        <v>0</v>
      </c>
      <c r="BH576" s="81">
        <v>38.021000000000001</v>
      </c>
      <c r="BI576" s="81">
        <v>23161.18</v>
      </c>
      <c r="BJ576" s="81">
        <v>2532.0619999999999</v>
      </c>
      <c r="BK576" s="81">
        <v>298.46500000000003</v>
      </c>
      <c r="BL576" s="81">
        <v>0</v>
      </c>
      <c r="BM576" s="82"/>
      <c r="BN576" s="81">
        <v>0</v>
      </c>
      <c r="BO576" s="81">
        <v>2</v>
      </c>
      <c r="BP576" s="81">
        <v>155</v>
      </c>
      <c r="BQ576" s="81">
        <v>13</v>
      </c>
      <c r="BR576" s="81">
        <v>39</v>
      </c>
      <c r="BS576" s="81">
        <v>0</v>
      </c>
      <c r="BT576"/>
      <c r="BU576" s="80">
        <v>22452.417000000001</v>
      </c>
      <c r="BV576" s="80">
        <v>2847.2040000000002</v>
      </c>
      <c r="BW576" s="80">
        <v>485.27100000000002</v>
      </c>
      <c r="BX576" s="80">
        <v>4.5</v>
      </c>
      <c r="BY576" s="80">
        <v>214.548</v>
      </c>
      <c r="BZ576" s="80">
        <v>3.9529999999999998</v>
      </c>
      <c r="CA576" s="80">
        <v>5.3810000000000002</v>
      </c>
      <c r="CB576" s="80">
        <v>3.488</v>
      </c>
      <c r="CC576" s="80">
        <v>12.965999999999999</v>
      </c>
    </row>
    <row r="577" spans="1:81">
      <c r="A577" s="80" t="s">
        <v>2353</v>
      </c>
      <c r="B577" s="80">
        <v>527</v>
      </c>
      <c r="C577" s="80">
        <v>18</v>
      </c>
      <c r="D577" s="80">
        <v>31</v>
      </c>
      <c r="E577" s="80">
        <v>2021</v>
      </c>
      <c r="F577" s="80" t="s">
        <v>75</v>
      </c>
      <c r="G577" s="174" t="s">
        <v>2335</v>
      </c>
      <c r="H577" s="80" t="s">
        <v>2336</v>
      </c>
      <c r="I577" s="177"/>
      <c r="J577" s="81">
        <v>19854.990682110896</v>
      </c>
      <c r="K577" s="81">
        <v>154.54228429227337</v>
      </c>
      <c r="L577" s="81">
        <v>235.93720571288756</v>
      </c>
      <c r="M577" s="81">
        <v>1931.5955009621548</v>
      </c>
      <c r="N577" s="81">
        <v>2191.2245040895746</v>
      </c>
      <c r="O577" s="81">
        <v>1132.6728623674144</v>
      </c>
      <c r="P577" s="81">
        <v>968.90169566662689</v>
      </c>
      <c r="Q577" s="81">
        <v>79.986170285848416</v>
      </c>
      <c r="R577" s="81">
        <v>313.67515607550405</v>
      </c>
      <c r="S577" s="81">
        <v>143.36548313327202</v>
      </c>
      <c r="T577" s="82"/>
      <c r="U577" s="81">
        <v>665009828</v>
      </c>
      <c r="V577" s="81">
        <v>44474</v>
      </c>
      <c r="W577" s="81">
        <v>7050</v>
      </c>
      <c r="X577" s="81">
        <v>479179</v>
      </c>
      <c r="Y577" s="81">
        <v>658993</v>
      </c>
      <c r="Z577" s="81">
        <v>833406</v>
      </c>
      <c r="AA577" s="81">
        <v>213166</v>
      </c>
      <c r="AB577" s="81">
        <v>1340458</v>
      </c>
      <c r="AC577" s="81">
        <v>53892442</v>
      </c>
      <c r="AD577" s="81">
        <v>143.36548313327202</v>
      </c>
      <c r="AE577" s="82"/>
      <c r="AF577" s="81">
        <v>6321588260.7439289</v>
      </c>
      <c r="AG577" s="81">
        <v>115165421.23704159</v>
      </c>
      <c r="AH577" s="81">
        <v>41942203.332401663</v>
      </c>
      <c r="AI577" s="81">
        <v>2850422136.9384689</v>
      </c>
      <c r="AJ577" s="81">
        <v>3278257637.5956559</v>
      </c>
      <c r="AK577" s="81">
        <v>0</v>
      </c>
      <c r="AL577" s="81">
        <v>0</v>
      </c>
      <c r="AM577" s="81">
        <v>175953728.52307191</v>
      </c>
      <c r="AN577" s="81">
        <v>0</v>
      </c>
      <c r="AO577" s="81">
        <v>0</v>
      </c>
      <c r="AP577" s="82"/>
      <c r="AQ577" s="81">
        <v>47372</v>
      </c>
      <c r="AR577" s="81">
        <v>11509</v>
      </c>
      <c r="AS577" s="81">
        <v>12</v>
      </c>
      <c r="AT577" s="81">
        <v>15</v>
      </c>
      <c r="AU577" s="81">
        <v>0</v>
      </c>
      <c r="AV577" s="81">
        <v>18</v>
      </c>
      <c r="AW577" s="81"/>
      <c r="AX577" s="82"/>
      <c r="AY577" s="81">
        <v>211958.34999999549</v>
      </c>
      <c r="AZ577" s="81">
        <v>1156080.4399999899</v>
      </c>
      <c r="BA577" s="81">
        <v>118988.5</v>
      </c>
      <c r="BB577" s="81">
        <v>3196.1</v>
      </c>
      <c r="BC577" s="81">
        <v>0</v>
      </c>
      <c r="BD577" s="81">
        <v>369307.00300000003</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2354</v>
      </c>
      <c r="B578" s="80">
        <v>527</v>
      </c>
      <c r="C578" s="80">
        <v>19</v>
      </c>
      <c r="D578" s="80">
        <v>31</v>
      </c>
      <c r="E578" s="80">
        <v>2022</v>
      </c>
      <c r="F578" s="80" t="s">
        <v>568</v>
      </c>
      <c r="G578" s="174" t="s">
        <v>2335</v>
      </c>
      <c r="H578" s="80" t="s">
        <v>2336</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50483</v>
      </c>
      <c r="AR578" s="81">
        <v>11796</v>
      </c>
      <c r="AS578" s="81">
        <v>12</v>
      </c>
      <c r="AT578" s="81">
        <v>15</v>
      </c>
      <c r="AU578" s="81">
        <v>0</v>
      </c>
      <c r="AV578" s="81">
        <v>23</v>
      </c>
      <c r="AW578" s="81"/>
      <c r="AX578" s="82"/>
      <c r="AY578" s="81">
        <v>229362.43799999254</v>
      </c>
      <c r="AZ578" s="81">
        <v>1242720.8399999843</v>
      </c>
      <c r="BA578" s="81">
        <v>118988.5</v>
      </c>
      <c r="BB578" s="81">
        <v>3196.1</v>
      </c>
      <c r="BC578" s="81">
        <v>0</v>
      </c>
      <c r="BD578" s="81">
        <v>517927.00300000003</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1788</v>
      </c>
      <c r="B9" s="80">
        <v>1</v>
      </c>
      <c r="C9" s="80">
        <v>1</v>
      </c>
      <c r="D9" s="80">
        <v>1</v>
      </c>
      <c r="E9" s="80">
        <v>1990</v>
      </c>
      <c r="F9" s="80" t="s">
        <v>562</v>
      </c>
      <c r="G9" s="182" t="s">
        <v>1789</v>
      </c>
      <c r="H9" s="80" t="s">
        <v>1790</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1791</v>
      </c>
      <c r="B10" s="80">
        <v>2</v>
      </c>
      <c r="C10" s="80">
        <v>2</v>
      </c>
      <c r="D10" s="80">
        <v>1</v>
      </c>
      <c r="E10" s="80">
        <v>2005</v>
      </c>
      <c r="F10" s="80" t="s">
        <v>565</v>
      </c>
      <c r="G10" s="182" t="s">
        <v>1789</v>
      </c>
      <c r="H10" s="80" t="s">
        <v>1790</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1792</v>
      </c>
      <c r="B11" s="80">
        <v>3</v>
      </c>
      <c r="C11" s="80">
        <v>3</v>
      </c>
      <c r="D11" s="80">
        <v>1</v>
      </c>
      <c r="E11" s="80">
        <v>2006</v>
      </c>
      <c r="F11" s="80" t="s">
        <v>566</v>
      </c>
      <c r="G11" s="182" t="s">
        <v>1789</v>
      </c>
      <c r="H11" s="80" t="s">
        <v>1790</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1793</v>
      </c>
      <c r="B12" s="80">
        <v>4</v>
      </c>
      <c r="C12" s="80">
        <v>4</v>
      </c>
      <c r="D12" s="80">
        <v>1</v>
      </c>
      <c r="E12" s="80">
        <v>2007</v>
      </c>
      <c r="F12" s="80" t="s">
        <v>567</v>
      </c>
      <c r="G12" s="182" t="s">
        <v>1789</v>
      </c>
      <c r="H12" s="80" t="s">
        <v>1790</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1794</v>
      </c>
      <c r="B13" s="80">
        <v>5</v>
      </c>
      <c r="C13" s="80">
        <v>5</v>
      </c>
      <c r="D13" s="80">
        <v>1</v>
      </c>
      <c r="E13" s="80">
        <v>2008</v>
      </c>
      <c r="F13" s="80" t="s">
        <v>84</v>
      </c>
      <c r="G13" s="182" t="s">
        <v>1789</v>
      </c>
      <c r="H13" s="80" t="s">
        <v>1790</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1795</v>
      </c>
      <c r="B14" s="80">
        <v>6</v>
      </c>
      <c r="C14" s="80">
        <v>6</v>
      </c>
      <c r="D14" s="80">
        <v>1</v>
      </c>
      <c r="E14" s="80">
        <v>2009</v>
      </c>
      <c r="F14" s="80" t="s">
        <v>85</v>
      </c>
      <c r="G14" s="182" t="s">
        <v>1789</v>
      </c>
      <c r="H14" s="80" t="s">
        <v>1790</v>
      </c>
      <c r="I14" s="173"/>
      <c r="J14" s="83">
        <v>0</v>
      </c>
      <c r="K14" s="83">
        <v>0</v>
      </c>
      <c r="L14" s="83">
        <v>0</v>
      </c>
      <c r="M14" s="83">
        <v>0</v>
      </c>
      <c r="N14" s="83">
        <v>0</v>
      </c>
      <c r="O14" s="83">
        <v>0</v>
      </c>
      <c r="P14" s="83">
        <v>0</v>
      </c>
      <c r="Q14" s="83">
        <v>0</v>
      </c>
      <c r="R14" s="83">
        <v>0</v>
      </c>
      <c r="S14" s="83">
        <v>0</v>
      </c>
      <c r="T14" s="83">
        <v>0</v>
      </c>
      <c r="U14" s="83">
        <v>16.375</v>
      </c>
      <c r="V14" s="83">
        <v>0</v>
      </c>
      <c r="W14" s="83">
        <v>0</v>
      </c>
      <c r="X14" s="83">
        <v>0</v>
      </c>
      <c r="Y14" s="83">
        <v>19.149999999999999</v>
      </c>
      <c r="Z14" s="83">
        <v>0</v>
      </c>
      <c r="AA14" s="83">
        <v>0</v>
      </c>
      <c r="AB14" s="83">
        <v>0</v>
      </c>
      <c r="AC14" s="83">
        <v>0</v>
      </c>
      <c r="AD14" s="83">
        <v>0</v>
      </c>
      <c r="AE14" s="83">
        <v>4.3</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16.375</v>
      </c>
      <c r="DW14" s="83">
        <v>0</v>
      </c>
      <c r="DX14" s="83">
        <v>0</v>
      </c>
      <c r="DY14" s="83">
        <v>0</v>
      </c>
      <c r="DZ14" s="83">
        <v>19.149999999999999</v>
      </c>
      <c r="EA14" s="83">
        <v>0</v>
      </c>
      <c r="EB14" s="83">
        <v>0</v>
      </c>
      <c r="EC14" s="83">
        <v>0</v>
      </c>
      <c r="ED14" s="83">
        <v>0</v>
      </c>
      <c r="EE14" s="83">
        <v>0</v>
      </c>
      <c r="EF14" s="83">
        <v>4.3</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39.824999999999996</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39.824999999999996</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1</v>
      </c>
      <c r="JI14" s="81">
        <v>0</v>
      </c>
      <c r="JJ14" s="81">
        <v>0</v>
      </c>
      <c r="JK14" s="81">
        <v>0</v>
      </c>
      <c r="JL14" s="81">
        <v>1</v>
      </c>
      <c r="JM14" s="81">
        <v>0</v>
      </c>
      <c r="JN14" s="81">
        <v>0</v>
      </c>
      <c r="JO14" s="81">
        <v>0</v>
      </c>
      <c r="JP14" s="81">
        <v>0</v>
      </c>
      <c r="JQ14" s="81">
        <v>0</v>
      </c>
      <c r="JR14" s="81">
        <v>1</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1</v>
      </c>
      <c r="NJ14" s="81">
        <v>0</v>
      </c>
      <c r="NK14" s="81">
        <v>0</v>
      </c>
      <c r="NL14" s="81">
        <v>0</v>
      </c>
      <c r="NM14" s="81">
        <v>1</v>
      </c>
      <c r="NN14" s="81">
        <v>0</v>
      </c>
      <c r="NO14" s="81">
        <v>0</v>
      </c>
      <c r="NP14" s="81">
        <v>0</v>
      </c>
      <c r="NQ14" s="81">
        <v>0</v>
      </c>
      <c r="NR14" s="81">
        <v>0</v>
      </c>
      <c r="NS14" s="81">
        <v>1</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3</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3</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1796</v>
      </c>
      <c r="B15" s="80">
        <v>7</v>
      </c>
      <c r="C15" s="80">
        <v>7</v>
      </c>
      <c r="D15" s="80">
        <v>1</v>
      </c>
      <c r="E15" s="80">
        <v>2010</v>
      </c>
      <c r="F15" s="80" t="s">
        <v>86</v>
      </c>
      <c r="G15" s="182" t="s">
        <v>1789</v>
      </c>
      <c r="H15" s="80" t="s">
        <v>1790</v>
      </c>
      <c r="I15" s="173"/>
      <c r="J15" s="83">
        <v>0</v>
      </c>
      <c r="K15" s="83">
        <v>0</v>
      </c>
      <c r="L15" s="83">
        <v>0</v>
      </c>
      <c r="M15" s="83">
        <v>0</v>
      </c>
      <c r="N15" s="83">
        <v>0</v>
      </c>
      <c r="O15" s="83">
        <v>0</v>
      </c>
      <c r="P15" s="83">
        <v>0</v>
      </c>
      <c r="Q15" s="83">
        <v>0</v>
      </c>
      <c r="R15" s="83">
        <v>0</v>
      </c>
      <c r="S15" s="83">
        <v>0</v>
      </c>
      <c r="T15" s="83">
        <v>0</v>
      </c>
      <c r="U15" s="83">
        <v>16.797999999999998</v>
      </c>
      <c r="V15" s="83">
        <v>0</v>
      </c>
      <c r="W15" s="83">
        <v>0</v>
      </c>
      <c r="X15" s="83">
        <v>0</v>
      </c>
      <c r="Y15" s="83">
        <v>20.542000000000002</v>
      </c>
      <c r="Z15" s="83">
        <v>0</v>
      </c>
      <c r="AA15" s="83">
        <v>0</v>
      </c>
      <c r="AB15" s="83">
        <v>0</v>
      </c>
      <c r="AC15" s="83">
        <v>0</v>
      </c>
      <c r="AD15" s="83">
        <v>0</v>
      </c>
      <c r="AE15" s="83">
        <v>4.0730000000000004</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16.797999999999998</v>
      </c>
      <c r="DW15" s="83">
        <v>0</v>
      </c>
      <c r="DX15" s="83">
        <v>0</v>
      </c>
      <c r="DY15" s="83">
        <v>0</v>
      </c>
      <c r="DZ15" s="83">
        <v>20.542000000000002</v>
      </c>
      <c r="EA15" s="83">
        <v>0</v>
      </c>
      <c r="EB15" s="83">
        <v>0</v>
      </c>
      <c r="EC15" s="83">
        <v>0</v>
      </c>
      <c r="ED15" s="83">
        <v>0</v>
      </c>
      <c r="EE15" s="83">
        <v>0</v>
      </c>
      <c r="EF15" s="83">
        <v>4.0730000000000004</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41.412999999999997</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41.412999999999997</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1</v>
      </c>
      <c r="JI15" s="81">
        <v>0</v>
      </c>
      <c r="JJ15" s="81">
        <v>0</v>
      </c>
      <c r="JK15" s="81">
        <v>0</v>
      </c>
      <c r="JL15" s="81">
        <v>1</v>
      </c>
      <c r="JM15" s="81">
        <v>0</v>
      </c>
      <c r="JN15" s="81">
        <v>0</v>
      </c>
      <c r="JO15" s="81">
        <v>0</v>
      </c>
      <c r="JP15" s="81">
        <v>0</v>
      </c>
      <c r="JQ15" s="81">
        <v>0</v>
      </c>
      <c r="JR15" s="81">
        <v>1</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1</v>
      </c>
      <c r="NJ15" s="81">
        <v>0</v>
      </c>
      <c r="NK15" s="81">
        <v>0</v>
      </c>
      <c r="NL15" s="81">
        <v>0</v>
      </c>
      <c r="NM15" s="81">
        <v>1</v>
      </c>
      <c r="NN15" s="81">
        <v>0</v>
      </c>
      <c r="NO15" s="81">
        <v>0</v>
      </c>
      <c r="NP15" s="81">
        <v>0</v>
      </c>
      <c r="NQ15" s="81">
        <v>0</v>
      </c>
      <c r="NR15" s="81">
        <v>0</v>
      </c>
      <c r="NS15" s="81">
        <v>1</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3</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3</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1797</v>
      </c>
      <c r="B16" s="80">
        <v>8</v>
      </c>
      <c r="C16" s="80">
        <v>8</v>
      </c>
      <c r="D16" s="80">
        <v>1</v>
      </c>
      <c r="E16" s="80">
        <v>2011</v>
      </c>
      <c r="F16" s="80" t="s">
        <v>87</v>
      </c>
      <c r="G16" s="182" t="s">
        <v>1789</v>
      </c>
      <c r="H16" s="80" t="s">
        <v>1790</v>
      </c>
      <c r="I16" s="173"/>
      <c r="J16" s="83">
        <v>0</v>
      </c>
      <c r="K16" s="83">
        <v>0</v>
      </c>
      <c r="L16" s="83">
        <v>0</v>
      </c>
      <c r="M16" s="83">
        <v>0</v>
      </c>
      <c r="N16" s="83">
        <v>0</v>
      </c>
      <c r="O16" s="83">
        <v>0</v>
      </c>
      <c r="P16" s="83">
        <v>0</v>
      </c>
      <c r="Q16" s="83">
        <v>0</v>
      </c>
      <c r="R16" s="83">
        <v>0</v>
      </c>
      <c r="S16" s="83">
        <v>0</v>
      </c>
      <c r="T16" s="83">
        <v>0</v>
      </c>
      <c r="U16" s="83">
        <v>20.547999999999998</v>
      </c>
      <c r="V16" s="83">
        <v>0</v>
      </c>
      <c r="W16" s="83">
        <v>0</v>
      </c>
      <c r="X16" s="83">
        <v>0</v>
      </c>
      <c r="Y16" s="83">
        <v>22.911000000000001</v>
      </c>
      <c r="Z16" s="83">
        <v>0</v>
      </c>
      <c r="AA16" s="83">
        <v>0</v>
      </c>
      <c r="AB16" s="83">
        <v>0</v>
      </c>
      <c r="AC16" s="83">
        <v>0</v>
      </c>
      <c r="AD16" s="83">
        <v>0</v>
      </c>
      <c r="AE16" s="83">
        <v>4.2869999999999999</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20.547999999999998</v>
      </c>
      <c r="DW16" s="83">
        <v>0</v>
      </c>
      <c r="DX16" s="83">
        <v>0</v>
      </c>
      <c r="DY16" s="83">
        <v>0</v>
      </c>
      <c r="DZ16" s="83">
        <v>22.911000000000001</v>
      </c>
      <c r="EA16" s="83">
        <v>0</v>
      </c>
      <c r="EB16" s="83">
        <v>0</v>
      </c>
      <c r="EC16" s="83">
        <v>0</v>
      </c>
      <c r="ED16" s="83">
        <v>0</v>
      </c>
      <c r="EE16" s="83">
        <v>0</v>
      </c>
      <c r="EF16" s="83">
        <v>4.2869999999999999</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47.746000000000002</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47.746000000000002</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1</v>
      </c>
      <c r="JI16" s="81">
        <v>0</v>
      </c>
      <c r="JJ16" s="81">
        <v>0</v>
      </c>
      <c r="JK16" s="81">
        <v>0</v>
      </c>
      <c r="JL16" s="81">
        <v>1</v>
      </c>
      <c r="JM16" s="81">
        <v>0</v>
      </c>
      <c r="JN16" s="81">
        <v>0</v>
      </c>
      <c r="JO16" s="81">
        <v>0</v>
      </c>
      <c r="JP16" s="81">
        <v>0</v>
      </c>
      <c r="JQ16" s="81">
        <v>0</v>
      </c>
      <c r="JR16" s="81">
        <v>1</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1</v>
      </c>
      <c r="NJ16" s="81">
        <v>0</v>
      </c>
      <c r="NK16" s="81">
        <v>0</v>
      </c>
      <c r="NL16" s="81">
        <v>0</v>
      </c>
      <c r="NM16" s="81">
        <v>1</v>
      </c>
      <c r="NN16" s="81">
        <v>0</v>
      </c>
      <c r="NO16" s="81">
        <v>0</v>
      </c>
      <c r="NP16" s="81">
        <v>0</v>
      </c>
      <c r="NQ16" s="81">
        <v>0</v>
      </c>
      <c r="NR16" s="81">
        <v>0</v>
      </c>
      <c r="NS16" s="81">
        <v>1</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3</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3</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1798</v>
      </c>
      <c r="B17" s="80">
        <v>9</v>
      </c>
      <c r="C17" s="80">
        <v>9</v>
      </c>
      <c r="D17" s="80">
        <v>1</v>
      </c>
      <c r="E17" s="80">
        <v>2012</v>
      </c>
      <c r="F17" s="80" t="s">
        <v>88</v>
      </c>
      <c r="G17" s="182" t="s">
        <v>1789</v>
      </c>
      <c r="H17" s="80" t="s">
        <v>1790</v>
      </c>
      <c r="I17" s="173"/>
      <c r="J17" s="83">
        <v>0</v>
      </c>
      <c r="K17" s="83">
        <v>0</v>
      </c>
      <c r="L17" s="83">
        <v>0</v>
      </c>
      <c r="M17" s="83">
        <v>0</v>
      </c>
      <c r="N17" s="83">
        <v>0</v>
      </c>
      <c r="O17" s="83">
        <v>0</v>
      </c>
      <c r="P17" s="83">
        <v>0</v>
      </c>
      <c r="Q17" s="83">
        <v>0</v>
      </c>
      <c r="R17" s="83">
        <v>0</v>
      </c>
      <c r="S17" s="83">
        <v>0</v>
      </c>
      <c r="T17" s="83">
        <v>0</v>
      </c>
      <c r="U17" s="83">
        <v>20.332999999999998</v>
      </c>
      <c r="V17" s="83">
        <v>0</v>
      </c>
      <c r="W17" s="83">
        <v>0</v>
      </c>
      <c r="X17" s="83">
        <v>0</v>
      </c>
      <c r="Y17" s="83">
        <v>19.841999999999999</v>
      </c>
      <c r="Z17" s="83">
        <v>0</v>
      </c>
      <c r="AA17" s="83">
        <v>0</v>
      </c>
      <c r="AB17" s="83">
        <v>0</v>
      </c>
      <c r="AC17" s="83">
        <v>0</v>
      </c>
      <c r="AD17" s="83">
        <v>0</v>
      </c>
      <c r="AE17" s="83">
        <v>3.887</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20.332999999999998</v>
      </c>
      <c r="DW17" s="83">
        <v>0</v>
      </c>
      <c r="DX17" s="83">
        <v>0</v>
      </c>
      <c r="DY17" s="83">
        <v>0</v>
      </c>
      <c r="DZ17" s="83">
        <v>19.841999999999999</v>
      </c>
      <c r="EA17" s="83">
        <v>0</v>
      </c>
      <c r="EB17" s="83">
        <v>0</v>
      </c>
      <c r="EC17" s="83">
        <v>0</v>
      </c>
      <c r="ED17" s="83">
        <v>0</v>
      </c>
      <c r="EE17" s="83">
        <v>0</v>
      </c>
      <c r="EF17" s="83">
        <v>3.887</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44.061999999999998</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44.061999999999998</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1</v>
      </c>
      <c r="JI17" s="81">
        <v>0</v>
      </c>
      <c r="JJ17" s="81">
        <v>0</v>
      </c>
      <c r="JK17" s="81">
        <v>0</v>
      </c>
      <c r="JL17" s="81">
        <v>1</v>
      </c>
      <c r="JM17" s="81">
        <v>0</v>
      </c>
      <c r="JN17" s="81">
        <v>0</v>
      </c>
      <c r="JO17" s="81">
        <v>0</v>
      </c>
      <c r="JP17" s="81">
        <v>0</v>
      </c>
      <c r="JQ17" s="81">
        <v>0</v>
      </c>
      <c r="JR17" s="81">
        <v>1</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1</v>
      </c>
      <c r="NJ17" s="81">
        <v>0</v>
      </c>
      <c r="NK17" s="81">
        <v>0</v>
      </c>
      <c r="NL17" s="81">
        <v>0</v>
      </c>
      <c r="NM17" s="81">
        <v>1</v>
      </c>
      <c r="NN17" s="81">
        <v>0</v>
      </c>
      <c r="NO17" s="81">
        <v>0</v>
      </c>
      <c r="NP17" s="81">
        <v>0</v>
      </c>
      <c r="NQ17" s="81">
        <v>0</v>
      </c>
      <c r="NR17" s="81">
        <v>0</v>
      </c>
      <c r="NS17" s="81">
        <v>1</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3</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3</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1799</v>
      </c>
      <c r="B18" s="80">
        <v>10</v>
      </c>
      <c r="C18" s="80">
        <v>10</v>
      </c>
      <c r="D18" s="80">
        <v>1</v>
      </c>
      <c r="E18" s="80">
        <v>2013</v>
      </c>
      <c r="F18" s="80" t="s">
        <v>89</v>
      </c>
      <c r="G18" s="182" t="s">
        <v>1789</v>
      </c>
      <c r="H18" s="80" t="s">
        <v>1790</v>
      </c>
      <c r="I18" s="173"/>
      <c r="J18" s="83">
        <v>0</v>
      </c>
      <c r="K18" s="83">
        <v>0</v>
      </c>
      <c r="L18" s="83">
        <v>0</v>
      </c>
      <c r="M18" s="83">
        <v>0</v>
      </c>
      <c r="N18" s="83">
        <v>0</v>
      </c>
      <c r="O18" s="83">
        <v>0</v>
      </c>
      <c r="P18" s="83">
        <v>0</v>
      </c>
      <c r="Q18" s="83">
        <v>0</v>
      </c>
      <c r="R18" s="83">
        <v>0</v>
      </c>
      <c r="S18" s="83">
        <v>0</v>
      </c>
      <c r="T18" s="83">
        <v>0</v>
      </c>
      <c r="U18" s="83">
        <v>20.896999999999998</v>
      </c>
      <c r="V18" s="83">
        <v>0</v>
      </c>
      <c r="W18" s="83">
        <v>0</v>
      </c>
      <c r="X18" s="83">
        <v>0</v>
      </c>
      <c r="Y18" s="83">
        <v>20.001000000000001</v>
      </c>
      <c r="Z18" s="83">
        <v>0</v>
      </c>
      <c r="AA18" s="83">
        <v>0</v>
      </c>
      <c r="AB18" s="83">
        <v>0</v>
      </c>
      <c r="AC18" s="83">
        <v>0</v>
      </c>
      <c r="AD18" s="83">
        <v>0</v>
      </c>
      <c r="AE18" s="83">
        <v>4.476</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20.896999999999998</v>
      </c>
      <c r="DW18" s="83">
        <v>0</v>
      </c>
      <c r="DX18" s="83">
        <v>0</v>
      </c>
      <c r="DY18" s="83">
        <v>0</v>
      </c>
      <c r="DZ18" s="83">
        <v>20.001000000000001</v>
      </c>
      <c r="EA18" s="83">
        <v>0</v>
      </c>
      <c r="EB18" s="83">
        <v>0</v>
      </c>
      <c r="EC18" s="83">
        <v>0</v>
      </c>
      <c r="ED18" s="83">
        <v>0</v>
      </c>
      <c r="EE18" s="83">
        <v>0</v>
      </c>
      <c r="EF18" s="83">
        <v>4.476</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45.374000000000002</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45.374000000000002</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1</v>
      </c>
      <c r="JI18" s="81">
        <v>0</v>
      </c>
      <c r="JJ18" s="81">
        <v>0</v>
      </c>
      <c r="JK18" s="81">
        <v>0</v>
      </c>
      <c r="JL18" s="81">
        <v>1</v>
      </c>
      <c r="JM18" s="81">
        <v>0</v>
      </c>
      <c r="JN18" s="81">
        <v>0</v>
      </c>
      <c r="JO18" s="81">
        <v>0</v>
      </c>
      <c r="JP18" s="81">
        <v>0</v>
      </c>
      <c r="JQ18" s="81">
        <v>0</v>
      </c>
      <c r="JR18" s="81">
        <v>1</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1</v>
      </c>
      <c r="NJ18" s="81">
        <v>0</v>
      </c>
      <c r="NK18" s="81">
        <v>0</v>
      </c>
      <c r="NL18" s="81">
        <v>0</v>
      </c>
      <c r="NM18" s="81">
        <v>1</v>
      </c>
      <c r="NN18" s="81">
        <v>0</v>
      </c>
      <c r="NO18" s="81">
        <v>0</v>
      </c>
      <c r="NP18" s="81">
        <v>0</v>
      </c>
      <c r="NQ18" s="81">
        <v>0</v>
      </c>
      <c r="NR18" s="81">
        <v>0</v>
      </c>
      <c r="NS18" s="81">
        <v>1</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3</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3</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1800</v>
      </c>
      <c r="B19" s="80">
        <v>11</v>
      </c>
      <c r="C19" s="80">
        <v>11</v>
      </c>
      <c r="D19" s="80">
        <v>1</v>
      </c>
      <c r="E19" s="80">
        <v>2014</v>
      </c>
      <c r="F19" s="80" t="s">
        <v>90</v>
      </c>
      <c r="G19" s="182" t="s">
        <v>1789</v>
      </c>
      <c r="H19" s="80" t="s">
        <v>1790</v>
      </c>
      <c r="I19" s="173"/>
      <c r="J19" s="83">
        <v>0</v>
      </c>
      <c r="K19" s="83">
        <v>0</v>
      </c>
      <c r="L19" s="83">
        <v>0</v>
      </c>
      <c r="M19" s="83">
        <v>0</v>
      </c>
      <c r="N19" s="83">
        <v>0</v>
      </c>
      <c r="O19" s="83">
        <v>0</v>
      </c>
      <c r="P19" s="83">
        <v>0</v>
      </c>
      <c r="Q19" s="83">
        <v>0</v>
      </c>
      <c r="R19" s="83">
        <v>0</v>
      </c>
      <c r="S19" s="83">
        <v>0</v>
      </c>
      <c r="T19" s="83">
        <v>0</v>
      </c>
      <c r="U19" s="83">
        <v>19.256</v>
      </c>
      <c r="V19" s="83">
        <v>0</v>
      </c>
      <c r="W19" s="83">
        <v>0</v>
      </c>
      <c r="X19" s="83">
        <v>0</v>
      </c>
      <c r="Y19" s="83">
        <v>18.143999999999998</v>
      </c>
      <c r="Z19" s="83">
        <v>0</v>
      </c>
      <c r="AA19" s="83">
        <v>0</v>
      </c>
      <c r="AB19" s="83">
        <v>0</v>
      </c>
      <c r="AC19" s="83">
        <v>0</v>
      </c>
      <c r="AD19" s="83">
        <v>0</v>
      </c>
      <c r="AE19" s="83">
        <v>4.29</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19.256</v>
      </c>
      <c r="DW19" s="83">
        <v>0</v>
      </c>
      <c r="DX19" s="83">
        <v>0</v>
      </c>
      <c r="DY19" s="83">
        <v>0</v>
      </c>
      <c r="DZ19" s="83">
        <v>18.143999999999998</v>
      </c>
      <c r="EA19" s="83">
        <v>0</v>
      </c>
      <c r="EB19" s="83">
        <v>0</v>
      </c>
      <c r="EC19" s="83">
        <v>0</v>
      </c>
      <c r="ED19" s="83">
        <v>0</v>
      </c>
      <c r="EE19" s="83">
        <v>0</v>
      </c>
      <c r="EF19" s="83">
        <v>4.29</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41.69</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41.69</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1</v>
      </c>
      <c r="JI19" s="81">
        <v>0</v>
      </c>
      <c r="JJ19" s="81">
        <v>0</v>
      </c>
      <c r="JK19" s="81">
        <v>0</v>
      </c>
      <c r="JL19" s="81">
        <v>1</v>
      </c>
      <c r="JM19" s="81">
        <v>0</v>
      </c>
      <c r="JN19" s="81">
        <v>0</v>
      </c>
      <c r="JO19" s="81">
        <v>0</v>
      </c>
      <c r="JP19" s="81">
        <v>0</v>
      </c>
      <c r="JQ19" s="81">
        <v>0</v>
      </c>
      <c r="JR19" s="81">
        <v>1</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1</v>
      </c>
      <c r="NJ19" s="81">
        <v>0</v>
      </c>
      <c r="NK19" s="81">
        <v>0</v>
      </c>
      <c r="NL19" s="81">
        <v>0</v>
      </c>
      <c r="NM19" s="81">
        <v>1</v>
      </c>
      <c r="NN19" s="81">
        <v>0</v>
      </c>
      <c r="NO19" s="81">
        <v>0</v>
      </c>
      <c r="NP19" s="81">
        <v>0</v>
      </c>
      <c r="NQ19" s="81">
        <v>0</v>
      </c>
      <c r="NR19" s="81">
        <v>0</v>
      </c>
      <c r="NS19" s="81">
        <v>1</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3</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3</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1801</v>
      </c>
      <c r="B20" s="80">
        <v>12</v>
      </c>
      <c r="C20" s="80">
        <v>12</v>
      </c>
      <c r="D20" s="80">
        <v>1</v>
      </c>
      <c r="E20" s="80">
        <v>2015</v>
      </c>
      <c r="F20" s="80" t="s">
        <v>91</v>
      </c>
      <c r="G20" s="182" t="s">
        <v>1789</v>
      </c>
      <c r="H20" s="80" t="s">
        <v>1790</v>
      </c>
      <c r="I20" s="173"/>
      <c r="J20" s="83">
        <v>0</v>
      </c>
      <c r="K20" s="83">
        <v>0</v>
      </c>
      <c r="L20" s="83">
        <v>0</v>
      </c>
      <c r="M20" s="83">
        <v>0</v>
      </c>
      <c r="N20" s="83">
        <v>0</v>
      </c>
      <c r="O20" s="83">
        <v>0</v>
      </c>
      <c r="P20" s="83">
        <v>0</v>
      </c>
      <c r="Q20" s="83">
        <v>0</v>
      </c>
      <c r="R20" s="83">
        <v>0</v>
      </c>
      <c r="S20" s="83">
        <v>0</v>
      </c>
      <c r="T20" s="83">
        <v>0</v>
      </c>
      <c r="U20" s="83">
        <v>19.988</v>
      </c>
      <c r="V20" s="83">
        <v>0</v>
      </c>
      <c r="W20" s="83">
        <v>0</v>
      </c>
      <c r="X20" s="83">
        <v>0</v>
      </c>
      <c r="Y20" s="83">
        <v>17.189</v>
      </c>
      <c r="Z20" s="83">
        <v>0</v>
      </c>
      <c r="AA20" s="83">
        <v>0</v>
      </c>
      <c r="AB20" s="83">
        <v>0</v>
      </c>
      <c r="AC20" s="83">
        <v>0</v>
      </c>
      <c r="AD20" s="83">
        <v>0</v>
      </c>
      <c r="AE20" s="83">
        <v>3.972</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19.988</v>
      </c>
      <c r="DW20" s="83">
        <v>0</v>
      </c>
      <c r="DX20" s="83">
        <v>0</v>
      </c>
      <c r="DY20" s="83">
        <v>0</v>
      </c>
      <c r="DZ20" s="83">
        <v>17.189</v>
      </c>
      <c r="EA20" s="83">
        <v>0</v>
      </c>
      <c r="EB20" s="83">
        <v>0</v>
      </c>
      <c r="EC20" s="83">
        <v>0</v>
      </c>
      <c r="ED20" s="83">
        <v>0</v>
      </c>
      <c r="EE20" s="83">
        <v>0</v>
      </c>
      <c r="EF20" s="83">
        <v>3.972</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41.149000000000001</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41.149000000000001</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1</v>
      </c>
      <c r="JI20" s="81">
        <v>0</v>
      </c>
      <c r="JJ20" s="81">
        <v>0</v>
      </c>
      <c r="JK20" s="81">
        <v>0</v>
      </c>
      <c r="JL20" s="81">
        <v>1</v>
      </c>
      <c r="JM20" s="81">
        <v>0</v>
      </c>
      <c r="JN20" s="81">
        <v>0</v>
      </c>
      <c r="JO20" s="81">
        <v>0</v>
      </c>
      <c r="JP20" s="81">
        <v>0</v>
      </c>
      <c r="JQ20" s="81">
        <v>0</v>
      </c>
      <c r="JR20" s="81">
        <v>1</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1</v>
      </c>
      <c r="NJ20" s="81">
        <v>0</v>
      </c>
      <c r="NK20" s="81">
        <v>0</v>
      </c>
      <c r="NL20" s="81">
        <v>0</v>
      </c>
      <c r="NM20" s="81">
        <v>1</v>
      </c>
      <c r="NN20" s="81">
        <v>0</v>
      </c>
      <c r="NO20" s="81">
        <v>0</v>
      </c>
      <c r="NP20" s="81">
        <v>0</v>
      </c>
      <c r="NQ20" s="81">
        <v>0</v>
      </c>
      <c r="NR20" s="81">
        <v>0</v>
      </c>
      <c r="NS20" s="81">
        <v>1</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3</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3</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1802</v>
      </c>
      <c r="B21" s="80">
        <v>13</v>
      </c>
      <c r="C21" s="80">
        <v>13</v>
      </c>
      <c r="D21" s="80">
        <v>1</v>
      </c>
      <c r="E21" s="80">
        <v>2016</v>
      </c>
      <c r="F21" s="80" t="s">
        <v>92</v>
      </c>
      <c r="G21" s="182" t="s">
        <v>1789</v>
      </c>
      <c r="H21" s="80" t="s">
        <v>1790</v>
      </c>
      <c r="I21" s="173"/>
      <c r="J21" s="83">
        <v>0</v>
      </c>
      <c r="K21" s="83">
        <v>0</v>
      </c>
      <c r="L21" s="83">
        <v>0</v>
      </c>
      <c r="M21" s="83">
        <v>0</v>
      </c>
      <c r="N21" s="83">
        <v>0</v>
      </c>
      <c r="O21" s="83">
        <v>0</v>
      </c>
      <c r="P21" s="83">
        <v>0</v>
      </c>
      <c r="Q21" s="83">
        <v>0</v>
      </c>
      <c r="R21" s="83">
        <v>0</v>
      </c>
      <c r="S21" s="83">
        <v>0</v>
      </c>
      <c r="T21" s="83">
        <v>0</v>
      </c>
      <c r="U21" s="83">
        <v>21.007999999999999</v>
      </c>
      <c r="V21" s="83">
        <v>0</v>
      </c>
      <c r="W21" s="83">
        <v>0</v>
      </c>
      <c r="X21" s="83">
        <v>0</v>
      </c>
      <c r="Y21" s="83">
        <v>17.132999999999999</v>
      </c>
      <c r="Z21" s="83">
        <v>0</v>
      </c>
      <c r="AA21" s="83">
        <v>0</v>
      </c>
      <c r="AB21" s="83">
        <v>0</v>
      </c>
      <c r="AC21" s="83">
        <v>0</v>
      </c>
      <c r="AD21" s="83">
        <v>0</v>
      </c>
      <c r="AE21" s="83">
        <v>4.181</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21.007999999999999</v>
      </c>
      <c r="DW21" s="83">
        <v>0</v>
      </c>
      <c r="DX21" s="83">
        <v>0</v>
      </c>
      <c r="DY21" s="83">
        <v>0</v>
      </c>
      <c r="DZ21" s="83">
        <v>17.132999999999999</v>
      </c>
      <c r="EA21" s="83">
        <v>0</v>
      </c>
      <c r="EB21" s="83">
        <v>0</v>
      </c>
      <c r="EC21" s="83">
        <v>0</v>
      </c>
      <c r="ED21" s="83">
        <v>0</v>
      </c>
      <c r="EE21" s="83">
        <v>0</v>
      </c>
      <c r="EF21" s="83">
        <v>4.181</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42.322000000000003</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42.322000000000003</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1</v>
      </c>
      <c r="JI21" s="81">
        <v>0</v>
      </c>
      <c r="JJ21" s="81">
        <v>0</v>
      </c>
      <c r="JK21" s="81">
        <v>0</v>
      </c>
      <c r="JL21" s="81">
        <v>1</v>
      </c>
      <c r="JM21" s="81">
        <v>0</v>
      </c>
      <c r="JN21" s="81">
        <v>0</v>
      </c>
      <c r="JO21" s="81">
        <v>0</v>
      </c>
      <c r="JP21" s="81">
        <v>0</v>
      </c>
      <c r="JQ21" s="81">
        <v>0</v>
      </c>
      <c r="JR21" s="81">
        <v>1</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1</v>
      </c>
      <c r="NJ21" s="81">
        <v>0</v>
      </c>
      <c r="NK21" s="81">
        <v>0</v>
      </c>
      <c r="NL21" s="81">
        <v>0</v>
      </c>
      <c r="NM21" s="81">
        <v>1</v>
      </c>
      <c r="NN21" s="81">
        <v>0</v>
      </c>
      <c r="NO21" s="81">
        <v>0</v>
      </c>
      <c r="NP21" s="81">
        <v>0</v>
      </c>
      <c r="NQ21" s="81">
        <v>0</v>
      </c>
      <c r="NR21" s="81">
        <v>0</v>
      </c>
      <c r="NS21" s="81">
        <v>1</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3</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3</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1803</v>
      </c>
      <c r="B22" s="80">
        <v>14</v>
      </c>
      <c r="C22" s="80">
        <v>14</v>
      </c>
      <c r="D22" s="80">
        <v>1</v>
      </c>
      <c r="E22" s="80">
        <v>2017</v>
      </c>
      <c r="F22" s="80" t="s">
        <v>71</v>
      </c>
      <c r="G22" s="182" t="s">
        <v>1789</v>
      </c>
      <c r="H22" s="80" t="s">
        <v>1790</v>
      </c>
      <c r="I22" s="173"/>
      <c r="J22" s="83">
        <v>0</v>
      </c>
      <c r="K22" s="83">
        <v>0</v>
      </c>
      <c r="L22" s="83">
        <v>0</v>
      </c>
      <c r="M22" s="83">
        <v>0</v>
      </c>
      <c r="N22" s="83">
        <v>0</v>
      </c>
      <c r="O22" s="83">
        <v>0</v>
      </c>
      <c r="P22" s="83">
        <v>0</v>
      </c>
      <c r="Q22" s="83">
        <v>0</v>
      </c>
      <c r="R22" s="83">
        <v>0</v>
      </c>
      <c r="S22" s="83">
        <v>0</v>
      </c>
      <c r="T22" s="83">
        <v>0</v>
      </c>
      <c r="U22" s="83">
        <v>21.597999999999999</v>
      </c>
      <c r="V22" s="83">
        <v>0</v>
      </c>
      <c r="W22" s="83">
        <v>0</v>
      </c>
      <c r="X22" s="83">
        <v>0</v>
      </c>
      <c r="Y22" s="83">
        <v>17.981999999999999</v>
      </c>
      <c r="Z22" s="83">
        <v>0</v>
      </c>
      <c r="AA22" s="83">
        <v>0</v>
      </c>
      <c r="AB22" s="83">
        <v>0</v>
      </c>
      <c r="AC22" s="83">
        <v>0</v>
      </c>
      <c r="AD22" s="83">
        <v>0</v>
      </c>
      <c r="AE22" s="83">
        <v>4.2039999999999997</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21.597999999999999</v>
      </c>
      <c r="DW22" s="83">
        <v>0</v>
      </c>
      <c r="DX22" s="83">
        <v>0</v>
      </c>
      <c r="DY22" s="83">
        <v>0</v>
      </c>
      <c r="DZ22" s="83">
        <v>17.981999999999999</v>
      </c>
      <c r="EA22" s="83">
        <v>0</v>
      </c>
      <c r="EB22" s="83">
        <v>0</v>
      </c>
      <c r="EC22" s="83">
        <v>0</v>
      </c>
      <c r="ED22" s="83">
        <v>0</v>
      </c>
      <c r="EE22" s="83">
        <v>0</v>
      </c>
      <c r="EF22" s="83">
        <v>4.2039999999999997</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43.783999999999999</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43.783999999999999</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1</v>
      </c>
      <c r="JI22" s="81">
        <v>0</v>
      </c>
      <c r="JJ22" s="81">
        <v>0</v>
      </c>
      <c r="JK22" s="81">
        <v>0</v>
      </c>
      <c r="JL22" s="81">
        <v>1</v>
      </c>
      <c r="JM22" s="81">
        <v>0</v>
      </c>
      <c r="JN22" s="81">
        <v>0</v>
      </c>
      <c r="JO22" s="81">
        <v>0</v>
      </c>
      <c r="JP22" s="81">
        <v>0</v>
      </c>
      <c r="JQ22" s="81">
        <v>0</v>
      </c>
      <c r="JR22" s="81">
        <v>1</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1</v>
      </c>
      <c r="NJ22" s="81">
        <v>0</v>
      </c>
      <c r="NK22" s="81">
        <v>0</v>
      </c>
      <c r="NL22" s="81">
        <v>0</v>
      </c>
      <c r="NM22" s="81">
        <v>1</v>
      </c>
      <c r="NN22" s="81">
        <v>0</v>
      </c>
      <c r="NO22" s="81">
        <v>0</v>
      </c>
      <c r="NP22" s="81">
        <v>0</v>
      </c>
      <c r="NQ22" s="81">
        <v>0</v>
      </c>
      <c r="NR22" s="81">
        <v>0</v>
      </c>
      <c r="NS22" s="81">
        <v>1</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3</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3</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1804</v>
      </c>
      <c r="B23" s="80">
        <v>15</v>
      </c>
      <c r="C23" s="80">
        <v>15</v>
      </c>
      <c r="D23" s="80">
        <v>1</v>
      </c>
      <c r="E23" s="80">
        <v>2018</v>
      </c>
      <c r="F23" s="80" t="s">
        <v>93</v>
      </c>
      <c r="G23" s="182" t="s">
        <v>1789</v>
      </c>
      <c r="H23" s="80" t="s">
        <v>1790</v>
      </c>
      <c r="I23" s="173"/>
      <c r="J23" s="83">
        <v>0</v>
      </c>
      <c r="K23" s="83">
        <v>0</v>
      </c>
      <c r="L23" s="83">
        <v>0</v>
      </c>
      <c r="M23" s="83">
        <v>0</v>
      </c>
      <c r="N23" s="83">
        <v>0</v>
      </c>
      <c r="O23" s="83">
        <v>0</v>
      </c>
      <c r="P23" s="83">
        <v>0</v>
      </c>
      <c r="Q23" s="83">
        <v>0</v>
      </c>
      <c r="R23" s="83">
        <v>0</v>
      </c>
      <c r="S23" s="83">
        <v>0</v>
      </c>
      <c r="T23" s="83">
        <v>0</v>
      </c>
      <c r="U23" s="83">
        <v>16.646999999999998</v>
      </c>
      <c r="V23" s="83">
        <v>0</v>
      </c>
      <c r="W23" s="83">
        <v>0</v>
      </c>
      <c r="X23" s="83">
        <v>0</v>
      </c>
      <c r="Y23" s="83">
        <v>19.513000000000002</v>
      </c>
      <c r="Z23" s="83">
        <v>0</v>
      </c>
      <c r="AA23" s="83">
        <v>0</v>
      </c>
      <c r="AB23" s="83">
        <v>0</v>
      </c>
      <c r="AC23" s="83">
        <v>0</v>
      </c>
      <c r="AD23" s="83">
        <v>0</v>
      </c>
      <c r="AE23" s="83">
        <v>4.1440000000000001</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16.646999999999998</v>
      </c>
      <c r="DW23" s="83">
        <v>0</v>
      </c>
      <c r="DX23" s="83">
        <v>0</v>
      </c>
      <c r="DY23" s="83">
        <v>0</v>
      </c>
      <c r="DZ23" s="83">
        <v>19.513000000000002</v>
      </c>
      <c r="EA23" s="83">
        <v>0</v>
      </c>
      <c r="EB23" s="83">
        <v>0</v>
      </c>
      <c r="EC23" s="83">
        <v>0</v>
      </c>
      <c r="ED23" s="83">
        <v>0</v>
      </c>
      <c r="EE23" s="83">
        <v>0</v>
      </c>
      <c r="EF23" s="83">
        <v>4.1440000000000001</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40.304000000000002</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40.304000000000002</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1</v>
      </c>
      <c r="JI23" s="81">
        <v>0</v>
      </c>
      <c r="JJ23" s="81">
        <v>0</v>
      </c>
      <c r="JK23" s="81">
        <v>0</v>
      </c>
      <c r="JL23" s="81">
        <v>1</v>
      </c>
      <c r="JM23" s="81">
        <v>0</v>
      </c>
      <c r="JN23" s="81">
        <v>0</v>
      </c>
      <c r="JO23" s="81">
        <v>0</v>
      </c>
      <c r="JP23" s="81">
        <v>0</v>
      </c>
      <c r="JQ23" s="81">
        <v>0</v>
      </c>
      <c r="JR23" s="81">
        <v>1</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1</v>
      </c>
      <c r="NJ23" s="81">
        <v>0</v>
      </c>
      <c r="NK23" s="81">
        <v>0</v>
      </c>
      <c r="NL23" s="81">
        <v>0</v>
      </c>
      <c r="NM23" s="81">
        <v>1</v>
      </c>
      <c r="NN23" s="81">
        <v>0</v>
      </c>
      <c r="NO23" s="81">
        <v>0</v>
      </c>
      <c r="NP23" s="81">
        <v>0</v>
      </c>
      <c r="NQ23" s="81">
        <v>0</v>
      </c>
      <c r="NR23" s="81">
        <v>0</v>
      </c>
      <c r="NS23" s="81">
        <v>1</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3</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3</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1805</v>
      </c>
      <c r="B24" s="80">
        <v>16</v>
      </c>
      <c r="C24" s="80">
        <v>16</v>
      </c>
      <c r="D24" s="80">
        <v>1</v>
      </c>
      <c r="E24" s="80">
        <v>2019</v>
      </c>
      <c r="F24" s="80" t="s">
        <v>73</v>
      </c>
      <c r="G24" s="182" t="s">
        <v>1789</v>
      </c>
      <c r="H24" s="80" t="s">
        <v>1790</v>
      </c>
      <c r="I24" s="173"/>
      <c r="J24" s="83">
        <v>0</v>
      </c>
      <c r="K24" s="83">
        <v>0</v>
      </c>
      <c r="L24" s="83">
        <v>0</v>
      </c>
      <c r="M24" s="83">
        <v>0</v>
      </c>
      <c r="N24" s="83">
        <v>0</v>
      </c>
      <c r="O24" s="83">
        <v>0</v>
      </c>
      <c r="P24" s="83">
        <v>0</v>
      </c>
      <c r="Q24" s="83">
        <v>0</v>
      </c>
      <c r="R24" s="83">
        <v>0</v>
      </c>
      <c r="S24" s="83">
        <v>0</v>
      </c>
      <c r="T24" s="83">
        <v>0</v>
      </c>
      <c r="U24" s="83">
        <v>10.087999999999999</v>
      </c>
      <c r="V24" s="83">
        <v>0</v>
      </c>
      <c r="W24" s="83">
        <v>0</v>
      </c>
      <c r="X24" s="83">
        <v>0</v>
      </c>
      <c r="Y24" s="83">
        <v>17.757999999999999</v>
      </c>
      <c r="Z24" s="83">
        <v>0</v>
      </c>
      <c r="AA24" s="83">
        <v>0</v>
      </c>
      <c r="AB24" s="83">
        <v>0</v>
      </c>
      <c r="AC24" s="83">
        <v>0</v>
      </c>
      <c r="AD24" s="83">
        <v>0</v>
      </c>
      <c r="AE24" s="83">
        <v>3.956</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10.087999999999999</v>
      </c>
      <c r="DW24" s="83">
        <v>0</v>
      </c>
      <c r="DX24" s="83">
        <v>0</v>
      </c>
      <c r="DY24" s="83">
        <v>0</v>
      </c>
      <c r="DZ24" s="83">
        <v>17.757999999999999</v>
      </c>
      <c r="EA24" s="83">
        <v>0</v>
      </c>
      <c r="EB24" s="83">
        <v>0</v>
      </c>
      <c r="EC24" s="83">
        <v>0</v>
      </c>
      <c r="ED24" s="83">
        <v>0</v>
      </c>
      <c r="EE24" s="83">
        <v>0</v>
      </c>
      <c r="EF24" s="83">
        <v>3.956</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31.802</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31.802</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1</v>
      </c>
      <c r="JI24" s="81">
        <v>0</v>
      </c>
      <c r="JJ24" s="81">
        <v>0</v>
      </c>
      <c r="JK24" s="81">
        <v>0</v>
      </c>
      <c r="JL24" s="81">
        <v>1</v>
      </c>
      <c r="JM24" s="81">
        <v>0</v>
      </c>
      <c r="JN24" s="81">
        <v>0</v>
      </c>
      <c r="JO24" s="81">
        <v>0</v>
      </c>
      <c r="JP24" s="81">
        <v>0</v>
      </c>
      <c r="JQ24" s="81">
        <v>0</v>
      </c>
      <c r="JR24" s="81">
        <v>1</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1</v>
      </c>
      <c r="NJ24" s="81">
        <v>0</v>
      </c>
      <c r="NK24" s="81">
        <v>0</v>
      </c>
      <c r="NL24" s="81">
        <v>0</v>
      </c>
      <c r="NM24" s="81">
        <v>1</v>
      </c>
      <c r="NN24" s="81">
        <v>0</v>
      </c>
      <c r="NO24" s="81">
        <v>0</v>
      </c>
      <c r="NP24" s="81">
        <v>0</v>
      </c>
      <c r="NQ24" s="81">
        <v>0</v>
      </c>
      <c r="NR24" s="81">
        <v>0</v>
      </c>
      <c r="NS24" s="81">
        <v>1</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3</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3</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1806</v>
      </c>
      <c r="B25" s="80">
        <v>17</v>
      </c>
      <c r="C25" s="80">
        <v>17</v>
      </c>
      <c r="D25" s="80">
        <v>1</v>
      </c>
      <c r="E25" s="80">
        <v>2020</v>
      </c>
      <c r="F25" s="80" t="s">
        <v>218</v>
      </c>
      <c r="G25" s="182" t="s">
        <v>1789</v>
      </c>
      <c r="H25" s="80" t="s">
        <v>1790</v>
      </c>
      <c r="I25" s="173"/>
      <c r="J25" s="83">
        <v>0</v>
      </c>
      <c r="K25" s="83">
        <v>0</v>
      </c>
      <c r="L25" s="83">
        <v>0</v>
      </c>
      <c r="M25" s="83">
        <v>0</v>
      </c>
      <c r="N25" s="83">
        <v>0</v>
      </c>
      <c r="O25" s="83">
        <v>0</v>
      </c>
      <c r="P25" s="83">
        <v>0</v>
      </c>
      <c r="Q25" s="83">
        <v>0</v>
      </c>
      <c r="R25" s="83">
        <v>0</v>
      </c>
      <c r="S25" s="83">
        <v>0</v>
      </c>
      <c r="T25" s="83">
        <v>0</v>
      </c>
      <c r="U25" s="83">
        <v>6.4420000000000002</v>
      </c>
      <c r="V25" s="83">
        <v>0</v>
      </c>
      <c r="W25" s="83">
        <v>0</v>
      </c>
      <c r="X25" s="83">
        <v>0</v>
      </c>
      <c r="Y25" s="83">
        <v>13.281000000000001</v>
      </c>
      <c r="Z25" s="83">
        <v>0</v>
      </c>
      <c r="AA25" s="83">
        <v>0</v>
      </c>
      <c r="AB25" s="83">
        <v>0</v>
      </c>
      <c r="AC25" s="83">
        <v>0</v>
      </c>
      <c r="AD25" s="83">
        <v>0</v>
      </c>
      <c r="AE25" s="83">
        <v>3.6720000000000002</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6.4420000000000002</v>
      </c>
      <c r="DW25" s="83">
        <v>0</v>
      </c>
      <c r="DX25" s="83">
        <v>0</v>
      </c>
      <c r="DY25" s="83">
        <v>0</v>
      </c>
      <c r="DZ25" s="83">
        <v>13.281000000000001</v>
      </c>
      <c r="EA25" s="83">
        <v>0</v>
      </c>
      <c r="EB25" s="83">
        <v>0</v>
      </c>
      <c r="EC25" s="83">
        <v>0</v>
      </c>
      <c r="ED25" s="83">
        <v>0</v>
      </c>
      <c r="EE25" s="83">
        <v>0</v>
      </c>
      <c r="EF25" s="83">
        <v>3.6720000000000002</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23.395</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23.395</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1</v>
      </c>
      <c r="JI25" s="81">
        <v>0</v>
      </c>
      <c r="JJ25" s="81">
        <v>0</v>
      </c>
      <c r="JK25" s="81">
        <v>0</v>
      </c>
      <c r="JL25" s="81">
        <v>1</v>
      </c>
      <c r="JM25" s="81">
        <v>0</v>
      </c>
      <c r="JN25" s="81">
        <v>0</v>
      </c>
      <c r="JO25" s="81">
        <v>0</v>
      </c>
      <c r="JP25" s="81">
        <v>0</v>
      </c>
      <c r="JQ25" s="81">
        <v>0</v>
      </c>
      <c r="JR25" s="81">
        <v>1</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1</v>
      </c>
      <c r="NJ25" s="81">
        <v>0</v>
      </c>
      <c r="NK25" s="81">
        <v>0</v>
      </c>
      <c r="NL25" s="81">
        <v>0</v>
      </c>
      <c r="NM25" s="81">
        <v>1</v>
      </c>
      <c r="NN25" s="81">
        <v>0</v>
      </c>
      <c r="NO25" s="81">
        <v>0</v>
      </c>
      <c r="NP25" s="81">
        <v>0</v>
      </c>
      <c r="NQ25" s="81">
        <v>0</v>
      </c>
      <c r="NR25" s="81">
        <v>0</v>
      </c>
      <c r="NS25" s="81">
        <v>1</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3</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3</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1699</v>
      </c>
      <c r="B10" s="80">
        <v>2</v>
      </c>
      <c r="C10" s="80">
        <v>18</v>
      </c>
      <c r="D10" s="80">
        <v>2</v>
      </c>
      <c r="E10" s="80">
        <v>2022</v>
      </c>
      <c r="F10" s="80" t="s">
        <v>568</v>
      </c>
      <c r="G10" s="182" t="s">
        <v>1696</v>
      </c>
      <c r="H10" s="80" t="s">
        <v>1697</v>
      </c>
      <c r="I10" s="173"/>
      <c r="J10" s="83">
        <v>34365</v>
      </c>
      <c r="K10" s="81">
        <v>41441413</v>
      </c>
      <c r="L10" s="81">
        <v>234325</v>
      </c>
      <c r="M10" s="81">
        <v>282994069</v>
      </c>
      <c r="N10" s="81">
        <v>136300</v>
      </c>
      <c r="O10" s="81">
        <v>327591518.99999994</v>
      </c>
      <c r="P10" s="81">
        <v>86</v>
      </c>
      <c r="Q10" s="81">
        <v>488600.00000000006</v>
      </c>
      <c r="R10" s="81">
        <v>0</v>
      </c>
      <c r="S10" s="81">
        <v>0</v>
      </c>
      <c r="T10" s="81">
        <v>0</v>
      </c>
      <c r="U10" s="81">
        <v>0</v>
      </c>
      <c r="V10" s="81">
        <v>0</v>
      </c>
      <c r="W10" s="81">
        <v>0</v>
      </c>
      <c r="X10" s="81">
        <v>0</v>
      </c>
      <c r="Y10" s="81">
        <v>0</v>
      </c>
      <c r="Z10" s="81">
        <v>652515600.99999988</v>
      </c>
      <c r="AA10" s="81">
        <v>13405487.999999998</v>
      </c>
      <c r="AB10" s="81">
        <v>186880540</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1685</v>
      </c>
      <c r="B11" s="80">
        <v>3</v>
      </c>
      <c r="C11" s="80">
        <v>18</v>
      </c>
      <c r="D11" s="80">
        <v>3</v>
      </c>
      <c r="E11" s="80">
        <v>2022</v>
      </c>
      <c r="F11" s="80" t="s">
        <v>568</v>
      </c>
      <c r="G11" s="182" t="s">
        <v>1682</v>
      </c>
      <c r="H11" s="80" t="s">
        <v>1683</v>
      </c>
      <c r="I11" s="173"/>
      <c r="J11" s="83">
        <v>713568</v>
      </c>
      <c r="K11" s="81">
        <v>945298478</v>
      </c>
      <c r="L11" s="81">
        <v>726340</v>
      </c>
      <c r="M11" s="81">
        <v>959537617</v>
      </c>
      <c r="N11" s="81">
        <v>551300</v>
      </c>
      <c r="O11" s="81">
        <v>1328279335.9999998</v>
      </c>
      <c r="P11" s="81">
        <v>8258</v>
      </c>
      <c r="Q11" s="81">
        <v>45274826.000000007</v>
      </c>
      <c r="R11" s="81">
        <v>0</v>
      </c>
      <c r="S11" s="81">
        <v>0</v>
      </c>
      <c r="T11" s="81">
        <v>0</v>
      </c>
      <c r="U11" s="81">
        <v>0</v>
      </c>
      <c r="V11" s="81">
        <v>0</v>
      </c>
      <c r="W11" s="81">
        <v>0</v>
      </c>
      <c r="X11" s="81">
        <v>0</v>
      </c>
      <c r="Y11" s="81">
        <v>0</v>
      </c>
      <c r="Z11" s="81">
        <v>3278390257</v>
      </c>
      <c r="AA11" s="81">
        <v>1430419996</v>
      </c>
      <c r="AB11" s="81">
        <v>5804407682</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1669</v>
      </c>
      <c r="B12" s="80">
        <v>4</v>
      </c>
      <c r="C12" s="80">
        <v>18</v>
      </c>
      <c r="D12" s="80">
        <v>4</v>
      </c>
      <c r="E12" s="80">
        <v>2022</v>
      </c>
      <c r="F12" s="80" t="s">
        <v>568</v>
      </c>
      <c r="G12" s="182" t="s">
        <v>1666</v>
      </c>
      <c r="H12" s="80" t="s">
        <v>1667</v>
      </c>
      <c r="I12" s="173"/>
      <c r="J12" s="83">
        <v>728831</v>
      </c>
      <c r="K12" s="81">
        <v>934061171</v>
      </c>
      <c r="L12" s="81">
        <v>896052</v>
      </c>
      <c r="M12" s="81">
        <v>1145832631</v>
      </c>
      <c r="N12" s="81">
        <v>92900</v>
      </c>
      <c r="O12" s="81">
        <v>197265248</v>
      </c>
      <c r="P12" s="81">
        <v>134</v>
      </c>
      <c r="Q12" s="81">
        <v>761712</v>
      </c>
      <c r="R12" s="81">
        <v>0</v>
      </c>
      <c r="S12" s="81">
        <v>0</v>
      </c>
      <c r="T12" s="81">
        <v>0</v>
      </c>
      <c r="U12" s="81">
        <v>0</v>
      </c>
      <c r="V12" s="81">
        <v>0</v>
      </c>
      <c r="W12" s="81">
        <v>0</v>
      </c>
      <c r="X12" s="81">
        <v>0</v>
      </c>
      <c r="Y12" s="81">
        <v>0</v>
      </c>
      <c r="Z12" s="81">
        <v>2277920762</v>
      </c>
      <c r="AA12" s="81">
        <v>1889030871</v>
      </c>
      <c r="AB12" s="81">
        <v>7699386041</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1703</v>
      </c>
      <c r="B13" s="80">
        <v>5</v>
      </c>
      <c r="C13" s="80">
        <v>18</v>
      </c>
      <c r="D13" s="80">
        <v>5</v>
      </c>
      <c r="E13" s="80">
        <v>2022</v>
      </c>
      <c r="F13" s="80" t="s">
        <v>568</v>
      </c>
      <c r="G13" s="182" t="s">
        <v>1700</v>
      </c>
      <c r="H13" s="80" t="s">
        <v>1701</v>
      </c>
      <c r="I13" s="173"/>
      <c r="J13" s="83">
        <v>23818</v>
      </c>
      <c r="K13" s="81">
        <v>31887891</v>
      </c>
      <c r="L13" s="81">
        <v>19302</v>
      </c>
      <c r="M13" s="81">
        <v>25770165.000000004</v>
      </c>
      <c r="N13" s="81">
        <v>66500</v>
      </c>
      <c r="O13" s="81">
        <v>159937878.99999997</v>
      </c>
      <c r="P13" s="81">
        <v>0</v>
      </c>
      <c r="Q13" s="81">
        <v>0</v>
      </c>
      <c r="R13" s="81">
        <v>0</v>
      </c>
      <c r="S13" s="81">
        <v>0</v>
      </c>
      <c r="T13" s="81">
        <v>0</v>
      </c>
      <c r="U13" s="81">
        <v>0</v>
      </c>
      <c r="V13" s="81">
        <v>0</v>
      </c>
      <c r="W13" s="81">
        <v>0</v>
      </c>
      <c r="X13" s="81">
        <v>0</v>
      </c>
      <c r="Y13" s="81">
        <v>0</v>
      </c>
      <c r="Z13" s="81">
        <v>217595935</v>
      </c>
      <c r="AA13" s="81">
        <v>13108566</v>
      </c>
      <c r="AB13" s="81">
        <v>166761327</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1690</v>
      </c>
      <c r="B14" s="80">
        <v>6</v>
      </c>
      <c r="C14" s="80">
        <v>18</v>
      </c>
      <c r="D14" s="80">
        <v>6</v>
      </c>
      <c r="E14" s="80">
        <v>2022</v>
      </c>
      <c r="F14" s="80" t="s">
        <v>568</v>
      </c>
      <c r="G14" s="182" t="s">
        <v>1687</v>
      </c>
      <c r="H14" s="80" t="s">
        <v>1688</v>
      </c>
      <c r="I14" s="173"/>
      <c r="J14" s="83">
        <v>246813</v>
      </c>
      <c r="K14" s="81">
        <v>333545392</v>
      </c>
      <c r="L14" s="81">
        <v>90942</v>
      </c>
      <c r="M14" s="81">
        <v>122630443</v>
      </c>
      <c r="N14" s="81">
        <v>30400</v>
      </c>
      <c r="O14" s="81">
        <v>60499320</v>
      </c>
      <c r="P14" s="81">
        <v>1163</v>
      </c>
      <c r="Q14" s="81">
        <v>4779404</v>
      </c>
      <c r="R14" s="81">
        <v>0</v>
      </c>
      <c r="S14" s="81">
        <v>0</v>
      </c>
      <c r="T14" s="81">
        <v>0</v>
      </c>
      <c r="U14" s="81">
        <v>0</v>
      </c>
      <c r="V14" s="81">
        <v>0</v>
      </c>
      <c r="W14" s="81">
        <v>0</v>
      </c>
      <c r="X14" s="81">
        <v>0</v>
      </c>
      <c r="Y14" s="81">
        <v>0</v>
      </c>
      <c r="Z14" s="81">
        <v>521454559</v>
      </c>
      <c r="AA14" s="81">
        <v>521444752</v>
      </c>
      <c r="AB14" s="81">
        <v>2652372468</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2321</v>
      </c>
      <c r="B15" s="80">
        <v>7</v>
      </c>
      <c r="C15" s="80">
        <v>18</v>
      </c>
      <c r="D15" s="80">
        <v>7</v>
      </c>
      <c r="E15" s="80">
        <v>2022</v>
      </c>
      <c r="F15" s="80" t="s">
        <v>568</v>
      </c>
      <c r="G15" s="182" t="s">
        <v>2318</v>
      </c>
      <c r="H15" s="80" t="s">
        <v>2319</v>
      </c>
      <c r="I15" s="173"/>
      <c r="J15" s="83">
        <v>321899</v>
      </c>
      <c r="K15" s="81">
        <v>419722679.99999994</v>
      </c>
      <c r="L15" s="81">
        <v>503229</v>
      </c>
      <c r="M15" s="81">
        <v>655591230</v>
      </c>
      <c r="N15" s="81">
        <v>21600</v>
      </c>
      <c r="O15" s="81">
        <v>44386311</v>
      </c>
      <c r="P15" s="81">
        <v>32</v>
      </c>
      <c r="Q15" s="81">
        <v>184293</v>
      </c>
      <c r="R15" s="81">
        <v>0</v>
      </c>
      <c r="S15" s="81">
        <v>0</v>
      </c>
      <c r="T15" s="81">
        <v>0</v>
      </c>
      <c r="U15" s="81">
        <v>0</v>
      </c>
      <c r="V15" s="81">
        <v>0</v>
      </c>
      <c r="W15" s="81">
        <v>0</v>
      </c>
      <c r="X15" s="81">
        <v>0</v>
      </c>
      <c r="Y15" s="81">
        <v>0</v>
      </c>
      <c r="Z15" s="81">
        <v>1119884514</v>
      </c>
      <c r="AA15" s="81">
        <v>829385423.00000012</v>
      </c>
      <c r="AB15" s="81">
        <v>2946117029</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1640</v>
      </c>
      <c r="B16" s="80">
        <v>8</v>
      </c>
      <c r="C16" s="80">
        <v>18</v>
      </c>
      <c r="D16" s="80">
        <v>8</v>
      </c>
      <c r="E16" s="80">
        <v>2022</v>
      </c>
      <c r="F16" s="80" t="s">
        <v>568</v>
      </c>
      <c r="G16" s="182" t="s">
        <v>1637</v>
      </c>
      <c r="H16" s="80" t="s">
        <v>1638</v>
      </c>
      <c r="I16" s="173"/>
      <c r="J16" s="83">
        <v>1105818</v>
      </c>
      <c r="K16" s="81">
        <v>1373754136</v>
      </c>
      <c r="L16" s="81">
        <v>2511976</v>
      </c>
      <c r="M16" s="81">
        <v>3120820472</v>
      </c>
      <c r="N16" s="81">
        <v>382800</v>
      </c>
      <c r="O16" s="81">
        <v>1027696050</v>
      </c>
      <c r="P16" s="81">
        <v>734</v>
      </c>
      <c r="Q16" s="81">
        <v>4278874</v>
      </c>
      <c r="R16" s="81">
        <v>0</v>
      </c>
      <c r="S16" s="81">
        <v>0</v>
      </c>
      <c r="T16" s="81">
        <v>0</v>
      </c>
      <c r="U16" s="81">
        <v>0</v>
      </c>
      <c r="V16" s="81">
        <v>0</v>
      </c>
      <c r="W16" s="81">
        <v>0</v>
      </c>
      <c r="X16" s="81">
        <v>0</v>
      </c>
      <c r="Y16" s="81">
        <v>0</v>
      </c>
      <c r="Z16" s="81">
        <v>5526549531.999999</v>
      </c>
      <c r="AA16" s="81">
        <v>2224965692</v>
      </c>
      <c r="AB16" s="81">
        <v>10715895127</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2333</v>
      </c>
      <c r="B17" s="80">
        <v>9</v>
      </c>
      <c r="C17" s="80">
        <v>18</v>
      </c>
      <c r="D17" s="80">
        <v>9</v>
      </c>
      <c r="E17" s="80">
        <v>2022</v>
      </c>
      <c r="F17" s="80" t="s">
        <v>568</v>
      </c>
      <c r="G17" s="182" t="s">
        <v>2330</v>
      </c>
      <c r="H17" s="80" t="s">
        <v>2331</v>
      </c>
      <c r="I17" s="173"/>
      <c r="J17" s="83">
        <v>665514</v>
      </c>
      <c r="K17" s="81">
        <v>865277739</v>
      </c>
      <c r="L17" s="81">
        <v>742844</v>
      </c>
      <c r="M17" s="81">
        <v>964091230</v>
      </c>
      <c r="N17" s="81">
        <v>556700</v>
      </c>
      <c r="O17" s="81">
        <v>1408508274</v>
      </c>
      <c r="P17" s="81">
        <v>4735</v>
      </c>
      <c r="Q17" s="81">
        <v>30450961</v>
      </c>
      <c r="R17" s="81">
        <v>0</v>
      </c>
      <c r="S17" s="81">
        <v>0</v>
      </c>
      <c r="T17" s="81">
        <v>0</v>
      </c>
      <c r="U17" s="81">
        <v>0</v>
      </c>
      <c r="V17" s="81">
        <v>0</v>
      </c>
      <c r="W17" s="81">
        <v>0</v>
      </c>
      <c r="X17" s="81">
        <v>0</v>
      </c>
      <c r="Y17" s="81">
        <v>0</v>
      </c>
      <c r="Z17" s="81">
        <v>3268328204</v>
      </c>
      <c r="AA17" s="81">
        <v>1611273462.9999998</v>
      </c>
      <c r="AB17" s="81">
        <v>6667766822</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2309</v>
      </c>
      <c r="B18" s="80">
        <v>10</v>
      </c>
      <c r="C18" s="80">
        <v>18</v>
      </c>
      <c r="D18" s="80">
        <v>10</v>
      </c>
      <c r="E18" s="80">
        <v>2022</v>
      </c>
      <c r="F18" s="80" t="s">
        <v>568</v>
      </c>
      <c r="G18" s="182" t="s">
        <v>2306</v>
      </c>
      <c r="H18" s="80" t="s">
        <v>2307</v>
      </c>
      <c r="I18" s="173"/>
      <c r="J18" s="83">
        <v>178261</v>
      </c>
      <c r="K18" s="81">
        <v>243292946</v>
      </c>
      <c r="L18" s="81">
        <v>397242</v>
      </c>
      <c r="M18" s="81">
        <v>540698303</v>
      </c>
      <c r="N18" s="81">
        <v>63700</v>
      </c>
      <c r="O18" s="81">
        <v>153968921</v>
      </c>
      <c r="P18" s="81">
        <v>36</v>
      </c>
      <c r="Q18" s="81">
        <v>203564</v>
      </c>
      <c r="R18" s="81">
        <v>0</v>
      </c>
      <c r="S18" s="81">
        <v>0</v>
      </c>
      <c r="T18" s="81">
        <v>0</v>
      </c>
      <c r="U18" s="81">
        <v>0</v>
      </c>
      <c r="V18" s="81">
        <v>0</v>
      </c>
      <c r="W18" s="81">
        <v>0</v>
      </c>
      <c r="X18" s="81">
        <v>0</v>
      </c>
      <c r="Y18" s="81">
        <v>0</v>
      </c>
      <c r="Z18" s="81">
        <v>938163734</v>
      </c>
      <c r="AA18" s="81">
        <v>173480279</v>
      </c>
      <c r="AB18" s="81">
        <v>1084860078</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2305</v>
      </c>
      <c r="B19" s="80">
        <v>11</v>
      </c>
      <c r="C19" s="80">
        <v>18</v>
      </c>
      <c r="D19" s="80">
        <v>11</v>
      </c>
      <c r="E19" s="80">
        <v>2022</v>
      </c>
      <c r="F19" s="80" t="s">
        <v>568</v>
      </c>
      <c r="G19" s="182" t="s">
        <v>2302</v>
      </c>
      <c r="H19" s="80" t="s">
        <v>2303</v>
      </c>
      <c r="I19" s="173"/>
      <c r="J19" s="83">
        <v>96068</v>
      </c>
      <c r="K19" s="81">
        <v>133649178</v>
      </c>
      <c r="L19" s="81">
        <v>220797</v>
      </c>
      <c r="M19" s="81">
        <v>306498262</v>
      </c>
      <c r="N19" s="81">
        <v>4200</v>
      </c>
      <c r="O19" s="81">
        <v>10606280</v>
      </c>
      <c r="P19" s="81">
        <v>0</v>
      </c>
      <c r="Q19" s="81">
        <v>0</v>
      </c>
      <c r="R19" s="81">
        <v>0</v>
      </c>
      <c r="S19" s="81">
        <v>0</v>
      </c>
      <c r="T19" s="81">
        <v>0</v>
      </c>
      <c r="U19" s="81">
        <v>0</v>
      </c>
      <c r="V19" s="81">
        <v>0</v>
      </c>
      <c r="W19" s="81">
        <v>0</v>
      </c>
      <c r="X19" s="81">
        <v>0</v>
      </c>
      <c r="Y19" s="81">
        <v>0</v>
      </c>
      <c r="Z19" s="81">
        <v>450753720.00000006</v>
      </c>
      <c r="AA19" s="81">
        <v>149500551</v>
      </c>
      <c r="AB19" s="81">
        <v>928812585.99999988</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1681</v>
      </c>
      <c r="B20" s="80">
        <v>12</v>
      </c>
      <c r="C20" s="80">
        <v>18</v>
      </c>
      <c r="D20" s="80">
        <v>12</v>
      </c>
      <c r="E20" s="80">
        <v>2022</v>
      </c>
      <c r="F20" s="80" t="s">
        <v>568</v>
      </c>
      <c r="G20" s="182" t="s">
        <v>1678</v>
      </c>
      <c r="H20" s="80" t="s">
        <v>1679</v>
      </c>
      <c r="I20" s="173"/>
      <c r="J20" s="83">
        <v>256563</v>
      </c>
      <c r="K20" s="81">
        <v>302968476</v>
      </c>
      <c r="L20" s="81">
        <v>958584</v>
      </c>
      <c r="M20" s="81">
        <v>1132919187</v>
      </c>
      <c r="N20" s="81">
        <v>429600</v>
      </c>
      <c r="O20" s="81">
        <v>1106751216</v>
      </c>
      <c r="P20" s="81">
        <v>539</v>
      </c>
      <c r="Q20" s="81">
        <v>3153731.9999999995</v>
      </c>
      <c r="R20" s="81">
        <v>0</v>
      </c>
      <c r="S20" s="81">
        <v>0</v>
      </c>
      <c r="T20" s="81">
        <v>0</v>
      </c>
      <c r="U20" s="81">
        <v>0</v>
      </c>
      <c r="V20" s="81">
        <v>3</v>
      </c>
      <c r="W20" s="81">
        <v>0</v>
      </c>
      <c r="X20" s="81">
        <v>0</v>
      </c>
      <c r="Y20" s="81">
        <v>17170</v>
      </c>
      <c r="Z20" s="81">
        <v>2545809781.0000005</v>
      </c>
      <c r="AA20" s="81">
        <v>416100728</v>
      </c>
      <c r="AB20" s="81">
        <v>2303942086</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1694</v>
      </c>
      <c r="B21" s="80">
        <v>13</v>
      </c>
      <c r="C21" s="80">
        <v>18</v>
      </c>
      <c r="D21" s="80">
        <v>13</v>
      </c>
      <c r="E21" s="80">
        <v>2022</v>
      </c>
      <c r="F21" s="80" t="s">
        <v>568</v>
      </c>
      <c r="G21" s="182" t="s">
        <v>1691</v>
      </c>
      <c r="H21" s="80" t="s">
        <v>1692</v>
      </c>
      <c r="I21" s="173"/>
      <c r="J21" s="83">
        <v>342821</v>
      </c>
      <c r="K21" s="81">
        <v>416714484</v>
      </c>
      <c r="L21" s="81">
        <v>1473461</v>
      </c>
      <c r="M21" s="81">
        <v>1793270611.0000002</v>
      </c>
      <c r="N21" s="81">
        <v>705800</v>
      </c>
      <c r="O21" s="81">
        <v>1758870368</v>
      </c>
      <c r="P21" s="81">
        <v>724</v>
      </c>
      <c r="Q21" s="81">
        <v>4105903.0000000005</v>
      </c>
      <c r="R21" s="81">
        <v>0</v>
      </c>
      <c r="S21" s="81">
        <v>0</v>
      </c>
      <c r="T21" s="81">
        <v>0</v>
      </c>
      <c r="U21" s="81">
        <v>0</v>
      </c>
      <c r="V21" s="81">
        <v>1</v>
      </c>
      <c r="W21" s="81">
        <v>0</v>
      </c>
      <c r="X21" s="81">
        <v>0</v>
      </c>
      <c r="Y21" s="81">
        <v>4906</v>
      </c>
      <c r="Z21" s="81">
        <v>3972966272.0000005</v>
      </c>
      <c r="AA21" s="81">
        <v>558579442</v>
      </c>
      <c r="AB21" s="81">
        <v>3078916231</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2329</v>
      </c>
      <c r="B22" s="80">
        <v>14</v>
      </c>
      <c r="C22" s="80">
        <v>18</v>
      </c>
      <c r="D22" s="80">
        <v>14</v>
      </c>
      <c r="E22" s="80">
        <v>2022</v>
      </c>
      <c r="F22" s="80" t="s">
        <v>568</v>
      </c>
      <c r="G22" s="182" t="s">
        <v>2326</v>
      </c>
      <c r="H22" s="80" t="s">
        <v>2327</v>
      </c>
      <c r="I22" s="173"/>
      <c r="J22" s="83">
        <v>254275</v>
      </c>
      <c r="K22" s="81">
        <v>343037548</v>
      </c>
      <c r="L22" s="81">
        <v>233883</v>
      </c>
      <c r="M22" s="81">
        <v>315000420.99999994</v>
      </c>
      <c r="N22" s="81">
        <v>8000</v>
      </c>
      <c r="O22" s="81">
        <v>17564750</v>
      </c>
      <c r="P22" s="81">
        <v>0</v>
      </c>
      <c r="Q22" s="81">
        <v>0</v>
      </c>
      <c r="R22" s="81">
        <v>0</v>
      </c>
      <c r="S22" s="81">
        <v>0</v>
      </c>
      <c r="T22" s="81">
        <v>0</v>
      </c>
      <c r="U22" s="81">
        <v>0</v>
      </c>
      <c r="V22" s="81">
        <v>0</v>
      </c>
      <c r="W22" s="81">
        <v>0</v>
      </c>
      <c r="X22" s="81">
        <v>0</v>
      </c>
      <c r="Y22" s="81">
        <v>0</v>
      </c>
      <c r="Z22" s="81">
        <v>675602718.99999988</v>
      </c>
      <c r="AA22" s="81">
        <v>530397627.99999994</v>
      </c>
      <c r="AB22" s="81">
        <v>2615970242</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1808</v>
      </c>
      <c r="B23" s="80">
        <v>15</v>
      </c>
      <c r="C23" s="80">
        <v>18</v>
      </c>
      <c r="D23" s="80">
        <v>15</v>
      </c>
      <c r="E23" s="80">
        <v>2022</v>
      </c>
      <c r="F23" s="80" t="s">
        <v>568</v>
      </c>
      <c r="G23" s="182" t="s">
        <v>1789</v>
      </c>
      <c r="H23" s="80" t="s">
        <v>1790</v>
      </c>
      <c r="I23" s="173"/>
      <c r="J23" s="83">
        <v>78078</v>
      </c>
      <c r="K23" s="81">
        <v>108252615.99999999</v>
      </c>
      <c r="L23" s="81">
        <v>116828</v>
      </c>
      <c r="M23" s="81">
        <v>161516658</v>
      </c>
      <c r="N23" s="81">
        <v>4800</v>
      </c>
      <c r="O23" s="81">
        <v>13006289</v>
      </c>
      <c r="P23" s="81">
        <v>0</v>
      </c>
      <c r="Q23" s="81">
        <v>0</v>
      </c>
      <c r="R23" s="81">
        <v>0</v>
      </c>
      <c r="S23" s="81">
        <v>0</v>
      </c>
      <c r="T23" s="81">
        <v>0</v>
      </c>
      <c r="U23" s="81">
        <v>0</v>
      </c>
      <c r="V23" s="81">
        <v>0</v>
      </c>
      <c r="W23" s="81">
        <v>0</v>
      </c>
      <c r="X23" s="81">
        <v>0</v>
      </c>
      <c r="Y23" s="81">
        <v>0</v>
      </c>
      <c r="Z23" s="81">
        <v>282775562.99999994</v>
      </c>
      <c r="AA23" s="81">
        <v>186568700</v>
      </c>
      <c r="AB23" s="81">
        <v>571582831</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1677</v>
      </c>
      <c r="B24" s="80">
        <v>16</v>
      </c>
      <c r="C24" s="80">
        <v>18</v>
      </c>
      <c r="D24" s="80">
        <v>16</v>
      </c>
      <c r="E24" s="80">
        <v>2022</v>
      </c>
      <c r="F24" s="80" t="s">
        <v>568</v>
      </c>
      <c r="G24" s="182" t="s">
        <v>1674</v>
      </c>
      <c r="H24" s="80" t="s">
        <v>1675</v>
      </c>
      <c r="I24" s="173"/>
      <c r="J24" s="83">
        <v>556713</v>
      </c>
      <c r="K24" s="81">
        <v>736357130</v>
      </c>
      <c r="L24" s="81">
        <v>555734</v>
      </c>
      <c r="M24" s="81">
        <v>733319152</v>
      </c>
      <c r="N24" s="81">
        <v>119000</v>
      </c>
      <c r="O24" s="81">
        <v>276615913</v>
      </c>
      <c r="P24" s="81">
        <v>0</v>
      </c>
      <c r="Q24" s="81">
        <v>0</v>
      </c>
      <c r="R24" s="81">
        <v>0</v>
      </c>
      <c r="S24" s="81">
        <v>0</v>
      </c>
      <c r="T24" s="81">
        <v>0</v>
      </c>
      <c r="U24" s="81">
        <v>0</v>
      </c>
      <c r="V24" s="81">
        <v>0</v>
      </c>
      <c r="W24" s="81">
        <v>0</v>
      </c>
      <c r="X24" s="81">
        <v>0</v>
      </c>
      <c r="Y24" s="81">
        <v>0</v>
      </c>
      <c r="Z24" s="81">
        <v>1746292195</v>
      </c>
      <c r="AA24" s="81">
        <v>1247981217</v>
      </c>
      <c r="AB24" s="81">
        <v>4427263407</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2313</v>
      </c>
      <c r="B25" s="80">
        <v>17</v>
      </c>
      <c r="C25" s="80">
        <v>18</v>
      </c>
      <c r="D25" s="80">
        <v>17</v>
      </c>
      <c r="E25" s="80">
        <v>2022</v>
      </c>
      <c r="F25" s="80" t="s">
        <v>568</v>
      </c>
      <c r="G25" s="182" t="s">
        <v>2310</v>
      </c>
      <c r="H25" s="80" t="s">
        <v>2311</v>
      </c>
      <c r="I25" s="173"/>
      <c r="J25" s="83">
        <v>229950</v>
      </c>
      <c r="K25" s="81">
        <v>292147616</v>
      </c>
      <c r="L25" s="81">
        <v>1250153</v>
      </c>
      <c r="M25" s="81">
        <v>1587961683</v>
      </c>
      <c r="N25" s="81">
        <v>372700</v>
      </c>
      <c r="O25" s="81">
        <v>951863149</v>
      </c>
      <c r="P25" s="81">
        <v>476</v>
      </c>
      <c r="Q25" s="81">
        <v>2708471</v>
      </c>
      <c r="R25" s="81">
        <v>0</v>
      </c>
      <c r="S25" s="81">
        <v>0</v>
      </c>
      <c r="T25" s="81">
        <v>0</v>
      </c>
      <c r="U25" s="81">
        <v>0</v>
      </c>
      <c r="V25" s="81">
        <v>0</v>
      </c>
      <c r="W25" s="81">
        <v>0</v>
      </c>
      <c r="X25" s="81">
        <v>0</v>
      </c>
      <c r="Y25" s="81">
        <v>0</v>
      </c>
      <c r="Z25" s="81">
        <v>2834680919</v>
      </c>
      <c r="AA25" s="81">
        <v>414795082</v>
      </c>
      <c r="AB25" s="81">
        <v>2184454781</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2325</v>
      </c>
      <c r="B26" s="80">
        <v>18</v>
      </c>
      <c r="C26" s="80">
        <v>18</v>
      </c>
      <c r="D26" s="80">
        <v>18</v>
      </c>
      <c r="E26" s="80">
        <v>2022</v>
      </c>
      <c r="F26" s="80" t="s">
        <v>568</v>
      </c>
      <c r="G26" s="182" t="s">
        <v>2322</v>
      </c>
      <c r="H26" s="80" t="s">
        <v>2323</v>
      </c>
      <c r="I26" s="173"/>
      <c r="J26" s="83">
        <v>202212</v>
      </c>
      <c r="K26" s="81">
        <v>278461051</v>
      </c>
      <c r="L26" s="81">
        <v>487123</v>
      </c>
      <c r="M26" s="81">
        <v>669291975</v>
      </c>
      <c r="N26" s="81">
        <v>64900.000000000007</v>
      </c>
      <c r="O26" s="81">
        <v>157676299</v>
      </c>
      <c r="P26" s="81">
        <v>0</v>
      </c>
      <c r="Q26" s="81">
        <v>0</v>
      </c>
      <c r="R26" s="81">
        <v>0</v>
      </c>
      <c r="S26" s="81">
        <v>0</v>
      </c>
      <c r="T26" s="81">
        <v>0</v>
      </c>
      <c r="U26" s="81">
        <v>0</v>
      </c>
      <c r="V26" s="81">
        <v>0</v>
      </c>
      <c r="W26" s="81">
        <v>0</v>
      </c>
      <c r="X26" s="81">
        <v>0</v>
      </c>
      <c r="Y26" s="81">
        <v>0</v>
      </c>
      <c r="Z26" s="81">
        <v>1105429325</v>
      </c>
      <c r="AA26" s="81">
        <v>387695641</v>
      </c>
      <c r="AB26" s="81">
        <v>2143181991.0000002</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2317</v>
      </c>
      <c r="B27" s="80">
        <v>19</v>
      </c>
      <c r="C27" s="80">
        <v>18</v>
      </c>
      <c r="D27" s="80">
        <v>19</v>
      </c>
      <c r="E27" s="80">
        <v>2022</v>
      </c>
      <c r="F27" s="80" t="s">
        <v>568</v>
      </c>
      <c r="G27" s="182" t="s">
        <v>2314</v>
      </c>
      <c r="H27" s="80" t="s">
        <v>2315</v>
      </c>
      <c r="I27" s="173"/>
      <c r="J27" s="83">
        <v>949921</v>
      </c>
      <c r="K27" s="81">
        <v>1212777194</v>
      </c>
      <c r="L27" s="81">
        <v>3015976</v>
      </c>
      <c r="M27" s="81">
        <v>3845179910.0000005</v>
      </c>
      <c r="N27" s="81">
        <v>1141700</v>
      </c>
      <c r="O27" s="81">
        <v>2733418785.9999995</v>
      </c>
      <c r="P27" s="81">
        <v>4516</v>
      </c>
      <c r="Q27" s="81">
        <v>25814609</v>
      </c>
      <c r="R27" s="81">
        <v>0</v>
      </c>
      <c r="S27" s="81">
        <v>0</v>
      </c>
      <c r="T27" s="81">
        <v>0</v>
      </c>
      <c r="U27" s="81">
        <v>0</v>
      </c>
      <c r="V27" s="81">
        <v>0</v>
      </c>
      <c r="W27" s="81">
        <v>0</v>
      </c>
      <c r="X27" s="81">
        <v>0</v>
      </c>
      <c r="Y27" s="81">
        <v>0</v>
      </c>
      <c r="Z27" s="81">
        <v>7817190498.999999</v>
      </c>
      <c r="AA27" s="81">
        <v>2144892670.9999998</v>
      </c>
      <c r="AB27" s="81">
        <v>10088078268</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2301</v>
      </c>
      <c r="B28" s="80">
        <v>20</v>
      </c>
      <c r="C28" s="80">
        <v>18</v>
      </c>
      <c r="D28" s="80">
        <v>20</v>
      </c>
      <c r="E28" s="80">
        <v>2022</v>
      </c>
      <c r="F28" s="80" t="s">
        <v>568</v>
      </c>
      <c r="G28" s="182" t="s">
        <v>2298</v>
      </c>
      <c r="H28" s="80" t="s">
        <v>2299</v>
      </c>
      <c r="I28" s="173"/>
      <c r="J28" s="83">
        <v>27785</v>
      </c>
      <c r="K28" s="81">
        <v>36964280</v>
      </c>
      <c r="L28" s="81">
        <v>3771</v>
      </c>
      <c r="M28" s="81">
        <v>5006006</v>
      </c>
      <c r="N28" s="81">
        <v>400</v>
      </c>
      <c r="O28" s="81">
        <v>647183</v>
      </c>
      <c r="P28" s="81">
        <v>0</v>
      </c>
      <c r="Q28" s="81">
        <v>0</v>
      </c>
      <c r="R28" s="81">
        <v>0</v>
      </c>
      <c r="S28" s="81">
        <v>0</v>
      </c>
      <c r="T28" s="81">
        <v>0</v>
      </c>
      <c r="U28" s="81">
        <v>0</v>
      </c>
      <c r="V28" s="81">
        <v>0</v>
      </c>
      <c r="W28" s="81">
        <v>0</v>
      </c>
      <c r="X28" s="81">
        <v>0</v>
      </c>
      <c r="Y28" s="81">
        <v>0</v>
      </c>
      <c r="Z28" s="81">
        <v>42617469</v>
      </c>
      <c r="AA28" s="81">
        <v>82983433</v>
      </c>
      <c r="AB28" s="81">
        <v>223262766</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1242</v>
      </c>
      <c r="B29" s="80">
        <v>21</v>
      </c>
      <c r="C29" s="80">
        <v>18</v>
      </c>
      <c r="D29" s="80">
        <v>21</v>
      </c>
      <c r="E29" s="80">
        <v>2022</v>
      </c>
      <c r="F29" s="80" t="s">
        <v>568</v>
      </c>
      <c r="G29" s="182" t="s">
        <v>564</v>
      </c>
      <c r="H29" s="80" t="s">
        <v>564</v>
      </c>
      <c r="I29" s="173"/>
      <c r="J29" s="83"/>
      <c r="K29" s="81"/>
      <c r="L29" s="81"/>
      <c r="M29" s="81"/>
      <c r="N29" s="81"/>
      <c r="O29" s="81"/>
      <c r="P29" s="81"/>
      <c r="Q29" s="81"/>
      <c r="R29" s="81"/>
      <c r="S29" s="81"/>
      <c r="T29" s="81"/>
      <c r="U29" s="81"/>
      <c r="V29" s="81"/>
      <c r="W29" s="81"/>
      <c r="X29" s="81"/>
      <c r="Y29" s="81"/>
      <c r="Z29" s="81"/>
      <c r="AA29" s="81"/>
      <c r="AB29" s="81"/>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1242</v>
      </c>
      <c r="B30" s="80">
        <v>22</v>
      </c>
      <c r="C30" s="80">
        <v>18</v>
      </c>
      <c r="D30" s="80">
        <v>22</v>
      </c>
      <c r="E30" s="80">
        <v>2022</v>
      </c>
      <c r="F30" s="80" t="s">
        <v>568</v>
      </c>
      <c r="G30" s="182" t="s">
        <v>564</v>
      </c>
      <c r="H30" s="80" t="s">
        <v>564</v>
      </c>
      <c r="I30" s="173"/>
      <c r="J30" s="83"/>
      <c r="K30" s="81"/>
      <c r="L30" s="81"/>
      <c r="M30" s="81"/>
      <c r="N30" s="81"/>
      <c r="O30" s="81"/>
      <c r="P30" s="81"/>
      <c r="Q30" s="81"/>
      <c r="R30" s="81"/>
      <c r="S30" s="81"/>
      <c r="T30" s="81"/>
      <c r="U30" s="81"/>
      <c r="V30" s="81"/>
      <c r="W30" s="81"/>
      <c r="X30" s="81"/>
      <c r="Y30" s="81"/>
      <c r="Z30" s="81"/>
      <c r="AA30" s="81"/>
      <c r="AB30" s="81"/>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1242</v>
      </c>
      <c r="B31" s="80">
        <v>23</v>
      </c>
      <c r="C31" s="80">
        <v>18</v>
      </c>
      <c r="D31" s="80">
        <v>23</v>
      </c>
      <c r="E31" s="80">
        <v>2022</v>
      </c>
      <c r="F31" s="80" t="s">
        <v>568</v>
      </c>
      <c r="G31" s="182" t="s">
        <v>564</v>
      </c>
      <c r="H31" s="80" t="s">
        <v>564</v>
      </c>
      <c r="I31" s="173"/>
      <c r="J31" s="83"/>
      <c r="K31" s="81"/>
      <c r="L31" s="81"/>
      <c r="M31" s="81"/>
      <c r="N31" s="81"/>
      <c r="O31" s="81"/>
      <c r="P31" s="81"/>
      <c r="Q31" s="81"/>
      <c r="R31" s="81"/>
      <c r="S31" s="81"/>
      <c r="T31" s="81"/>
      <c r="U31" s="81"/>
      <c r="V31" s="81"/>
      <c r="W31" s="81"/>
      <c r="X31" s="81"/>
      <c r="Y31" s="81"/>
      <c r="Z31" s="81"/>
      <c r="AA31" s="81"/>
      <c r="AB31" s="81"/>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1242</v>
      </c>
      <c r="B32" s="80">
        <v>24</v>
      </c>
      <c r="C32" s="80">
        <v>18</v>
      </c>
      <c r="D32" s="80">
        <v>24</v>
      </c>
      <c r="E32" s="80">
        <v>2022</v>
      </c>
      <c r="F32" s="80" t="s">
        <v>568</v>
      </c>
      <c r="G32" s="182" t="s">
        <v>564</v>
      </c>
      <c r="H32" s="80" t="s">
        <v>564</v>
      </c>
      <c r="I32" s="173"/>
      <c r="J32" s="83"/>
      <c r="K32" s="81"/>
      <c r="L32" s="81"/>
      <c r="M32" s="81"/>
      <c r="N32" s="81"/>
      <c r="O32" s="81"/>
      <c r="P32" s="81"/>
      <c r="Q32" s="81"/>
      <c r="R32" s="81"/>
      <c r="S32" s="81"/>
      <c r="T32" s="81"/>
      <c r="U32" s="81"/>
      <c r="V32" s="81"/>
      <c r="W32" s="81"/>
      <c r="X32" s="81"/>
      <c r="Y32" s="81"/>
      <c r="Z32" s="81"/>
      <c r="AA32" s="81"/>
      <c r="AB32" s="81"/>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1242</v>
      </c>
      <c r="B33" s="80">
        <v>25</v>
      </c>
      <c r="C33" s="80">
        <v>18</v>
      </c>
      <c r="D33" s="80">
        <v>25</v>
      </c>
      <c r="E33" s="80">
        <v>2022</v>
      </c>
      <c r="F33" s="80" t="s">
        <v>568</v>
      </c>
      <c r="G33" s="182" t="s">
        <v>564</v>
      </c>
      <c r="H33" s="80" t="s">
        <v>564</v>
      </c>
      <c r="I33" s="173"/>
      <c r="J33" s="83"/>
      <c r="K33" s="81"/>
      <c r="L33" s="81"/>
      <c r="M33" s="81"/>
      <c r="N33" s="81"/>
      <c r="O33" s="81"/>
      <c r="P33" s="81"/>
      <c r="Q33" s="81"/>
      <c r="R33" s="81"/>
      <c r="S33" s="81"/>
      <c r="T33" s="81"/>
      <c r="U33" s="81"/>
      <c r="V33" s="81"/>
      <c r="W33" s="81"/>
      <c r="X33" s="81"/>
      <c r="Y33" s="81"/>
      <c r="Z33" s="81"/>
      <c r="AA33" s="81"/>
      <c r="AB33" s="81"/>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1242</v>
      </c>
      <c r="B34" s="80">
        <v>26</v>
      </c>
      <c r="C34" s="80">
        <v>18</v>
      </c>
      <c r="D34" s="80">
        <v>26</v>
      </c>
      <c r="E34" s="80">
        <v>2022</v>
      </c>
      <c r="F34" s="80" t="s">
        <v>568</v>
      </c>
      <c r="G34" s="182" t="s">
        <v>564</v>
      </c>
      <c r="H34" s="80" t="s">
        <v>564</v>
      </c>
      <c r="I34" s="173"/>
      <c r="J34" s="83"/>
      <c r="K34" s="81"/>
      <c r="L34" s="81"/>
      <c r="M34" s="81"/>
      <c r="N34" s="81"/>
      <c r="O34" s="81"/>
      <c r="P34" s="81"/>
      <c r="Q34" s="81"/>
      <c r="R34" s="81"/>
      <c r="S34" s="81"/>
      <c r="T34" s="81"/>
      <c r="U34" s="81"/>
      <c r="V34" s="81"/>
      <c r="W34" s="81"/>
      <c r="X34" s="81"/>
      <c r="Y34" s="81"/>
      <c r="Z34" s="81"/>
      <c r="AA34" s="81"/>
      <c r="AB34" s="81"/>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1242</v>
      </c>
      <c r="B35" s="80">
        <v>27</v>
      </c>
      <c r="C35" s="80">
        <v>18</v>
      </c>
      <c r="D35" s="80">
        <v>27</v>
      </c>
      <c r="E35" s="80">
        <v>2022</v>
      </c>
      <c r="F35" s="80" t="s">
        <v>568</v>
      </c>
      <c r="G35" s="182" t="s">
        <v>564</v>
      </c>
      <c r="H35" s="80" t="s">
        <v>564</v>
      </c>
      <c r="I35" s="173"/>
      <c r="J35" s="83"/>
      <c r="K35" s="81"/>
      <c r="L35" s="81"/>
      <c r="M35" s="81"/>
      <c r="N35" s="81"/>
      <c r="O35" s="81"/>
      <c r="P35" s="81"/>
      <c r="Q35" s="81"/>
      <c r="R35" s="81"/>
      <c r="S35" s="81"/>
      <c r="T35" s="81"/>
      <c r="U35" s="81"/>
      <c r="V35" s="81"/>
      <c r="W35" s="81"/>
      <c r="X35" s="81"/>
      <c r="Y35" s="81"/>
      <c r="Z35" s="81"/>
      <c r="AA35" s="81"/>
      <c r="AB35" s="81"/>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1242</v>
      </c>
      <c r="B36" s="80">
        <v>28</v>
      </c>
      <c r="C36" s="80">
        <v>18</v>
      </c>
      <c r="D36" s="80">
        <v>28</v>
      </c>
      <c r="E36" s="80">
        <v>2022</v>
      </c>
      <c r="F36" s="80" t="s">
        <v>568</v>
      </c>
      <c r="G36" s="182" t="s">
        <v>564</v>
      </c>
      <c r="H36" s="80" t="s">
        <v>564</v>
      </c>
      <c r="I36" s="173"/>
      <c r="J36" s="83"/>
      <c r="K36" s="81"/>
      <c r="L36" s="81"/>
      <c r="M36" s="81"/>
      <c r="N36" s="81"/>
      <c r="O36" s="81"/>
      <c r="P36" s="81"/>
      <c r="Q36" s="81"/>
      <c r="R36" s="81"/>
      <c r="S36" s="81"/>
      <c r="T36" s="81"/>
      <c r="U36" s="81"/>
      <c r="V36" s="81"/>
      <c r="W36" s="81"/>
      <c r="X36" s="81"/>
      <c r="Y36" s="81"/>
      <c r="Z36" s="81"/>
      <c r="AA36" s="81"/>
      <c r="AB36" s="81"/>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1698</v>
      </c>
      <c r="B190" s="80">
        <v>182</v>
      </c>
      <c r="C190" s="80">
        <v>16</v>
      </c>
      <c r="D190" s="80">
        <v>2</v>
      </c>
      <c r="E190" s="80">
        <v>2021</v>
      </c>
      <c r="F190" s="80" t="s">
        <v>75</v>
      </c>
      <c r="G190" s="182" t="s">
        <v>1696</v>
      </c>
      <c r="H190" s="80" t="s">
        <v>1697</v>
      </c>
      <c r="I190" s="173"/>
      <c r="J190" s="83"/>
      <c r="K190" s="81"/>
      <c r="L190" s="81"/>
      <c r="M190" s="81"/>
      <c r="N190" s="81"/>
      <c r="O190" s="81"/>
      <c r="P190" s="81"/>
      <c r="Q190" s="81"/>
      <c r="R190" s="81"/>
      <c r="S190" s="81"/>
      <c r="T190" s="81"/>
      <c r="U190" s="81"/>
      <c r="V190" s="81"/>
      <c r="W190" s="81"/>
      <c r="X190" s="81"/>
      <c r="Y190" s="81"/>
      <c r="Z190" s="81"/>
      <c r="AA190" s="81"/>
      <c r="AB190" s="81"/>
      <c r="AC190" s="82"/>
      <c r="AD190" s="81">
        <v>3008489.6993808351</v>
      </c>
      <c r="AE190" s="81">
        <v>129474.99801798984</v>
      </c>
      <c r="AF190" s="81">
        <v>1594398.6515012262</v>
      </c>
      <c r="AG190" s="81">
        <v>3830868.7488148981</v>
      </c>
      <c r="AH190" s="81">
        <v>7660956.5836015111</v>
      </c>
      <c r="AI190" s="81">
        <v>0</v>
      </c>
      <c r="AJ190" s="81">
        <v>0</v>
      </c>
      <c r="AK190" s="81">
        <v>409280.80218472949</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1684</v>
      </c>
      <c r="B191" s="80">
        <v>183</v>
      </c>
      <c r="C191" s="80">
        <v>16</v>
      </c>
      <c r="D191" s="80">
        <v>3</v>
      </c>
      <c r="E191" s="80">
        <v>2021</v>
      </c>
      <c r="F191" s="80" t="s">
        <v>75</v>
      </c>
      <c r="G191" s="182" t="s">
        <v>1682</v>
      </c>
      <c r="H191" s="80" t="s">
        <v>1683</v>
      </c>
      <c r="I191" s="173"/>
      <c r="J191" s="83"/>
      <c r="K191" s="81"/>
      <c r="L191" s="81"/>
      <c r="M191" s="81"/>
      <c r="N191" s="81"/>
      <c r="O191" s="81"/>
      <c r="P191" s="81"/>
      <c r="Q191" s="81"/>
      <c r="R191" s="81"/>
      <c r="S191" s="81"/>
      <c r="T191" s="81"/>
      <c r="U191" s="81"/>
      <c r="V191" s="81"/>
      <c r="W191" s="81"/>
      <c r="X191" s="81"/>
      <c r="Y191" s="81"/>
      <c r="Z191" s="81"/>
      <c r="AA191" s="81"/>
      <c r="AB191" s="81"/>
      <c r="AC191" s="82"/>
      <c r="AD191" s="81">
        <v>333044267.08826816</v>
      </c>
      <c r="AE191" s="81">
        <v>13372177.79529799</v>
      </c>
      <c r="AF191" s="81">
        <v>1998947.5630761643</v>
      </c>
      <c r="AG191" s="81">
        <v>255002611.06241778</v>
      </c>
      <c r="AH191" s="81">
        <v>325252378.79807401</v>
      </c>
      <c r="AI191" s="81">
        <v>0</v>
      </c>
      <c r="AJ191" s="81">
        <v>0</v>
      </c>
      <c r="AK191" s="81">
        <v>17108935.136869032</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1668</v>
      </c>
      <c r="B192" s="80">
        <v>184</v>
      </c>
      <c r="C192" s="80">
        <v>16</v>
      </c>
      <c r="D192" s="80">
        <v>4</v>
      </c>
      <c r="E192" s="80">
        <v>2021</v>
      </c>
      <c r="F192" s="80" t="s">
        <v>75</v>
      </c>
      <c r="G192" s="182" t="s">
        <v>1666</v>
      </c>
      <c r="H192" s="80" t="s">
        <v>1667</v>
      </c>
      <c r="I192" s="173"/>
      <c r="J192" s="83"/>
      <c r="K192" s="81"/>
      <c r="L192" s="81"/>
      <c r="M192" s="81"/>
      <c r="N192" s="81"/>
      <c r="O192" s="81"/>
      <c r="P192" s="81"/>
      <c r="Q192" s="81"/>
      <c r="R192" s="81"/>
      <c r="S192" s="81"/>
      <c r="T192" s="81"/>
      <c r="U192" s="81"/>
      <c r="V192" s="81"/>
      <c r="W192" s="81"/>
      <c r="X192" s="81"/>
      <c r="Y192" s="81"/>
      <c r="Z192" s="81"/>
      <c r="AA192" s="81"/>
      <c r="AB192" s="81"/>
      <c r="AC192" s="82"/>
      <c r="AD192" s="81">
        <v>416715610.75768155</v>
      </c>
      <c r="AE192" s="81">
        <v>13760602.789351959</v>
      </c>
      <c r="AF192" s="81">
        <v>1665789.6358968036</v>
      </c>
      <c r="AG192" s="81">
        <v>343231563.36431617</v>
      </c>
      <c r="AH192" s="81">
        <v>396305263.78741187</v>
      </c>
      <c r="AI192" s="81">
        <v>0</v>
      </c>
      <c r="AJ192" s="81">
        <v>0</v>
      </c>
      <c r="AK192" s="81">
        <v>21234165.339004852</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1702</v>
      </c>
      <c r="B193" s="80">
        <v>185</v>
      </c>
      <c r="C193" s="80">
        <v>16</v>
      </c>
      <c r="D193" s="80">
        <v>5</v>
      </c>
      <c r="E193" s="80">
        <v>2021</v>
      </c>
      <c r="F193" s="80" t="s">
        <v>75</v>
      </c>
      <c r="G193" s="182" t="s">
        <v>1700</v>
      </c>
      <c r="H193" s="80" t="s">
        <v>1701</v>
      </c>
      <c r="I193" s="173"/>
      <c r="J193" s="83"/>
      <c r="K193" s="81"/>
      <c r="L193" s="81"/>
      <c r="M193" s="81"/>
      <c r="N193" s="81"/>
      <c r="O193" s="81"/>
      <c r="P193" s="81"/>
      <c r="Q193" s="81"/>
      <c r="R193" s="81"/>
      <c r="S193" s="81"/>
      <c r="T193" s="81"/>
      <c r="U193" s="81"/>
      <c r="V193" s="81"/>
      <c r="W193" s="81"/>
      <c r="X193" s="81"/>
      <c r="Y193" s="81"/>
      <c r="Z193" s="81"/>
      <c r="AA193" s="81"/>
      <c r="AB193" s="81"/>
      <c r="AC193" s="82"/>
      <c r="AD193" s="81">
        <v>51874.281681863533</v>
      </c>
      <c r="AE193" s="81">
        <v>419498.99357828707</v>
      </c>
      <c r="AF193" s="81">
        <v>59492.486996314416</v>
      </c>
      <c r="AG193" s="81">
        <v>5097910.7418235512</v>
      </c>
      <c r="AH193" s="81">
        <v>7163491.8703806316</v>
      </c>
      <c r="AI193" s="81">
        <v>0</v>
      </c>
      <c r="AJ193" s="81">
        <v>0</v>
      </c>
      <c r="AK193" s="81">
        <v>328816.03895854636</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1689</v>
      </c>
      <c r="B194" s="80">
        <v>186</v>
      </c>
      <c r="C194" s="80">
        <v>16</v>
      </c>
      <c r="D194" s="80">
        <v>6</v>
      </c>
      <c r="E194" s="80">
        <v>2021</v>
      </c>
      <c r="F194" s="80" t="s">
        <v>75</v>
      </c>
      <c r="G194" s="182" t="s">
        <v>1687</v>
      </c>
      <c r="H194" s="80" t="s">
        <v>1688</v>
      </c>
      <c r="I194" s="173"/>
      <c r="J194" s="83"/>
      <c r="K194" s="81"/>
      <c r="L194" s="81"/>
      <c r="M194" s="81"/>
      <c r="N194" s="81"/>
      <c r="O194" s="81"/>
      <c r="P194" s="81"/>
      <c r="Q194" s="81"/>
      <c r="R194" s="81"/>
      <c r="S194" s="81"/>
      <c r="T194" s="81"/>
      <c r="U194" s="81"/>
      <c r="V194" s="81"/>
      <c r="W194" s="81"/>
      <c r="X194" s="81"/>
      <c r="Y194" s="81"/>
      <c r="Z194" s="81"/>
      <c r="AA194" s="81"/>
      <c r="AB194" s="81"/>
      <c r="AC194" s="82"/>
      <c r="AD194" s="81">
        <v>336047034.17127144</v>
      </c>
      <c r="AE194" s="81">
        <v>5010682.4232962066</v>
      </c>
      <c r="AF194" s="81">
        <v>475939.89597051532</v>
      </c>
      <c r="AG194" s="81">
        <v>105241816.62116952</v>
      </c>
      <c r="AH194" s="81">
        <v>132206222.18558034</v>
      </c>
      <c r="AI194" s="81">
        <v>0</v>
      </c>
      <c r="AJ194" s="81">
        <v>0</v>
      </c>
      <c r="AK194" s="81">
        <v>7520633.1880602604</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2320</v>
      </c>
      <c r="B195" s="80">
        <v>187</v>
      </c>
      <c r="C195" s="80">
        <v>16</v>
      </c>
      <c r="D195" s="80">
        <v>7</v>
      </c>
      <c r="E195" s="80">
        <v>2021</v>
      </c>
      <c r="F195" s="80" t="s">
        <v>75</v>
      </c>
      <c r="G195" s="182" t="s">
        <v>2318</v>
      </c>
      <c r="H195" s="80" t="s">
        <v>2319</v>
      </c>
      <c r="I195" s="173"/>
      <c r="J195" s="83"/>
      <c r="K195" s="81"/>
      <c r="L195" s="81"/>
      <c r="M195" s="81"/>
      <c r="N195" s="81"/>
      <c r="O195" s="81"/>
      <c r="P195" s="81"/>
      <c r="Q195" s="81"/>
      <c r="R195" s="81"/>
      <c r="S195" s="81"/>
      <c r="T195" s="81"/>
      <c r="U195" s="81"/>
      <c r="V195" s="81"/>
      <c r="W195" s="81"/>
      <c r="X195" s="81"/>
      <c r="Y195" s="81"/>
      <c r="Z195" s="81"/>
      <c r="AA195" s="81"/>
      <c r="AB195" s="81"/>
      <c r="AC195" s="82"/>
      <c r="AD195" s="81">
        <v>767153314.03727055</v>
      </c>
      <c r="AE195" s="81">
        <v>4609309.9294404378</v>
      </c>
      <c r="AF195" s="81">
        <v>3200695.8004017151</v>
      </c>
      <c r="AG195" s="81">
        <v>105467861.67156544</v>
      </c>
      <c r="AH195" s="81">
        <v>143861820.41634554</v>
      </c>
      <c r="AI195" s="81">
        <v>0</v>
      </c>
      <c r="AJ195" s="81">
        <v>0</v>
      </c>
      <c r="AK195" s="81">
        <v>7987407.5731048072</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1639</v>
      </c>
      <c r="B196" s="80">
        <v>188</v>
      </c>
      <c r="C196" s="80">
        <v>16</v>
      </c>
      <c r="D196" s="80">
        <v>8</v>
      </c>
      <c r="E196" s="80">
        <v>2021</v>
      </c>
      <c r="F196" s="80" t="s">
        <v>75</v>
      </c>
      <c r="G196" s="182" t="s">
        <v>1637</v>
      </c>
      <c r="H196" s="80" t="s">
        <v>1638</v>
      </c>
      <c r="I196" s="173"/>
      <c r="J196" s="83"/>
      <c r="K196" s="81"/>
      <c r="L196" s="81"/>
      <c r="M196" s="81"/>
      <c r="N196" s="81"/>
      <c r="O196" s="81"/>
      <c r="P196" s="81"/>
      <c r="Q196" s="81"/>
      <c r="R196" s="81"/>
      <c r="S196" s="81"/>
      <c r="T196" s="81"/>
      <c r="U196" s="81"/>
      <c r="V196" s="81"/>
      <c r="W196" s="81"/>
      <c r="X196" s="81"/>
      <c r="Y196" s="81"/>
      <c r="Z196" s="81"/>
      <c r="AA196" s="81"/>
      <c r="AB196" s="81"/>
      <c r="AC196" s="82"/>
      <c r="AD196" s="81">
        <v>646761157.84182441</v>
      </c>
      <c r="AE196" s="81">
        <v>17321165.234846678</v>
      </c>
      <c r="AF196" s="81">
        <v>7162895.4343562555</v>
      </c>
      <c r="AG196" s="81">
        <v>544417606.77063394</v>
      </c>
      <c r="AH196" s="81">
        <v>642853750.30681086</v>
      </c>
      <c r="AI196" s="81">
        <v>0</v>
      </c>
      <c r="AJ196" s="81">
        <v>0</v>
      </c>
      <c r="AK196" s="81">
        <v>33340502.447630711</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2332</v>
      </c>
      <c r="B197" s="80">
        <v>189</v>
      </c>
      <c r="C197" s="80">
        <v>16</v>
      </c>
      <c r="D197" s="80">
        <v>9</v>
      </c>
      <c r="E197" s="80">
        <v>2021</v>
      </c>
      <c r="F197" s="80" t="s">
        <v>75</v>
      </c>
      <c r="G197" s="182" t="s">
        <v>2330</v>
      </c>
      <c r="H197" s="80" t="s">
        <v>2331</v>
      </c>
      <c r="I197" s="173"/>
      <c r="J197" s="83"/>
      <c r="K197" s="81"/>
      <c r="L197" s="81"/>
      <c r="M197" s="81"/>
      <c r="N197" s="81"/>
      <c r="O197" s="81"/>
      <c r="P197" s="81"/>
      <c r="Q197" s="81"/>
      <c r="R197" s="81"/>
      <c r="S197" s="81"/>
      <c r="T197" s="81"/>
      <c r="U197" s="81"/>
      <c r="V197" s="81"/>
      <c r="W197" s="81"/>
      <c r="X197" s="81"/>
      <c r="Y197" s="81"/>
      <c r="Z197" s="81"/>
      <c r="AA197" s="81"/>
      <c r="AB197" s="81"/>
      <c r="AC197" s="82"/>
      <c r="AD197" s="81">
        <v>1335613908.2461252</v>
      </c>
      <c r="AE197" s="81">
        <v>16565031.246421618</v>
      </c>
      <c r="AF197" s="81">
        <v>1326682.4600178115</v>
      </c>
      <c r="AG197" s="81">
        <v>320270145.08725798</v>
      </c>
      <c r="AH197" s="81">
        <v>338838140.11613613</v>
      </c>
      <c r="AI197" s="81">
        <v>0</v>
      </c>
      <c r="AJ197" s="81">
        <v>0</v>
      </c>
      <c r="AK197" s="81">
        <v>18309737.182534814</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2308</v>
      </c>
      <c r="B198" s="80">
        <v>190</v>
      </c>
      <c r="C198" s="80">
        <v>16</v>
      </c>
      <c r="D198" s="80">
        <v>10</v>
      </c>
      <c r="E198" s="80">
        <v>2021</v>
      </c>
      <c r="F198" s="80" t="s">
        <v>75</v>
      </c>
      <c r="G198" s="182" t="s">
        <v>2306</v>
      </c>
      <c r="H198" s="80" t="s">
        <v>2307</v>
      </c>
      <c r="I198" s="173"/>
      <c r="J198" s="83"/>
      <c r="K198" s="81"/>
      <c r="L198" s="81"/>
      <c r="M198" s="81"/>
      <c r="N198" s="81"/>
      <c r="O198" s="81"/>
      <c r="P198" s="81"/>
      <c r="Q198" s="81"/>
      <c r="R198" s="81"/>
      <c r="S198" s="81"/>
      <c r="T198" s="81"/>
      <c r="U198" s="81"/>
      <c r="V198" s="81"/>
      <c r="W198" s="81"/>
      <c r="X198" s="81"/>
      <c r="Y198" s="81"/>
      <c r="Z198" s="81"/>
      <c r="AA198" s="81"/>
      <c r="AB198" s="81"/>
      <c r="AC198" s="82"/>
      <c r="AD198" s="81">
        <v>3070392.81873438</v>
      </c>
      <c r="AE198" s="81">
        <v>981420.48497636302</v>
      </c>
      <c r="AF198" s="81">
        <v>118984.97399262883</v>
      </c>
      <c r="AG198" s="81">
        <v>25549039.248695634</v>
      </c>
      <c r="AH198" s="81">
        <v>42607852.68736814</v>
      </c>
      <c r="AI198" s="81">
        <v>0</v>
      </c>
      <c r="AJ198" s="81">
        <v>0</v>
      </c>
      <c r="AK198" s="81">
        <v>1943755.6506579455</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2304</v>
      </c>
      <c r="B199" s="80">
        <v>191</v>
      </c>
      <c r="C199" s="80">
        <v>16</v>
      </c>
      <c r="D199" s="80">
        <v>11</v>
      </c>
      <c r="E199" s="80">
        <v>2021</v>
      </c>
      <c r="F199" s="80" t="s">
        <v>75</v>
      </c>
      <c r="G199" s="182" t="s">
        <v>2302</v>
      </c>
      <c r="H199" s="80" t="s">
        <v>2303</v>
      </c>
      <c r="I199" s="173"/>
      <c r="J199" s="83"/>
      <c r="K199" s="81"/>
      <c r="L199" s="81"/>
      <c r="M199" s="81"/>
      <c r="N199" s="81"/>
      <c r="O199" s="81"/>
      <c r="P199" s="81"/>
      <c r="Q199" s="81"/>
      <c r="R199" s="81"/>
      <c r="S199" s="81"/>
      <c r="T199" s="81"/>
      <c r="U199" s="81"/>
      <c r="V199" s="81"/>
      <c r="W199" s="81"/>
      <c r="X199" s="81"/>
      <c r="Y199" s="81"/>
      <c r="Z199" s="81"/>
      <c r="AA199" s="81"/>
      <c r="AB199" s="81"/>
      <c r="AC199" s="82"/>
      <c r="AD199" s="81">
        <v>43634303.470591851</v>
      </c>
      <c r="AE199" s="81">
        <v>1048747.4839457178</v>
      </c>
      <c r="AF199" s="81">
        <v>303411.68368120352</v>
      </c>
      <c r="AG199" s="81">
        <v>17227012.261751469</v>
      </c>
      <c r="AH199" s="81">
        <v>34822529.925461419</v>
      </c>
      <c r="AI199" s="81">
        <v>0</v>
      </c>
      <c r="AJ199" s="81">
        <v>0</v>
      </c>
      <c r="AK199" s="81">
        <v>1934960.970174823</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1680</v>
      </c>
      <c r="B200" s="80">
        <v>192</v>
      </c>
      <c r="C200" s="80">
        <v>16</v>
      </c>
      <c r="D200" s="80">
        <v>12</v>
      </c>
      <c r="E200" s="80">
        <v>2021</v>
      </c>
      <c r="F200" s="80" t="s">
        <v>75</v>
      </c>
      <c r="G200" s="182" t="s">
        <v>1678</v>
      </c>
      <c r="H200" s="80" t="s">
        <v>1679</v>
      </c>
      <c r="I200" s="173"/>
      <c r="J200" s="83"/>
      <c r="K200" s="81"/>
      <c r="L200" s="81"/>
      <c r="M200" s="81"/>
      <c r="N200" s="81"/>
      <c r="O200" s="81"/>
      <c r="P200" s="81"/>
      <c r="Q200" s="81"/>
      <c r="R200" s="81"/>
      <c r="S200" s="81"/>
      <c r="T200" s="81"/>
      <c r="U200" s="81"/>
      <c r="V200" s="81"/>
      <c r="W200" s="81"/>
      <c r="X200" s="81"/>
      <c r="Y200" s="81"/>
      <c r="Z200" s="81"/>
      <c r="AA200" s="81"/>
      <c r="AB200" s="81"/>
      <c r="AC200" s="82"/>
      <c r="AD200" s="81">
        <v>53630773.187513106</v>
      </c>
      <c r="AE200" s="81">
        <v>2335728.9642445366</v>
      </c>
      <c r="AF200" s="81">
        <v>2742603.6505300943</v>
      </c>
      <c r="AG200" s="81">
        <v>63078466.168374501</v>
      </c>
      <c r="AH200" s="81">
        <v>78092010.681413323</v>
      </c>
      <c r="AI200" s="81">
        <v>0</v>
      </c>
      <c r="AJ200" s="81">
        <v>0</v>
      </c>
      <c r="AK200" s="81">
        <v>4244549.0761531154</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1693</v>
      </c>
      <c r="B201" s="80">
        <v>193</v>
      </c>
      <c r="C201" s="80">
        <v>16</v>
      </c>
      <c r="D201" s="80">
        <v>13</v>
      </c>
      <c r="E201" s="80">
        <v>2021</v>
      </c>
      <c r="F201" s="80" t="s">
        <v>75</v>
      </c>
      <c r="G201" s="182" t="s">
        <v>1691</v>
      </c>
      <c r="H201" s="80" t="s">
        <v>1692</v>
      </c>
      <c r="I201" s="173"/>
      <c r="J201" s="83"/>
      <c r="K201" s="81"/>
      <c r="L201" s="81"/>
      <c r="M201" s="81"/>
      <c r="N201" s="81"/>
      <c r="O201" s="81"/>
      <c r="P201" s="81"/>
      <c r="Q201" s="81"/>
      <c r="R201" s="81"/>
      <c r="S201" s="81"/>
      <c r="T201" s="81"/>
      <c r="U201" s="81"/>
      <c r="V201" s="81"/>
      <c r="W201" s="81"/>
      <c r="X201" s="81"/>
      <c r="Y201" s="81"/>
      <c r="Z201" s="81"/>
      <c r="AA201" s="81"/>
      <c r="AB201" s="81"/>
      <c r="AC201" s="82"/>
      <c r="AD201" s="81">
        <v>19645285.735900577</v>
      </c>
      <c r="AE201" s="81">
        <v>3607173.4447811972</v>
      </c>
      <c r="AF201" s="81">
        <v>4818891.446701467</v>
      </c>
      <c r="AG201" s="81">
        <v>97883455.375386879</v>
      </c>
      <c r="AH201" s="81">
        <v>114252720.6854389</v>
      </c>
      <c r="AI201" s="81">
        <v>0</v>
      </c>
      <c r="AJ201" s="81">
        <v>0</v>
      </c>
      <c r="AK201" s="81">
        <v>5851087.7990328157</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2328</v>
      </c>
      <c r="B202" s="80">
        <v>194</v>
      </c>
      <c r="C202" s="80">
        <v>16</v>
      </c>
      <c r="D202" s="80">
        <v>14</v>
      </c>
      <c r="E202" s="80">
        <v>2021</v>
      </c>
      <c r="F202" s="80" t="s">
        <v>75</v>
      </c>
      <c r="G202" s="182" t="s">
        <v>2326</v>
      </c>
      <c r="H202" s="80" t="s">
        <v>2327</v>
      </c>
      <c r="I202" s="173"/>
      <c r="J202" s="83"/>
      <c r="K202" s="81"/>
      <c r="L202" s="81"/>
      <c r="M202" s="81"/>
      <c r="N202" s="81"/>
      <c r="O202" s="81"/>
      <c r="P202" s="81"/>
      <c r="Q202" s="81"/>
      <c r="R202" s="81"/>
      <c r="S202" s="81"/>
      <c r="T202" s="81"/>
      <c r="U202" s="81"/>
      <c r="V202" s="81"/>
      <c r="W202" s="81"/>
      <c r="X202" s="81"/>
      <c r="Y202" s="81"/>
      <c r="Z202" s="81"/>
      <c r="AA202" s="81"/>
      <c r="AB202" s="81"/>
      <c r="AC202" s="82"/>
      <c r="AD202" s="81">
        <v>653942756.21547556</v>
      </c>
      <c r="AE202" s="81">
        <v>3436266.44739745</v>
      </c>
      <c r="AF202" s="81">
        <v>755554.58485319302</v>
      </c>
      <c r="AG202" s="81">
        <v>80263838.552421466</v>
      </c>
      <c r="AH202" s="81">
        <v>116854461.13558407</v>
      </c>
      <c r="AI202" s="81">
        <v>0</v>
      </c>
      <c r="AJ202" s="81">
        <v>0</v>
      </c>
      <c r="AK202" s="81">
        <v>6546130.0849751318</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1807</v>
      </c>
      <c r="B203" s="80">
        <v>195</v>
      </c>
      <c r="C203" s="80">
        <v>16</v>
      </c>
      <c r="D203" s="80">
        <v>15</v>
      </c>
      <c r="E203" s="80">
        <v>2021</v>
      </c>
      <c r="F203" s="80" t="s">
        <v>75</v>
      </c>
      <c r="G203" s="182" t="s">
        <v>1789</v>
      </c>
      <c r="H203" s="80" t="s">
        <v>1790</v>
      </c>
      <c r="I203" s="173"/>
      <c r="J203" s="83"/>
      <c r="K203" s="81"/>
      <c r="L203" s="81"/>
      <c r="M203" s="81"/>
      <c r="N203" s="81"/>
      <c r="O203" s="81"/>
      <c r="P203" s="81"/>
      <c r="Q203" s="81"/>
      <c r="R203" s="81"/>
      <c r="S203" s="81"/>
      <c r="T203" s="81"/>
      <c r="U203" s="81"/>
      <c r="V203" s="81"/>
      <c r="W203" s="81"/>
      <c r="X203" s="81"/>
      <c r="Y203" s="81"/>
      <c r="Z203" s="81"/>
      <c r="AA203" s="81"/>
      <c r="AB203" s="81"/>
      <c r="AC203" s="82"/>
      <c r="AD203" s="81">
        <v>28633101.539239738</v>
      </c>
      <c r="AE203" s="81">
        <v>668090.9897728276</v>
      </c>
      <c r="AF203" s="81">
        <v>0</v>
      </c>
      <c r="AG203" s="81">
        <v>19891964.434840091</v>
      </c>
      <c r="AH203" s="81">
        <v>27226243.754578616</v>
      </c>
      <c r="AI203" s="81">
        <v>0</v>
      </c>
      <c r="AJ203" s="81">
        <v>0</v>
      </c>
      <c r="AK203" s="81">
        <v>1494439.3626918362</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1676</v>
      </c>
      <c r="B204" s="80">
        <v>196</v>
      </c>
      <c r="C204" s="80">
        <v>16</v>
      </c>
      <c r="D204" s="80">
        <v>16</v>
      </c>
      <c r="E204" s="80">
        <v>2021</v>
      </c>
      <c r="F204" s="80" t="s">
        <v>75</v>
      </c>
      <c r="G204" s="182" t="s">
        <v>1674</v>
      </c>
      <c r="H204" s="80" t="s">
        <v>1675</v>
      </c>
      <c r="I204" s="173"/>
      <c r="J204" s="83"/>
      <c r="K204" s="81"/>
      <c r="L204" s="81"/>
      <c r="M204" s="81"/>
      <c r="N204" s="81"/>
      <c r="O204" s="81"/>
      <c r="P204" s="81"/>
      <c r="Q204" s="81"/>
      <c r="R204" s="81"/>
      <c r="S204" s="81"/>
      <c r="T204" s="81"/>
      <c r="U204" s="81"/>
      <c r="V204" s="81"/>
      <c r="W204" s="81"/>
      <c r="X204" s="81"/>
      <c r="Y204" s="81"/>
      <c r="Z204" s="81"/>
      <c r="AA204" s="81"/>
      <c r="AB204" s="81"/>
      <c r="AC204" s="82"/>
      <c r="AD204" s="81">
        <v>766919551.81245124</v>
      </c>
      <c r="AE204" s="81">
        <v>8542760.3692269698</v>
      </c>
      <c r="AF204" s="81">
        <v>1094661.7607321853</v>
      </c>
      <c r="AG204" s="81">
        <v>223350355.45303258</v>
      </c>
      <c r="AH204" s="81">
        <v>278620036.58074892</v>
      </c>
      <c r="AI204" s="81">
        <v>0</v>
      </c>
      <c r="AJ204" s="81">
        <v>0</v>
      </c>
      <c r="AK204" s="81">
        <v>15020132.890183466</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2312</v>
      </c>
      <c r="B205" s="80">
        <v>197</v>
      </c>
      <c r="C205" s="80">
        <v>16</v>
      </c>
      <c r="D205" s="80">
        <v>17</v>
      </c>
      <c r="E205" s="80">
        <v>2021</v>
      </c>
      <c r="F205" s="80" t="s">
        <v>75</v>
      </c>
      <c r="G205" s="182" t="s">
        <v>2310</v>
      </c>
      <c r="H205" s="80" t="s">
        <v>2311</v>
      </c>
      <c r="I205" s="173"/>
      <c r="J205" s="83"/>
      <c r="K205" s="81"/>
      <c r="L205" s="81"/>
      <c r="M205" s="81"/>
      <c r="N205" s="81"/>
      <c r="O205" s="81"/>
      <c r="P205" s="81"/>
      <c r="Q205" s="81"/>
      <c r="R205" s="81"/>
      <c r="S205" s="81"/>
      <c r="T205" s="81"/>
      <c r="U205" s="81"/>
      <c r="V205" s="81"/>
      <c r="W205" s="81"/>
      <c r="X205" s="81"/>
      <c r="Y205" s="81"/>
      <c r="Z205" s="81"/>
      <c r="AA205" s="81"/>
      <c r="AB205" s="81"/>
      <c r="AC205" s="82"/>
      <c r="AD205" s="81">
        <v>73581021.142698228</v>
      </c>
      <c r="AE205" s="81">
        <v>2788891.4573075012</v>
      </c>
      <c r="AF205" s="81">
        <v>4872434.68499815</v>
      </c>
      <c r="AG205" s="81">
        <v>42431035.380895451</v>
      </c>
      <c r="AH205" s="81">
        <v>53701315.792193711</v>
      </c>
      <c r="AI205" s="81">
        <v>0</v>
      </c>
      <c r="AJ205" s="81">
        <v>0</v>
      </c>
      <c r="AK205" s="81">
        <v>2987041.0309543633</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2324</v>
      </c>
      <c r="B206" s="80">
        <v>198</v>
      </c>
      <c r="C206" s="80">
        <v>16</v>
      </c>
      <c r="D206" s="80">
        <v>18</v>
      </c>
      <c r="E206" s="80">
        <v>2021</v>
      </c>
      <c r="F206" s="80" t="s">
        <v>75</v>
      </c>
      <c r="G206" s="182" t="s">
        <v>2322</v>
      </c>
      <c r="H206" s="80" t="s">
        <v>2323</v>
      </c>
      <c r="I206" s="173"/>
      <c r="J206" s="83"/>
      <c r="K206" s="81"/>
      <c r="L206" s="81"/>
      <c r="M206" s="81"/>
      <c r="N206" s="81"/>
      <c r="O206" s="81"/>
      <c r="P206" s="81"/>
      <c r="Q206" s="81"/>
      <c r="R206" s="81"/>
      <c r="S206" s="81"/>
      <c r="T206" s="81"/>
      <c r="U206" s="81"/>
      <c r="V206" s="81"/>
      <c r="W206" s="81"/>
      <c r="X206" s="81"/>
      <c r="Y206" s="81"/>
      <c r="Z206" s="81"/>
      <c r="AA206" s="81"/>
      <c r="AB206" s="81"/>
      <c r="AC206" s="82"/>
      <c r="AD206" s="81">
        <v>23053284.40289066</v>
      </c>
      <c r="AE206" s="81">
        <v>3192853.4511236297</v>
      </c>
      <c r="AF206" s="81">
        <v>1255291.4756222339</v>
      </c>
      <c r="AG206" s="81">
        <v>75308693.1055848</v>
      </c>
      <c r="AH206" s="81">
        <v>76714033.425791487</v>
      </c>
      <c r="AI206" s="81">
        <v>0</v>
      </c>
      <c r="AJ206" s="81">
        <v>0</v>
      </c>
      <c r="AK206" s="81">
        <v>4010111.7725283792</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2316</v>
      </c>
      <c r="B207" s="80">
        <v>199</v>
      </c>
      <c r="C207" s="80">
        <v>16</v>
      </c>
      <c r="D207" s="80">
        <v>19</v>
      </c>
      <c r="E207" s="80">
        <v>2021</v>
      </c>
      <c r="F207" s="80" t="s">
        <v>75</v>
      </c>
      <c r="G207" s="182" t="s">
        <v>2314</v>
      </c>
      <c r="H207" s="80" t="s">
        <v>2315</v>
      </c>
      <c r="I207" s="173"/>
      <c r="J207" s="83"/>
      <c r="K207" s="81"/>
      <c r="L207" s="81"/>
      <c r="M207" s="81"/>
      <c r="N207" s="81"/>
      <c r="O207" s="81"/>
      <c r="P207" s="81"/>
      <c r="Q207" s="81"/>
      <c r="R207" s="81"/>
      <c r="S207" s="81"/>
      <c r="T207" s="81"/>
      <c r="U207" s="81"/>
      <c r="V207" s="81"/>
      <c r="W207" s="81"/>
      <c r="X207" s="81"/>
      <c r="Y207" s="81"/>
      <c r="Z207" s="81"/>
      <c r="AA207" s="81"/>
      <c r="AB207" s="81"/>
      <c r="AC207" s="82"/>
      <c r="AD207" s="81">
        <v>325528599.10106641</v>
      </c>
      <c r="AE207" s="81">
        <v>16166248.252526212</v>
      </c>
      <c r="AF207" s="81">
        <v>8465780.8995755408</v>
      </c>
      <c r="AG207" s="81">
        <v>512914065.01019347</v>
      </c>
      <c r="AH207" s="81">
        <v>448001796.78532547</v>
      </c>
      <c r="AI207" s="81">
        <v>0</v>
      </c>
      <c r="AJ207" s="81">
        <v>0</v>
      </c>
      <c r="AK207" s="81">
        <v>24884482.795052048</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2300</v>
      </c>
      <c r="B208" s="80">
        <v>200</v>
      </c>
      <c r="C208" s="80">
        <v>16</v>
      </c>
      <c r="D208" s="80">
        <v>20</v>
      </c>
      <c r="E208" s="80">
        <v>2021</v>
      </c>
      <c r="F208" s="80" t="s">
        <v>75</v>
      </c>
      <c r="G208" s="182" t="s">
        <v>2298</v>
      </c>
      <c r="H208" s="80" t="s">
        <v>2299</v>
      </c>
      <c r="I208" s="173"/>
      <c r="J208" s="83"/>
      <c r="K208" s="81"/>
      <c r="L208" s="81"/>
      <c r="M208" s="81"/>
      <c r="N208" s="81"/>
      <c r="O208" s="81"/>
      <c r="P208" s="81"/>
      <c r="Q208" s="81"/>
      <c r="R208" s="81"/>
      <c r="S208" s="81"/>
      <c r="T208" s="81"/>
      <c r="U208" s="81"/>
      <c r="V208" s="81"/>
      <c r="W208" s="81"/>
      <c r="X208" s="81"/>
      <c r="Y208" s="81"/>
      <c r="Z208" s="81"/>
      <c r="AA208" s="81"/>
      <c r="AB208" s="81"/>
      <c r="AC208" s="82"/>
      <c r="AD208" s="81">
        <v>491553535.19386321</v>
      </c>
      <c r="AE208" s="81">
        <v>1209296.481488025</v>
      </c>
      <c r="AF208" s="81">
        <v>29746.243498157208</v>
      </c>
      <c r="AG208" s="81">
        <v>9963827.8792934082</v>
      </c>
      <c r="AH208" s="81">
        <v>13222612.07741092</v>
      </c>
      <c r="AI208" s="81">
        <v>0</v>
      </c>
      <c r="AJ208" s="81">
        <v>0</v>
      </c>
      <c r="AK208" s="81">
        <v>797559.38232021045</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1598</v>
      </c>
      <c r="B209" s="80">
        <v>201</v>
      </c>
      <c r="C209" s="80">
        <v>16</v>
      </c>
      <c r="D209" s="80">
        <v>21</v>
      </c>
      <c r="E209" s="80">
        <v>2021</v>
      </c>
      <c r="F209" s="80" t="s">
        <v>75</v>
      </c>
      <c r="G209" s="182" t="s">
        <v>564</v>
      </c>
      <c r="H209" s="80" t="s">
        <v>564</v>
      </c>
      <c r="I209" s="173"/>
      <c r="J209" s="83"/>
      <c r="K209" s="81"/>
      <c r="L209" s="81"/>
      <c r="M209" s="81"/>
      <c r="N209" s="81"/>
      <c r="O209" s="81"/>
      <c r="P209" s="81"/>
      <c r="Q209" s="81"/>
      <c r="R209" s="81"/>
      <c r="S209" s="81"/>
      <c r="T209" s="81"/>
      <c r="U209" s="81"/>
      <c r="V209" s="81"/>
      <c r="W209" s="81"/>
      <c r="X209" s="81"/>
      <c r="Y209" s="81"/>
      <c r="Z209" s="81"/>
      <c r="AA209" s="81"/>
      <c r="AB209" s="81"/>
      <c r="AC209" s="82"/>
      <c r="AD209" s="81"/>
      <c r="AE209" s="81"/>
      <c r="AF209" s="81"/>
      <c r="AG209" s="81"/>
      <c r="AH209" s="81"/>
      <c r="AI209" s="81"/>
      <c r="AJ209" s="81"/>
      <c r="AK209" s="81"/>
      <c r="AL209" s="81"/>
      <c r="AM209" s="81"/>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1598</v>
      </c>
      <c r="B210" s="80">
        <v>202</v>
      </c>
      <c r="C210" s="80">
        <v>16</v>
      </c>
      <c r="D210" s="80">
        <v>22</v>
      </c>
      <c r="E210" s="80">
        <v>2021</v>
      </c>
      <c r="F210" s="80" t="s">
        <v>75</v>
      </c>
      <c r="G210" s="182" t="s">
        <v>564</v>
      </c>
      <c r="H210" s="80" t="s">
        <v>564</v>
      </c>
      <c r="I210" s="173"/>
      <c r="J210" s="83"/>
      <c r="K210" s="81"/>
      <c r="L210" s="81"/>
      <c r="M210" s="81"/>
      <c r="N210" s="81"/>
      <c r="O210" s="81"/>
      <c r="P210" s="81"/>
      <c r="Q210" s="81"/>
      <c r="R210" s="81"/>
      <c r="S210" s="81"/>
      <c r="T210" s="81"/>
      <c r="U210" s="81"/>
      <c r="V210" s="81"/>
      <c r="W210" s="81"/>
      <c r="X210" s="81"/>
      <c r="Y210" s="81"/>
      <c r="Z210" s="81"/>
      <c r="AA210" s="81"/>
      <c r="AB210" s="81"/>
      <c r="AC210" s="82"/>
      <c r="AD210" s="81"/>
      <c r="AE210" s="81"/>
      <c r="AF210" s="81"/>
      <c r="AG210" s="81"/>
      <c r="AH210" s="81"/>
      <c r="AI210" s="81"/>
      <c r="AJ210" s="81"/>
      <c r="AK210" s="81"/>
      <c r="AL210" s="81"/>
      <c r="AM210" s="81"/>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1598</v>
      </c>
      <c r="B211" s="80">
        <v>203</v>
      </c>
      <c r="C211" s="80">
        <v>16</v>
      </c>
      <c r="D211" s="80">
        <v>23</v>
      </c>
      <c r="E211" s="80">
        <v>2021</v>
      </c>
      <c r="F211" s="80" t="s">
        <v>75</v>
      </c>
      <c r="G211" s="182" t="s">
        <v>564</v>
      </c>
      <c r="H211" s="80" t="s">
        <v>564</v>
      </c>
      <c r="I211" s="173"/>
      <c r="J211" s="83"/>
      <c r="K211" s="81"/>
      <c r="L211" s="81"/>
      <c r="M211" s="81"/>
      <c r="N211" s="81"/>
      <c r="O211" s="81"/>
      <c r="P211" s="81"/>
      <c r="Q211" s="81"/>
      <c r="R211" s="81"/>
      <c r="S211" s="81"/>
      <c r="T211" s="81"/>
      <c r="U211" s="81"/>
      <c r="V211" s="81"/>
      <c r="W211" s="81"/>
      <c r="X211" s="81"/>
      <c r="Y211" s="81"/>
      <c r="Z211" s="81"/>
      <c r="AA211" s="81"/>
      <c r="AB211" s="81"/>
      <c r="AC211" s="82"/>
      <c r="AD211" s="81"/>
      <c r="AE211" s="81"/>
      <c r="AF211" s="81"/>
      <c r="AG211" s="81"/>
      <c r="AH211" s="81"/>
      <c r="AI211" s="81"/>
      <c r="AJ211" s="81"/>
      <c r="AK211" s="81"/>
      <c r="AL211" s="81"/>
      <c r="AM211" s="8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1598</v>
      </c>
      <c r="B212" s="80">
        <v>204</v>
      </c>
      <c r="C212" s="80">
        <v>16</v>
      </c>
      <c r="D212" s="80">
        <v>24</v>
      </c>
      <c r="E212" s="80">
        <v>2021</v>
      </c>
      <c r="F212" s="80" t="s">
        <v>75</v>
      </c>
      <c r="G212" s="182" t="s">
        <v>564</v>
      </c>
      <c r="H212" s="80" t="s">
        <v>564</v>
      </c>
      <c r="I212" s="173"/>
      <c r="J212" s="83"/>
      <c r="K212" s="81"/>
      <c r="L212" s="81"/>
      <c r="M212" s="81"/>
      <c r="N212" s="81"/>
      <c r="O212" s="81"/>
      <c r="P212" s="81"/>
      <c r="Q212" s="81"/>
      <c r="R212" s="81"/>
      <c r="S212" s="81"/>
      <c r="T212" s="81"/>
      <c r="U212" s="81"/>
      <c r="V212" s="81"/>
      <c r="W212" s="81"/>
      <c r="X212" s="81"/>
      <c r="Y212" s="81"/>
      <c r="Z212" s="81"/>
      <c r="AA212" s="81"/>
      <c r="AB212" s="81"/>
      <c r="AC212" s="82"/>
      <c r="AD212" s="81"/>
      <c r="AE212" s="81"/>
      <c r="AF212" s="81"/>
      <c r="AG212" s="81"/>
      <c r="AH212" s="81"/>
      <c r="AI212" s="81"/>
      <c r="AJ212" s="81"/>
      <c r="AK212" s="81"/>
      <c r="AL212" s="81"/>
      <c r="AM212" s="81"/>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1598</v>
      </c>
      <c r="B213" s="80">
        <v>205</v>
      </c>
      <c r="C213" s="80">
        <v>16</v>
      </c>
      <c r="D213" s="80">
        <v>25</v>
      </c>
      <c r="E213" s="80">
        <v>2021</v>
      </c>
      <c r="F213" s="80" t="s">
        <v>75</v>
      </c>
      <c r="G213" s="182" t="s">
        <v>564</v>
      </c>
      <c r="H213" s="80" t="s">
        <v>564</v>
      </c>
      <c r="I213" s="173"/>
      <c r="J213" s="83"/>
      <c r="K213" s="81"/>
      <c r="L213" s="81"/>
      <c r="M213" s="81"/>
      <c r="N213" s="81"/>
      <c r="O213" s="81"/>
      <c r="P213" s="81"/>
      <c r="Q213" s="81"/>
      <c r="R213" s="81"/>
      <c r="S213" s="81"/>
      <c r="T213" s="81"/>
      <c r="U213" s="81"/>
      <c r="V213" s="81"/>
      <c r="W213" s="81"/>
      <c r="X213" s="81"/>
      <c r="Y213" s="81"/>
      <c r="Z213" s="81"/>
      <c r="AA213" s="81"/>
      <c r="AB213" s="81"/>
      <c r="AC213" s="82"/>
      <c r="AD213" s="81"/>
      <c r="AE213" s="81"/>
      <c r="AF213" s="81"/>
      <c r="AG213" s="81"/>
      <c r="AH213" s="81"/>
      <c r="AI213" s="81"/>
      <c r="AJ213" s="81"/>
      <c r="AK213" s="81"/>
      <c r="AL213" s="81"/>
      <c r="AM213" s="81"/>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1598</v>
      </c>
      <c r="B214" s="80">
        <v>206</v>
      </c>
      <c r="C214" s="80">
        <v>16</v>
      </c>
      <c r="D214" s="80">
        <v>26</v>
      </c>
      <c r="E214" s="80">
        <v>2021</v>
      </c>
      <c r="F214" s="80" t="s">
        <v>75</v>
      </c>
      <c r="G214" s="182" t="s">
        <v>564</v>
      </c>
      <c r="H214" s="80" t="s">
        <v>564</v>
      </c>
      <c r="I214" s="173"/>
      <c r="J214" s="83"/>
      <c r="K214" s="81"/>
      <c r="L214" s="81"/>
      <c r="M214" s="81"/>
      <c r="N214" s="81"/>
      <c r="O214" s="81"/>
      <c r="P214" s="81"/>
      <c r="Q214" s="81"/>
      <c r="R214" s="81"/>
      <c r="S214" s="81"/>
      <c r="T214" s="81"/>
      <c r="U214" s="81"/>
      <c r="V214" s="81"/>
      <c r="W214" s="81"/>
      <c r="X214" s="81"/>
      <c r="Y214" s="81"/>
      <c r="Z214" s="81"/>
      <c r="AA214" s="81"/>
      <c r="AB214" s="81"/>
      <c r="AC214" s="82"/>
      <c r="AD214" s="81"/>
      <c r="AE214" s="81"/>
      <c r="AF214" s="81"/>
      <c r="AG214" s="81"/>
      <c r="AH214" s="81"/>
      <c r="AI214" s="81"/>
      <c r="AJ214" s="81"/>
      <c r="AK214" s="81"/>
      <c r="AL214" s="81"/>
      <c r="AM214" s="81"/>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1598</v>
      </c>
      <c r="B215" s="80">
        <v>207</v>
      </c>
      <c r="C215" s="80">
        <v>16</v>
      </c>
      <c r="D215" s="80">
        <v>27</v>
      </c>
      <c r="E215" s="80">
        <v>2021</v>
      </c>
      <c r="F215" s="80" t="s">
        <v>75</v>
      </c>
      <c r="G215" s="182" t="s">
        <v>564</v>
      </c>
      <c r="H215" s="80" t="s">
        <v>564</v>
      </c>
      <c r="I215" s="173"/>
      <c r="J215" s="83"/>
      <c r="K215" s="81"/>
      <c r="L215" s="81"/>
      <c r="M215" s="81"/>
      <c r="N215" s="81"/>
      <c r="O215" s="81"/>
      <c r="P215" s="81"/>
      <c r="Q215" s="81"/>
      <c r="R215" s="81"/>
      <c r="S215" s="81"/>
      <c r="T215" s="81"/>
      <c r="U215" s="81"/>
      <c r="V215" s="81"/>
      <c r="W215" s="81"/>
      <c r="X215" s="81"/>
      <c r="Y215" s="81"/>
      <c r="Z215" s="81"/>
      <c r="AA215" s="81"/>
      <c r="AB215" s="81"/>
      <c r="AC215" s="82"/>
      <c r="AD215" s="81"/>
      <c r="AE215" s="81"/>
      <c r="AF215" s="81"/>
      <c r="AG215" s="81"/>
      <c r="AH215" s="81"/>
      <c r="AI215" s="81"/>
      <c r="AJ215" s="81"/>
      <c r="AK215" s="81"/>
      <c r="AL215" s="81"/>
      <c r="AM215" s="81"/>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1598</v>
      </c>
      <c r="B216" s="80">
        <v>208</v>
      </c>
      <c r="C216" s="80">
        <v>16</v>
      </c>
      <c r="D216" s="80">
        <v>28</v>
      </c>
      <c r="E216" s="80">
        <v>2021</v>
      </c>
      <c r="F216" s="80" t="s">
        <v>75</v>
      </c>
      <c r="G216" s="182" t="s">
        <v>564</v>
      </c>
      <c r="H216" s="80" t="s">
        <v>564</v>
      </c>
      <c r="I216" s="173"/>
      <c r="J216" s="83"/>
      <c r="K216" s="81"/>
      <c r="L216" s="81"/>
      <c r="M216" s="81"/>
      <c r="N216" s="81"/>
      <c r="O216" s="81"/>
      <c r="P216" s="81"/>
      <c r="Q216" s="81"/>
      <c r="R216" s="81"/>
      <c r="S216" s="81"/>
      <c r="T216" s="81"/>
      <c r="U216" s="81"/>
      <c r="V216" s="81"/>
      <c r="W216" s="81"/>
      <c r="X216" s="81"/>
      <c r="Y216" s="81"/>
      <c r="Z216" s="81"/>
      <c r="AA216" s="81"/>
      <c r="AB216" s="81"/>
      <c r="AC216" s="82"/>
      <c r="AD216" s="81"/>
      <c r="AE216" s="81"/>
      <c r="AF216" s="81"/>
      <c r="AG216" s="81"/>
      <c r="AH216" s="81"/>
      <c r="AI216" s="81"/>
      <c r="AJ216" s="81"/>
      <c r="AK216" s="81"/>
      <c r="AL216" s="81"/>
      <c r="AM216" s="81"/>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1789</v>
      </c>
      <c r="H6" s="87" t="s">
        <v>1790</v>
      </c>
      <c r="I6" s="87" t="s">
        <v>2335</v>
      </c>
      <c r="J6" s="87" t="s">
        <v>2336</v>
      </c>
      <c r="K6" s="87">
        <v>41</v>
      </c>
      <c r="L6" s="87">
        <v>38</v>
      </c>
      <c r="M6" s="18"/>
      <c r="N6" s="87">
        <v>1</v>
      </c>
      <c r="O6" s="87" t="s">
        <v>1705</v>
      </c>
      <c r="P6" s="87" t="s">
        <v>1706</v>
      </c>
      <c r="Q6" s="87" t="s">
        <v>1247</v>
      </c>
      <c r="R6" s="18"/>
      <c r="S6" s="87">
        <v>1</v>
      </c>
      <c r="T6" s="87" t="s">
        <v>1789</v>
      </c>
      <c r="U6" s="87" t="s">
        <v>1790</v>
      </c>
      <c r="V6" s="87" t="s">
        <v>1247</v>
      </c>
      <c r="W6" s="18"/>
      <c r="X6" s="87">
        <v>1</v>
      </c>
      <c r="Y6" s="769" t="s">
        <v>1705</v>
      </c>
      <c r="Z6" s="87" t="s">
        <v>1706</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1726</v>
      </c>
      <c r="P7" s="87" t="s">
        <v>1727</v>
      </c>
      <c r="Q7" s="87" t="s">
        <v>1247</v>
      </c>
      <c r="R7" s="18"/>
      <c r="S7" s="87">
        <v>2</v>
      </c>
      <c r="T7" s="86" t="s">
        <v>570</v>
      </c>
      <c r="U7" s="87" t="s">
        <v>1592</v>
      </c>
      <c r="V7" s="87" t="s">
        <v>1592</v>
      </c>
      <c r="W7" s="18"/>
      <c r="X7" s="87">
        <v>2</v>
      </c>
      <c r="Y7" s="769" t="s">
        <v>1726</v>
      </c>
      <c r="Z7" s="87" t="s">
        <v>1727</v>
      </c>
      <c r="AA7" s="87" t="s">
        <v>1247</v>
      </c>
      <c r="AB7" s="18"/>
      <c r="AC7" s="87">
        <v>2</v>
      </c>
      <c r="AD7" s="87" t="s">
        <v>1696</v>
      </c>
      <c r="AE7" s="87" t="s">
        <v>1697</v>
      </c>
      <c r="AF7" s="87" t="s">
        <v>1247</v>
      </c>
    </row>
    <row r="8" spans="1:32" ht="12">
      <c r="A8" s="18"/>
      <c r="B8" s="18"/>
      <c r="C8" s="18"/>
      <c r="D8" s="18"/>
      <c r="F8" s="18"/>
      <c r="G8" s="18"/>
      <c r="H8" s="18"/>
      <c r="I8" s="18"/>
      <c r="J8" s="18"/>
      <c r="K8" s="18"/>
      <c r="L8" s="18"/>
      <c r="M8" s="18"/>
      <c r="N8" s="87">
        <v>3</v>
      </c>
      <c r="O8" s="87" t="s">
        <v>1747</v>
      </c>
      <c r="P8" s="87" t="s">
        <v>1748</v>
      </c>
      <c r="Q8" s="87" t="s">
        <v>1247</v>
      </c>
      <c r="R8" s="18"/>
      <c r="S8" s="18"/>
      <c r="T8" s="18"/>
      <c r="U8" s="18"/>
      <c r="V8" s="18"/>
      <c r="W8" s="18"/>
      <c r="X8" s="87">
        <v>3</v>
      </c>
      <c r="Y8" s="769" t="s">
        <v>1747</v>
      </c>
      <c r="Z8" s="87" t="s">
        <v>1748</v>
      </c>
      <c r="AA8" s="87" t="s">
        <v>1247</v>
      </c>
      <c r="AB8" s="18"/>
      <c r="AC8" s="87">
        <v>3</v>
      </c>
      <c r="AD8" s="87" t="s">
        <v>1682</v>
      </c>
      <c r="AE8" s="87" t="s">
        <v>1683</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1768</v>
      </c>
      <c r="P9" s="87" t="s">
        <v>1769</v>
      </c>
      <c r="Q9" s="87" t="s">
        <v>1247</v>
      </c>
      <c r="R9" s="18"/>
      <c r="S9" s="18"/>
      <c r="T9" s="18"/>
      <c r="U9" s="18"/>
      <c r="V9" s="18"/>
      <c r="W9" s="18"/>
      <c r="X9" s="87">
        <v>4</v>
      </c>
      <c r="Y9" s="769" t="s">
        <v>1768</v>
      </c>
      <c r="Z9" s="87" t="s">
        <v>1769</v>
      </c>
      <c r="AA9" s="87" t="s">
        <v>1247</v>
      </c>
      <c r="AB9" s="18"/>
      <c r="AC9" s="87">
        <v>4</v>
      </c>
      <c r="AD9" s="87" t="s">
        <v>1666</v>
      </c>
      <c r="AE9" s="87" t="s">
        <v>1667</v>
      </c>
      <c r="AF9" s="87" t="s">
        <v>1247</v>
      </c>
    </row>
    <row r="10" spans="1:32" ht="12">
      <c r="A10" s="18"/>
      <c r="B10" s="18"/>
      <c r="C10" s="18"/>
      <c r="D10" s="18"/>
      <c r="F10" s="85" t="s">
        <v>1247</v>
      </c>
      <c r="G10" s="86" t="s">
        <v>1789</v>
      </c>
      <c r="H10" s="87" t="s">
        <v>1790</v>
      </c>
      <c r="I10" s="87" t="s">
        <v>2335</v>
      </c>
      <c r="J10" s="87" t="s">
        <v>2336</v>
      </c>
      <c r="K10" s="85">
        <v>41</v>
      </c>
      <c r="L10" s="85">
        <v>38</v>
      </c>
      <c r="M10" s="18"/>
      <c r="N10" s="87">
        <v>5</v>
      </c>
      <c r="O10" s="87" t="s">
        <v>1789</v>
      </c>
      <c r="P10" s="87" t="s">
        <v>1790</v>
      </c>
      <c r="Q10" s="87" t="s">
        <v>1247</v>
      </c>
      <c r="R10" s="18"/>
      <c r="S10" s="18"/>
      <c r="T10" s="18"/>
      <c r="U10" s="18"/>
      <c r="V10" s="18"/>
      <c r="W10" s="18"/>
      <c r="X10" s="87">
        <v>5</v>
      </c>
      <c r="Y10" s="769" t="s">
        <v>1789</v>
      </c>
      <c r="Z10" s="87" t="s">
        <v>1790</v>
      </c>
      <c r="AA10" s="87" t="s">
        <v>1247</v>
      </c>
      <c r="AB10" s="18"/>
      <c r="AC10" s="87">
        <v>5</v>
      </c>
      <c r="AD10" s="87" t="s">
        <v>1700</v>
      </c>
      <c r="AE10" s="87" t="s">
        <v>1701</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1810</v>
      </c>
      <c r="P11" s="87" t="s">
        <v>1811</v>
      </c>
      <c r="Q11" s="87" t="s">
        <v>1247</v>
      </c>
      <c r="R11" s="18"/>
      <c r="S11" s="18"/>
      <c r="T11" s="18"/>
      <c r="U11" s="18"/>
      <c r="V11" s="18"/>
      <c r="W11" s="18"/>
      <c r="X11" s="87">
        <v>6</v>
      </c>
      <c r="Y11" s="769" t="s">
        <v>1810</v>
      </c>
      <c r="Z11" s="87" t="s">
        <v>1811</v>
      </c>
      <c r="AA11" s="87" t="s">
        <v>1247</v>
      </c>
      <c r="AB11" s="18"/>
      <c r="AC11" s="87">
        <v>6</v>
      </c>
      <c r="AD11" s="87" t="s">
        <v>1687</v>
      </c>
      <c r="AE11" s="87" t="s">
        <v>1688</v>
      </c>
      <c r="AF11" s="87" t="s">
        <v>1247</v>
      </c>
    </row>
    <row r="12" spans="1:32" ht="12">
      <c r="A12" s="18"/>
      <c r="B12" s="18"/>
      <c r="C12" s="18"/>
      <c r="D12" s="18"/>
      <c r="F12" s="85" t="s">
        <v>1636</v>
      </c>
      <c r="G12" s="86" t="s">
        <v>1789</v>
      </c>
      <c r="H12" s="87"/>
      <c r="I12" s="87" t="s">
        <v>1789</v>
      </c>
      <c r="J12" s="87"/>
      <c r="K12" s="85" t="s">
        <v>1244</v>
      </c>
      <c r="L12" s="85"/>
      <c r="M12" s="18"/>
      <c r="N12" s="87">
        <v>7</v>
      </c>
      <c r="O12" s="87" t="s">
        <v>1663</v>
      </c>
      <c r="P12" s="87" t="s">
        <v>1664</v>
      </c>
      <c r="Q12" s="87" t="s">
        <v>1247</v>
      </c>
      <c r="R12" s="18"/>
      <c r="S12" s="18"/>
      <c r="T12" s="18"/>
      <c r="U12" s="18"/>
      <c r="V12" s="18"/>
      <c r="W12" s="18"/>
      <c r="X12" s="87">
        <v>7</v>
      </c>
      <c r="Y12" s="769" t="s">
        <v>1663</v>
      </c>
      <c r="Z12" s="87" t="s">
        <v>1664</v>
      </c>
      <c r="AA12" s="87" t="s">
        <v>1247</v>
      </c>
      <c r="AB12" s="18"/>
      <c r="AC12" s="87">
        <v>7</v>
      </c>
      <c r="AD12" s="87" t="s">
        <v>2318</v>
      </c>
      <c r="AE12" s="87" t="s">
        <v>2319</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1848</v>
      </c>
      <c r="P13" s="87" t="s">
        <v>1695</v>
      </c>
      <c r="Q13" s="87" t="s">
        <v>1247</v>
      </c>
      <c r="R13" s="18"/>
      <c r="S13" s="18"/>
      <c r="T13" s="18"/>
      <c r="U13" s="18"/>
      <c r="V13" s="18"/>
      <c r="W13" s="18"/>
      <c r="X13" s="87">
        <v>8</v>
      </c>
      <c r="Y13" s="769" t="s">
        <v>1848</v>
      </c>
      <c r="Z13" s="87" t="s">
        <v>1695</v>
      </c>
      <c r="AA13" s="87" t="s">
        <v>1247</v>
      </c>
      <c r="AB13" s="18"/>
      <c r="AC13" s="87">
        <v>8</v>
      </c>
      <c r="AD13" s="87" t="s">
        <v>1637</v>
      </c>
      <c r="AE13" s="87" t="s">
        <v>1638</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1868</v>
      </c>
      <c r="P14" s="87" t="s">
        <v>1869</v>
      </c>
      <c r="Q14" s="87" t="s">
        <v>1247</v>
      </c>
      <c r="R14" s="18"/>
      <c r="S14" s="18"/>
      <c r="T14" s="18"/>
      <c r="U14" s="18"/>
      <c r="V14" s="18"/>
      <c r="W14" s="18"/>
      <c r="X14" s="87">
        <v>9</v>
      </c>
      <c r="Y14" s="769" t="s">
        <v>1868</v>
      </c>
      <c r="Z14" s="87" t="s">
        <v>1869</v>
      </c>
      <c r="AA14" s="87" t="s">
        <v>1247</v>
      </c>
      <c r="AB14" s="18"/>
      <c r="AC14" s="87">
        <v>9</v>
      </c>
      <c r="AD14" s="87" t="s">
        <v>2330</v>
      </c>
      <c r="AE14" s="87" t="s">
        <v>2331</v>
      </c>
      <c r="AF14" s="87" t="s">
        <v>1247</v>
      </c>
    </row>
    <row r="15" spans="1:32" ht="12">
      <c r="A15" s="18"/>
      <c r="B15" s="18"/>
      <c r="C15" s="18"/>
      <c r="D15" s="18"/>
      <c r="E15" s="18"/>
      <c r="F15" s="18"/>
      <c r="G15" s="18"/>
      <c r="H15" s="18"/>
      <c r="I15" s="18"/>
      <c r="J15" s="18"/>
      <c r="K15" s="18"/>
      <c r="L15" s="18"/>
      <c r="M15" s="18"/>
      <c r="N15" s="87">
        <v>10</v>
      </c>
      <c r="O15" s="87" t="s">
        <v>1889</v>
      </c>
      <c r="P15" s="87" t="s">
        <v>1890</v>
      </c>
      <c r="Q15" s="87" t="s">
        <v>1247</v>
      </c>
      <c r="R15" s="18"/>
      <c r="S15" s="18"/>
      <c r="T15" s="18"/>
      <c r="U15" s="18"/>
      <c r="V15" s="18"/>
      <c r="W15" s="18"/>
      <c r="X15" s="87">
        <v>10</v>
      </c>
      <c r="Y15" s="769" t="s">
        <v>1889</v>
      </c>
      <c r="Z15" s="87" t="s">
        <v>1890</v>
      </c>
      <c r="AA15" s="87" t="s">
        <v>1247</v>
      </c>
      <c r="AB15" s="18"/>
      <c r="AC15" s="87">
        <v>10</v>
      </c>
      <c r="AD15" s="87" t="s">
        <v>2306</v>
      </c>
      <c r="AE15" s="87" t="s">
        <v>2307</v>
      </c>
      <c r="AF15" s="87" t="s">
        <v>1247</v>
      </c>
    </row>
    <row r="16" spans="1:32" ht="12">
      <c r="A16" s="18"/>
      <c r="B16" s="18"/>
      <c r="C16" s="18"/>
      <c r="D16" s="18"/>
      <c r="E16" s="18"/>
      <c r="F16" s="18"/>
      <c r="G16" s="18"/>
      <c r="H16" s="18"/>
      <c r="I16" s="18"/>
      <c r="J16" s="18"/>
      <c r="K16" s="18"/>
      <c r="L16" s="18"/>
      <c r="M16" s="18"/>
      <c r="N16" s="87">
        <v>11</v>
      </c>
      <c r="O16" s="87" t="s">
        <v>1910</v>
      </c>
      <c r="P16" s="87" t="s">
        <v>1911</v>
      </c>
      <c r="Q16" s="87" t="s">
        <v>1247</v>
      </c>
      <c r="R16" s="18"/>
      <c r="S16" s="18"/>
      <c r="T16" s="18"/>
      <c r="U16" s="18"/>
      <c r="V16" s="18"/>
      <c r="W16" s="18"/>
      <c r="X16" s="87">
        <v>11</v>
      </c>
      <c r="Y16" s="769" t="s">
        <v>1910</v>
      </c>
      <c r="Z16" s="87" t="s">
        <v>1911</v>
      </c>
      <c r="AA16" s="87" t="s">
        <v>1247</v>
      </c>
      <c r="AB16" s="18"/>
      <c r="AC16" s="87">
        <v>11</v>
      </c>
      <c r="AD16" s="87" t="s">
        <v>2302</v>
      </c>
      <c r="AE16" s="87" t="s">
        <v>2303</v>
      </c>
      <c r="AF16" s="87" t="s">
        <v>1247</v>
      </c>
    </row>
    <row r="17" spans="1:32" ht="12">
      <c r="A17" s="18"/>
      <c r="B17" s="18"/>
      <c r="C17" s="18"/>
      <c r="D17" s="18"/>
      <c r="E17" s="18"/>
      <c r="F17" s="18"/>
      <c r="G17" s="18"/>
      <c r="H17" s="18"/>
      <c r="I17" s="18"/>
      <c r="J17" s="18"/>
      <c r="K17" s="18"/>
      <c r="L17" s="18"/>
      <c r="M17" s="18"/>
      <c r="N17" s="87">
        <v>12</v>
      </c>
      <c r="O17" s="87" t="s">
        <v>1931</v>
      </c>
      <c r="P17" s="87" t="s">
        <v>1932</v>
      </c>
      <c r="Q17" s="87" t="s">
        <v>1247</v>
      </c>
      <c r="R17" s="18"/>
      <c r="S17" s="18"/>
      <c r="T17" s="18"/>
      <c r="U17" s="18"/>
      <c r="V17" s="18"/>
      <c r="W17" s="18"/>
      <c r="X17" s="87">
        <v>12</v>
      </c>
      <c r="Y17" s="769" t="s">
        <v>1931</v>
      </c>
      <c r="Z17" s="87" t="s">
        <v>1932</v>
      </c>
      <c r="AA17" s="87" t="s">
        <v>1247</v>
      </c>
      <c r="AB17" s="18"/>
      <c r="AC17" s="87">
        <v>12</v>
      </c>
      <c r="AD17" s="87" t="s">
        <v>1678</v>
      </c>
      <c r="AE17" s="87" t="s">
        <v>1679</v>
      </c>
      <c r="AF17" s="87" t="s">
        <v>1247</v>
      </c>
    </row>
    <row r="18" spans="1:32" ht="12">
      <c r="A18" s="18"/>
      <c r="B18" s="18"/>
      <c r="C18" s="18"/>
      <c r="D18" s="18"/>
      <c r="E18" s="18"/>
      <c r="F18" s="18"/>
      <c r="G18" s="18"/>
      <c r="H18" s="18"/>
      <c r="I18" s="18"/>
      <c r="J18" s="18"/>
      <c r="K18" s="18"/>
      <c r="L18" s="18"/>
      <c r="M18" s="18"/>
      <c r="N18" s="87">
        <v>13</v>
      </c>
      <c r="O18" s="87" t="s">
        <v>1952</v>
      </c>
      <c r="P18" s="87" t="s">
        <v>1953</v>
      </c>
      <c r="Q18" s="87" t="s">
        <v>1247</v>
      </c>
      <c r="R18" s="18"/>
      <c r="S18" s="18"/>
      <c r="T18" s="18"/>
      <c r="U18" s="18"/>
      <c r="V18" s="18"/>
      <c r="W18" s="18"/>
      <c r="X18" s="87">
        <v>13</v>
      </c>
      <c r="Y18" s="769" t="s">
        <v>1952</v>
      </c>
      <c r="Z18" s="87" t="s">
        <v>1953</v>
      </c>
      <c r="AA18" s="87" t="s">
        <v>1247</v>
      </c>
      <c r="AB18" s="18"/>
      <c r="AC18" s="87">
        <v>13</v>
      </c>
      <c r="AD18" s="87" t="s">
        <v>1691</v>
      </c>
      <c r="AE18" s="87" t="s">
        <v>1692</v>
      </c>
      <c r="AF18" s="87" t="s">
        <v>1247</v>
      </c>
    </row>
    <row r="19" spans="1:32" ht="12">
      <c r="A19" s="18"/>
      <c r="B19" s="18"/>
      <c r="C19" s="18"/>
      <c r="D19" s="18"/>
      <c r="E19" s="18"/>
      <c r="F19" s="18"/>
      <c r="G19" s="18"/>
      <c r="H19" s="18"/>
      <c r="I19" s="18"/>
      <c r="J19" s="18"/>
      <c r="K19" s="18"/>
      <c r="L19" s="18"/>
      <c r="M19" s="18"/>
      <c r="N19" s="87">
        <v>14</v>
      </c>
      <c r="O19" s="87" t="s">
        <v>1973</v>
      </c>
      <c r="P19" s="87" t="s">
        <v>1974</v>
      </c>
      <c r="Q19" s="87" t="s">
        <v>1247</v>
      </c>
      <c r="R19" s="18"/>
      <c r="S19" s="18"/>
      <c r="T19" s="18"/>
      <c r="U19" s="18"/>
      <c r="V19" s="18"/>
      <c r="W19" s="18"/>
      <c r="X19" s="87">
        <v>14</v>
      </c>
      <c r="Y19" s="769" t="s">
        <v>1973</v>
      </c>
      <c r="Z19" s="87" t="s">
        <v>1974</v>
      </c>
      <c r="AA19" s="87" t="s">
        <v>1247</v>
      </c>
      <c r="AB19" s="18"/>
      <c r="AC19" s="87">
        <v>14</v>
      </c>
      <c r="AD19" s="87" t="s">
        <v>2326</v>
      </c>
      <c r="AE19" s="87" t="s">
        <v>2327</v>
      </c>
      <c r="AF19" s="87" t="s">
        <v>1247</v>
      </c>
    </row>
    <row r="20" spans="1:32" ht="12">
      <c r="A20" s="18"/>
      <c r="B20" s="18"/>
      <c r="C20" s="18"/>
      <c r="D20" s="18"/>
      <c r="E20" s="18"/>
      <c r="F20" s="18"/>
      <c r="G20" s="18"/>
      <c r="H20" s="18"/>
      <c r="I20" s="18"/>
      <c r="J20" s="18"/>
      <c r="K20" s="18"/>
      <c r="L20" s="18"/>
      <c r="M20" s="18"/>
      <c r="N20" s="87">
        <v>15</v>
      </c>
      <c r="O20" s="87" t="s">
        <v>1994</v>
      </c>
      <c r="P20" s="87" t="s">
        <v>1695</v>
      </c>
      <c r="Q20" s="87" t="s">
        <v>1247</v>
      </c>
      <c r="R20" s="18"/>
      <c r="S20" s="18"/>
      <c r="T20" s="18"/>
      <c r="U20" s="18"/>
      <c r="V20" s="18"/>
      <c r="W20" s="18"/>
      <c r="X20" s="87">
        <v>15</v>
      </c>
      <c r="Y20" s="769" t="s">
        <v>1994</v>
      </c>
      <c r="Z20" s="87" t="s">
        <v>1695</v>
      </c>
      <c r="AA20" s="87" t="s">
        <v>1247</v>
      </c>
      <c r="AB20" s="18"/>
      <c r="AC20" s="87">
        <v>15</v>
      </c>
      <c r="AD20" s="87" t="s">
        <v>1789</v>
      </c>
      <c r="AE20" s="87" t="s">
        <v>1790</v>
      </c>
      <c r="AF20" s="87" t="s">
        <v>1247</v>
      </c>
    </row>
    <row r="21" spans="1:32" ht="12">
      <c r="A21" s="18"/>
      <c r="B21" s="18"/>
      <c r="C21" s="18"/>
      <c r="D21" s="18"/>
      <c r="E21" s="18"/>
      <c r="F21" s="18"/>
      <c r="G21" s="18"/>
      <c r="H21" s="18"/>
      <c r="I21" s="18"/>
      <c r="J21" s="18"/>
      <c r="K21" s="18"/>
      <c r="L21" s="18"/>
      <c r="M21" s="18"/>
      <c r="N21" s="87">
        <v>16</v>
      </c>
      <c r="O21" s="87" t="s">
        <v>2014</v>
      </c>
      <c r="P21" s="87" t="s">
        <v>2015</v>
      </c>
      <c r="Q21" s="87" t="s">
        <v>1247</v>
      </c>
      <c r="R21" s="18"/>
      <c r="S21" s="18"/>
      <c r="T21" s="18"/>
      <c r="U21" s="18"/>
      <c r="V21" s="18"/>
      <c r="W21" s="18"/>
      <c r="X21" s="87">
        <v>16</v>
      </c>
      <c r="Y21" s="769" t="s">
        <v>2014</v>
      </c>
      <c r="Z21" s="87" t="s">
        <v>2015</v>
      </c>
      <c r="AA21" s="87" t="s">
        <v>1247</v>
      </c>
      <c r="AB21" s="18"/>
      <c r="AC21" s="87">
        <v>16</v>
      </c>
      <c r="AD21" s="87" t="s">
        <v>1674</v>
      </c>
      <c r="AE21" s="87" t="s">
        <v>1675</v>
      </c>
      <c r="AF21" s="87" t="s">
        <v>1247</v>
      </c>
    </row>
    <row r="22" spans="1:32" ht="12">
      <c r="A22" s="18"/>
      <c r="B22" s="18"/>
      <c r="C22" s="18"/>
      <c r="D22" s="18"/>
      <c r="E22" s="18"/>
      <c r="F22" s="18"/>
      <c r="G22" s="18"/>
      <c r="H22" s="18"/>
      <c r="I22" s="18"/>
      <c r="J22" s="18"/>
      <c r="K22" s="18"/>
      <c r="L22" s="18"/>
      <c r="M22" s="18"/>
      <c r="N22" s="87">
        <v>17</v>
      </c>
      <c r="O22" s="87" t="s">
        <v>2035</v>
      </c>
      <c r="P22" s="87" t="s">
        <v>1686</v>
      </c>
      <c r="Q22" s="87" t="s">
        <v>1247</v>
      </c>
      <c r="R22" s="18"/>
      <c r="S22" s="18"/>
      <c r="T22" s="18"/>
      <c r="U22" s="18"/>
      <c r="V22" s="18"/>
      <c r="W22" s="18"/>
      <c r="X22" s="87">
        <v>17</v>
      </c>
      <c r="Y22" s="769" t="s">
        <v>2035</v>
      </c>
      <c r="Z22" s="87" t="s">
        <v>1686</v>
      </c>
      <c r="AA22" s="87" t="s">
        <v>1247</v>
      </c>
      <c r="AB22" s="18"/>
      <c r="AC22" s="87">
        <v>17</v>
      </c>
      <c r="AD22" s="87" t="s">
        <v>2310</v>
      </c>
      <c r="AE22" s="87" t="s">
        <v>2311</v>
      </c>
      <c r="AF22" s="87" t="s">
        <v>1247</v>
      </c>
    </row>
    <row r="23" spans="1:32" ht="12">
      <c r="A23" s="18"/>
      <c r="B23" s="18"/>
      <c r="C23" s="18"/>
      <c r="D23" s="18"/>
      <c r="E23" s="18"/>
      <c r="F23" s="18"/>
      <c r="G23" s="18"/>
      <c r="H23" s="18"/>
      <c r="I23" s="18"/>
      <c r="J23" s="18"/>
      <c r="K23" s="18"/>
      <c r="L23" s="18"/>
      <c r="M23" s="18"/>
      <c r="N23" s="87">
        <v>18</v>
      </c>
      <c r="O23" s="87" t="s">
        <v>2055</v>
      </c>
      <c r="P23" s="87" t="s">
        <v>2056</v>
      </c>
      <c r="Q23" s="87" t="s">
        <v>1247</v>
      </c>
      <c r="R23" s="18"/>
      <c r="S23" s="18"/>
      <c r="T23" s="18"/>
      <c r="U23" s="18"/>
      <c r="V23" s="18"/>
      <c r="W23" s="18"/>
      <c r="X23" s="87">
        <v>18</v>
      </c>
      <c r="Y23" s="769" t="s">
        <v>2055</v>
      </c>
      <c r="Z23" s="87" t="s">
        <v>2056</v>
      </c>
      <c r="AA23" s="87" t="s">
        <v>1247</v>
      </c>
      <c r="AB23" s="18"/>
      <c r="AC23" s="87">
        <v>18</v>
      </c>
      <c r="AD23" s="87" t="s">
        <v>2322</v>
      </c>
      <c r="AE23" s="87" t="s">
        <v>2323</v>
      </c>
      <c r="AF23" s="87" t="s">
        <v>1247</v>
      </c>
    </row>
    <row r="24" spans="1:32" ht="12">
      <c r="A24" s="18"/>
      <c r="B24" s="18"/>
      <c r="C24" s="18"/>
      <c r="D24" s="18"/>
      <c r="E24" s="18"/>
      <c r="F24" s="18"/>
      <c r="G24" s="18"/>
      <c r="H24" s="18"/>
      <c r="I24" s="18"/>
      <c r="J24" s="18"/>
      <c r="K24" s="18"/>
      <c r="L24" s="18"/>
      <c r="M24" s="18"/>
      <c r="N24" s="87">
        <v>19</v>
      </c>
      <c r="O24" s="87" t="s">
        <v>1671</v>
      </c>
      <c r="P24" s="87" t="s">
        <v>1672</v>
      </c>
      <c r="Q24" s="87" t="s">
        <v>1247</v>
      </c>
      <c r="R24" s="18"/>
      <c r="S24" s="18"/>
      <c r="T24" s="18"/>
      <c r="U24" s="18"/>
      <c r="V24" s="18"/>
      <c r="W24" s="18"/>
      <c r="X24" s="87">
        <v>19</v>
      </c>
      <c r="Y24" s="769" t="s">
        <v>1671</v>
      </c>
      <c r="Z24" s="87" t="s">
        <v>1672</v>
      </c>
      <c r="AA24" s="87" t="s">
        <v>1247</v>
      </c>
      <c r="AB24" s="18"/>
      <c r="AC24" s="87">
        <v>19</v>
      </c>
      <c r="AD24" s="87" t="s">
        <v>2314</v>
      </c>
      <c r="AE24" s="87" t="s">
        <v>2315</v>
      </c>
      <c r="AF24" s="87" t="s">
        <v>1247</v>
      </c>
    </row>
    <row r="25" spans="1:32" ht="12">
      <c r="A25" s="18"/>
      <c r="B25" s="18"/>
      <c r="C25" s="18"/>
      <c r="D25" s="18"/>
      <c r="E25" s="18"/>
      <c r="F25" s="18"/>
      <c r="G25" s="18"/>
      <c r="H25" s="18"/>
      <c r="I25" s="18"/>
      <c r="J25" s="18"/>
      <c r="K25" s="18"/>
      <c r="L25" s="18"/>
      <c r="M25" s="18"/>
      <c r="N25" s="87">
        <v>20</v>
      </c>
      <c r="O25" s="87" t="s">
        <v>2093</v>
      </c>
      <c r="P25" s="87" t="s">
        <v>2094</v>
      </c>
      <c r="Q25" s="87" t="s">
        <v>1247</v>
      </c>
      <c r="R25" s="18"/>
      <c r="S25" s="18"/>
      <c r="T25" s="18"/>
      <c r="U25" s="18"/>
      <c r="V25" s="18"/>
      <c r="W25" s="18"/>
      <c r="X25" s="87">
        <v>20</v>
      </c>
      <c r="Y25" s="769" t="s">
        <v>2093</v>
      </c>
      <c r="Z25" s="87" t="s">
        <v>2094</v>
      </c>
      <c r="AA25" s="87" t="s">
        <v>1247</v>
      </c>
      <c r="AB25" s="18"/>
      <c r="AC25" s="87">
        <v>20</v>
      </c>
      <c r="AD25" s="87" t="s">
        <v>2298</v>
      </c>
      <c r="AE25" s="87" t="s">
        <v>2299</v>
      </c>
      <c r="AF25" s="87" t="s">
        <v>1247</v>
      </c>
    </row>
    <row r="26" spans="1:32" ht="12">
      <c r="A26" s="18"/>
      <c r="B26" s="18"/>
      <c r="C26" s="18"/>
      <c r="D26" s="18"/>
      <c r="E26" s="18"/>
      <c r="F26" s="18"/>
      <c r="G26" s="18"/>
      <c r="H26" s="18"/>
      <c r="I26" s="18"/>
      <c r="J26" s="18"/>
      <c r="K26" s="18"/>
      <c r="L26" s="18"/>
      <c r="M26" s="18"/>
      <c r="N26" s="87">
        <v>21</v>
      </c>
      <c r="O26" s="87" t="s">
        <v>2114</v>
      </c>
      <c r="P26" s="87" t="s">
        <v>2115</v>
      </c>
      <c r="Q26" s="87" t="s">
        <v>1247</v>
      </c>
      <c r="R26" s="18"/>
      <c r="S26" s="18"/>
      <c r="T26" s="18"/>
      <c r="U26" s="18"/>
      <c r="V26" s="18"/>
      <c r="W26" s="18"/>
      <c r="X26" s="87">
        <v>21</v>
      </c>
      <c r="Y26" s="769" t="s">
        <v>2114</v>
      </c>
      <c r="Z26" s="87" t="s">
        <v>2115</v>
      </c>
      <c r="AA26" s="87" t="s">
        <v>1247</v>
      </c>
      <c r="AB26" s="18"/>
      <c r="AC26" s="87">
        <v>21</v>
      </c>
      <c r="AD26" s="87"/>
      <c r="AE26" s="87"/>
      <c r="AF26" s="87" t="s">
        <v>1247</v>
      </c>
    </row>
    <row r="27" spans="1:32" ht="12">
      <c r="A27" s="18"/>
      <c r="B27" s="18"/>
      <c r="C27" s="18"/>
      <c r="D27" s="18"/>
      <c r="E27" s="18"/>
      <c r="F27" s="18"/>
      <c r="G27" s="18"/>
      <c r="H27" s="18"/>
      <c r="I27" s="18"/>
      <c r="J27" s="18"/>
      <c r="K27" s="18"/>
      <c r="L27" s="18"/>
      <c r="M27" s="18"/>
      <c r="N27" s="87">
        <v>22</v>
      </c>
      <c r="O27" s="87" t="s">
        <v>1641</v>
      </c>
      <c r="P27" s="87" t="s">
        <v>1642</v>
      </c>
      <c r="Q27" s="87" t="s">
        <v>1247</v>
      </c>
      <c r="R27" s="18"/>
      <c r="S27" s="18"/>
      <c r="T27" s="18"/>
      <c r="U27" s="18"/>
      <c r="V27" s="18"/>
      <c r="W27" s="18"/>
      <c r="X27" s="87">
        <v>22</v>
      </c>
      <c r="Y27" s="769" t="s">
        <v>1641</v>
      </c>
      <c r="Z27" s="87" t="s">
        <v>1642</v>
      </c>
      <c r="AA27" s="87" t="s">
        <v>1247</v>
      </c>
      <c r="AB27" s="18"/>
      <c r="AC27" s="87">
        <v>22</v>
      </c>
      <c r="AD27" s="87"/>
      <c r="AE27" s="87"/>
      <c r="AF27" s="87" t="s">
        <v>1247</v>
      </c>
    </row>
    <row r="28" spans="1:32" ht="12">
      <c r="A28" s="18"/>
      <c r="B28" s="18"/>
      <c r="C28" s="18"/>
      <c r="D28" s="18"/>
      <c r="E28" s="18"/>
      <c r="F28" s="18"/>
      <c r="G28" s="18"/>
      <c r="H28" s="18"/>
      <c r="I28" s="18"/>
      <c r="J28" s="18"/>
      <c r="K28" s="18"/>
      <c r="L28" s="18"/>
      <c r="M28" s="18"/>
      <c r="N28" s="87">
        <v>23</v>
      </c>
      <c r="O28" s="87" t="s">
        <v>2152</v>
      </c>
      <c r="P28" s="87" t="s">
        <v>2153</v>
      </c>
      <c r="Q28" s="87" t="s">
        <v>1247</v>
      </c>
      <c r="R28" s="18"/>
      <c r="S28" s="18"/>
      <c r="T28" s="18"/>
      <c r="U28" s="18"/>
      <c r="V28" s="18"/>
      <c r="W28" s="18"/>
      <c r="X28" s="87">
        <v>23</v>
      </c>
      <c r="Y28" s="769" t="s">
        <v>2152</v>
      </c>
      <c r="Z28" s="87" t="s">
        <v>2153</v>
      </c>
      <c r="AA28" s="87" t="s">
        <v>1247</v>
      </c>
      <c r="AB28" s="18"/>
      <c r="AC28" s="87">
        <v>23</v>
      </c>
      <c r="AD28" s="87"/>
      <c r="AE28" s="87"/>
      <c r="AF28" s="87" t="s">
        <v>1247</v>
      </c>
    </row>
    <row r="29" spans="1:32" ht="12">
      <c r="A29" s="18"/>
      <c r="B29" s="18"/>
      <c r="C29" s="18"/>
      <c r="D29" s="18"/>
      <c r="E29" s="18"/>
      <c r="F29" s="18"/>
      <c r="G29" s="18"/>
      <c r="H29" s="18"/>
      <c r="I29" s="18"/>
      <c r="J29" s="18"/>
      <c r="K29" s="18"/>
      <c r="L29" s="18"/>
      <c r="M29" s="18"/>
      <c r="N29" s="87">
        <v>24</v>
      </c>
      <c r="O29" s="87" t="s">
        <v>2173</v>
      </c>
      <c r="P29" s="87" t="s">
        <v>2174</v>
      </c>
      <c r="Q29" s="87" t="s">
        <v>1247</v>
      </c>
      <c r="R29" s="18"/>
      <c r="S29" s="18"/>
      <c r="T29" s="18"/>
      <c r="U29" s="18"/>
      <c r="V29" s="18"/>
      <c r="W29" s="18"/>
      <c r="X29" s="87">
        <v>24</v>
      </c>
      <c r="Y29" s="769" t="s">
        <v>2173</v>
      </c>
      <c r="Z29" s="87" t="s">
        <v>2174</v>
      </c>
      <c r="AA29" s="87" t="s">
        <v>1247</v>
      </c>
      <c r="AB29" s="18"/>
      <c r="AC29" s="87">
        <v>24</v>
      </c>
      <c r="AD29" s="87"/>
      <c r="AE29" s="87"/>
      <c r="AF29" s="87" t="s">
        <v>1247</v>
      </c>
    </row>
    <row r="30" spans="1:32" ht="12">
      <c r="A30" s="18"/>
      <c r="B30" s="18"/>
      <c r="C30" s="18"/>
      <c r="D30" s="18"/>
      <c r="E30" s="18"/>
      <c r="F30" s="18"/>
      <c r="G30" s="18"/>
      <c r="H30" s="18"/>
      <c r="I30" s="18"/>
      <c r="J30" s="18"/>
      <c r="K30" s="18"/>
      <c r="L30" s="18"/>
      <c r="M30" s="18"/>
      <c r="N30" s="87">
        <v>25</v>
      </c>
      <c r="O30" s="87" t="s">
        <v>2194</v>
      </c>
      <c r="P30" s="87" t="s">
        <v>2195</v>
      </c>
      <c r="Q30" s="87" t="s">
        <v>1247</v>
      </c>
      <c r="R30" s="18"/>
      <c r="S30" s="18"/>
      <c r="T30" s="18"/>
      <c r="U30" s="18"/>
      <c r="V30" s="18"/>
      <c r="W30" s="18"/>
      <c r="X30" s="87">
        <v>25</v>
      </c>
      <c r="Y30" s="769" t="s">
        <v>2194</v>
      </c>
      <c r="Z30" s="87" t="s">
        <v>2195</v>
      </c>
      <c r="AA30" s="87" t="s">
        <v>1247</v>
      </c>
      <c r="AB30" s="18"/>
      <c r="AC30" s="87">
        <v>25</v>
      </c>
      <c r="AD30" s="87"/>
      <c r="AE30" s="87"/>
      <c r="AF30" s="87" t="s">
        <v>1247</v>
      </c>
    </row>
    <row r="31" spans="1:32" ht="12">
      <c r="A31" s="18"/>
      <c r="B31" s="18"/>
      <c r="C31" s="18"/>
      <c r="D31" s="18"/>
      <c r="E31" s="18"/>
      <c r="F31" s="18"/>
      <c r="G31" s="18"/>
      <c r="H31" s="18"/>
      <c r="I31" s="18"/>
      <c r="J31" s="18"/>
      <c r="K31" s="18"/>
      <c r="L31" s="18"/>
      <c r="M31" s="18"/>
      <c r="N31" s="87">
        <v>26</v>
      </c>
      <c r="O31" s="87" t="s">
        <v>2215</v>
      </c>
      <c r="P31" s="87" t="s">
        <v>2216</v>
      </c>
      <c r="Q31" s="87" t="s">
        <v>1247</v>
      </c>
      <c r="R31" s="18"/>
      <c r="S31" s="18"/>
      <c r="T31" s="18"/>
      <c r="U31" s="18"/>
      <c r="V31" s="18"/>
      <c r="W31" s="18"/>
      <c r="X31" s="87">
        <v>26</v>
      </c>
      <c r="Y31" s="769" t="s">
        <v>2215</v>
      </c>
      <c r="Z31" s="87" t="s">
        <v>2216</v>
      </c>
      <c r="AA31" s="87" t="s">
        <v>1247</v>
      </c>
      <c r="AB31" s="18"/>
      <c r="AC31" s="87">
        <v>26</v>
      </c>
      <c r="AD31" s="87"/>
      <c r="AE31" s="87"/>
      <c r="AF31" s="87" t="s">
        <v>1247</v>
      </c>
    </row>
    <row r="32" spans="1:32" ht="12">
      <c r="A32" s="18"/>
      <c r="B32" s="18"/>
      <c r="C32" s="18"/>
      <c r="D32" s="18"/>
      <c r="E32" s="18"/>
      <c r="F32" s="18"/>
      <c r="G32" s="18"/>
      <c r="H32" s="18"/>
      <c r="I32" s="18"/>
      <c r="J32" s="18"/>
      <c r="K32" s="18"/>
      <c r="L32" s="18"/>
      <c r="M32" s="18"/>
      <c r="N32" s="87">
        <v>27</v>
      </c>
      <c r="O32" s="87" t="s">
        <v>2236</v>
      </c>
      <c r="P32" s="87" t="s">
        <v>2237</v>
      </c>
      <c r="Q32" s="87" t="s">
        <v>1247</v>
      </c>
      <c r="R32" s="18"/>
      <c r="S32" s="18"/>
      <c r="T32" s="18"/>
      <c r="U32" s="18"/>
      <c r="V32" s="18"/>
      <c r="W32" s="18"/>
      <c r="X32" s="87">
        <v>27</v>
      </c>
      <c r="Y32" s="769" t="s">
        <v>2236</v>
      </c>
      <c r="Z32" s="87" t="s">
        <v>2237</v>
      </c>
      <c r="AA32" s="87" t="s">
        <v>1247</v>
      </c>
      <c r="AB32" s="18"/>
      <c r="AC32" s="87">
        <v>27</v>
      </c>
      <c r="AD32" s="87"/>
      <c r="AE32" s="87"/>
      <c r="AF32" s="87" t="s">
        <v>1247</v>
      </c>
    </row>
    <row r="33" spans="1:32" ht="12">
      <c r="A33" s="18"/>
      <c r="B33" s="18"/>
      <c r="C33" s="18"/>
      <c r="D33" s="18"/>
      <c r="E33" s="18"/>
      <c r="F33" s="18"/>
      <c r="G33" s="18"/>
      <c r="H33" s="18"/>
      <c r="I33" s="18"/>
      <c r="J33" s="18"/>
      <c r="K33" s="18"/>
      <c r="L33" s="18"/>
      <c r="M33" s="18"/>
      <c r="N33" s="87">
        <v>28</v>
      </c>
      <c r="O33" s="87" t="s">
        <v>2257</v>
      </c>
      <c r="P33" s="87" t="s">
        <v>2258</v>
      </c>
      <c r="Q33" s="87" t="s">
        <v>1247</v>
      </c>
      <c r="R33" s="18"/>
      <c r="S33" s="18"/>
      <c r="T33" s="18"/>
      <c r="U33" s="18"/>
      <c r="V33" s="18"/>
      <c r="W33" s="18"/>
      <c r="X33" s="87">
        <v>28</v>
      </c>
      <c r="Y33" s="769" t="s">
        <v>2257</v>
      </c>
      <c r="Z33" s="87" t="s">
        <v>2258</v>
      </c>
      <c r="AA33" s="87" t="s">
        <v>1247</v>
      </c>
      <c r="AB33" s="18"/>
      <c r="AC33" s="87">
        <v>28</v>
      </c>
      <c r="AD33" s="87"/>
      <c r="AE33" s="87"/>
      <c r="AF33" s="87" t="s">
        <v>1247</v>
      </c>
    </row>
    <row r="34" spans="1:32" ht="12">
      <c r="A34" s="18"/>
      <c r="B34" s="18"/>
      <c r="C34" s="18"/>
      <c r="D34" s="18"/>
      <c r="E34" s="18"/>
      <c r="F34" s="18"/>
      <c r="G34" s="18"/>
      <c r="H34" s="18"/>
      <c r="I34" s="18"/>
      <c r="J34" s="18"/>
      <c r="K34" s="18"/>
      <c r="L34" s="18"/>
      <c r="M34" s="18"/>
      <c r="N34" s="87">
        <v>29</v>
      </c>
      <c r="O34" s="87" t="s">
        <v>2278</v>
      </c>
      <c r="P34" s="87" t="s">
        <v>2279</v>
      </c>
      <c r="Q34" s="87" t="s">
        <v>1247</v>
      </c>
      <c r="R34" s="18"/>
      <c r="S34" s="18"/>
      <c r="T34" s="18"/>
      <c r="U34" s="18"/>
      <c r="V34" s="18"/>
      <c r="W34" s="18"/>
      <c r="X34" s="87">
        <v>29</v>
      </c>
      <c r="Y34" s="769" t="s">
        <v>2278</v>
      </c>
      <c r="Z34" s="87" t="s">
        <v>2279</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2335</v>
      </c>
      <c r="P36" s="87" t="s">
        <v>2336</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35</v>
      </c>
      <c r="I4" s="80" t="str">
        <f>HLOOKUP(I3,比較地域マスタ!$E$5:$L$6,2,0)</f>
        <v>山口県</v>
      </c>
      <c r="J4" s="80" t="str">
        <f>HLOOKUP(J3,比較地域マスタ!$E$5:$L$6,2,0)</f>
        <v>平生町</v>
      </c>
      <c r="K4" s="80" t="str">
        <f>HLOOKUP(K3,比較地域マスタ!$E$5:$L$6,2,0)</f>
        <v>35344</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平生町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176.43573846813524</v>
      </c>
      <c r="BB5" s="34"/>
      <c r="BC5" s="19"/>
      <c r="BD5" s="364">
        <f>AC35</f>
        <v>109.39749012035109</v>
      </c>
      <c r="BE5" s="34"/>
      <c r="BF5" s="19"/>
      <c r="BG5" s="364">
        <f>AK35</f>
        <v>90.828029617955764</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172.25611318257626</v>
      </c>
      <c r="BA6" s="19"/>
      <c r="BB6" s="34"/>
      <c r="BC6" s="364">
        <f>AC36</f>
        <v>107.81227592950273</v>
      </c>
      <c r="BD6" s="19"/>
      <c r="BE6" s="34"/>
      <c r="BF6" s="364">
        <f>AK36</f>
        <v>89.93150784461838</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2.8801382017188284</v>
      </c>
      <c r="BA7" s="19"/>
      <c r="BB7" s="34"/>
      <c r="BC7" s="364">
        <f>AC37</f>
        <v>1.3342861572726734</v>
      </c>
      <c r="BD7" s="19"/>
      <c r="BE7" s="34"/>
      <c r="BF7" s="364">
        <f t="shared" ref="BF7:BF8" si="0">AK37</f>
        <v>0.89652177333737759</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1.2994870838401416</v>
      </c>
      <c r="BA8" s="19"/>
      <c r="BB8" s="34"/>
      <c r="BC8" s="364">
        <f>AC38</f>
        <v>0.25092803357569088</v>
      </c>
      <c r="BD8" s="19"/>
      <c r="BE8" s="34"/>
      <c r="BF8" s="364">
        <f t="shared" si="0"/>
        <v>0</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255.23536779860564</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21.473656381854042</v>
      </c>
      <c r="BA9" s="364">
        <f>AZ9</f>
        <v>21.473656381854042</v>
      </c>
      <c r="BB9" s="34"/>
      <c r="BC9" s="364">
        <f>AC39</f>
        <v>21.120505889218418</v>
      </c>
      <c r="BD9" s="364">
        <f>AC39</f>
        <v>21.120505889218418</v>
      </c>
      <c r="BE9" s="34"/>
      <c r="BF9" s="364">
        <f>AK39</f>
        <v>13.479838129837589</v>
      </c>
      <c r="BG9" s="364">
        <f>AK39</f>
        <v>13.479838129837589</v>
      </c>
      <c r="BH9" s="34"/>
    </row>
    <row r="10" spans="1:62" ht="17.100000000000001" customHeight="1" thickBot="1">
      <c r="B10" s="366"/>
      <c r="C10" s="367"/>
      <c r="D10" s="369"/>
      <c r="E10" s="369"/>
      <c r="F10" s="369"/>
      <c r="G10" s="368"/>
      <c r="H10" s="368"/>
      <c r="I10" s="369"/>
      <c r="J10" s="370"/>
      <c r="K10" s="377"/>
      <c r="L10" s="286" t="s">
        <v>31</v>
      </c>
      <c r="M10" s="286"/>
      <c r="N10" s="622"/>
      <c r="O10" s="1025">
        <f>SUM(O11:O13)</f>
        <v>176.43573846813524</v>
      </c>
      <c r="P10" s="501">
        <f t="shared" ref="P10:P22" si="1">O10/$O$9</f>
        <v>0.69126680988566003</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26.427083383897298</v>
      </c>
      <c r="BA10" s="364">
        <f>AZ10</f>
        <v>26.427083383897298</v>
      </c>
      <c r="BB10" s="34"/>
      <c r="BC10" s="364">
        <f>AC40</f>
        <v>28.183740609701267</v>
      </c>
      <c r="BD10" s="364">
        <f>AC40</f>
        <v>28.183740609701267</v>
      </c>
      <c r="BE10" s="34"/>
      <c r="BF10" s="364">
        <f>AK40</f>
        <v>18.198329437311536</v>
      </c>
      <c r="BG10" s="364">
        <f>AK40</f>
        <v>18.198329437311536</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172.25611318257626</v>
      </c>
      <c r="P11" s="502">
        <f t="shared" si="1"/>
        <v>0.67489123732450573</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29.172646184817147</v>
      </c>
      <c r="BB11" s="34"/>
      <c r="BC11" s="364"/>
      <c r="BD11" s="364">
        <f>AC41</f>
        <v>25.584128065728841</v>
      </c>
      <c r="BE11" s="34"/>
      <c r="BF11" s="19"/>
      <c r="BG11" s="364">
        <f>AK41</f>
        <v>20.297332038343434</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2.8801382017188284</v>
      </c>
      <c r="P12" s="502">
        <f t="shared" si="1"/>
        <v>1.1284244133404786E-2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27.629556182442577</v>
      </c>
      <c r="BA12" s="19"/>
      <c r="BB12" s="34"/>
      <c r="BC12" s="364">
        <f>AC42</f>
        <v>24.374985345258892</v>
      </c>
      <c r="BD12" s="19"/>
      <c r="BE12" s="34"/>
      <c r="BF12" s="364">
        <f>AK42</f>
        <v>18.947174206678653</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1.2994870838401416</v>
      </c>
      <c r="P13" s="502">
        <f t="shared" si="1"/>
        <v>5.0913284277495051E-3</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0.80512969634346587</v>
      </c>
      <c r="BA13" s="19"/>
      <c r="BB13" s="34"/>
      <c r="BC13" s="364">
        <f>AC45</f>
        <v>0.99093312223095975</v>
      </c>
      <c r="BD13" s="19"/>
      <c r="BE13" s="34"/>
      <c r="BF13" s="364">
        <f>AK45</f>
        <v>0.67935179521058031</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21.473656381854042</v>
      </c>
      <c r="P14" s="501">
        <f t="shared" si="1"/>
        <v>8.4132761721321891E-2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0.73796030603110252</v>
      </c>
      <c r="BA14" s="19"/>
      <c r="BB14" s="34"/>
      <c r="BC14" s="364">
        <f>AC46</f>
        <v>0.21820959823898858</v>
      </c>
      <c r="BD14" s="19"/>
      <c r="BE14" s="34"/>
      <c r="BF14" s="364">
        <f t="shared" ref="BF14" si="2">AK46</f>
        <v>0.67080603645420089</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26.427083383897298</v>
      </c>
      <c r="P15" s="501">
        <f t="shared" si="1"/>
        <v>0.10354005250851317</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1.7262433799019068</v>
      </c>
      <c r="BA15" s="364">
        <f>AZ15</f>
        <v>1.7262433799019068</v>
      </c>
      <c r="BB15" s="34"/>
      <c r="BC15" s="364">
        <f>AC47</f>
        <v>1.9672843835956297</v>
      </c>
      <c r="BD15" s="364">
        <f>AC47</f>
        <v>1.9672843835956297</v>
      </c>
      <c r="BE15" s="34"/>
      <c r="BF15" s="364">
        <f>AK47</f>
        <v>1.617350477373545</v>
      </c>
      <c r="BG15" s="364">
        <f>AK47</f>
        <v>1.617350477373545</v>
      </c>
      <c r="BH15" s="34"/>
    </row>
    <row r="16" spans="1:62" ht="17.100000000000001" customHeight="1" thickBot="1">
      <c r="B16" s="366"/>
      <c r="C16" s="367"/>
      <c r="D16" s="369"/>
      <c r="E16" s="369"/>
      <c r="F16" s="369"/>
      <c r="G16" s="368"/>
      <c r="H16" s="368"/>
      <c r="I16" s="369"/>
      <c r="J16" s="370"/>
      <c r="K16" s="378"/>
      <c r="L16" s="286" t="s">
        <v>44</v>
      </c>
      <c r="M16" s="387"/>
      <c r="N16" s="388"/>
      <c r="O16" s="1025">
        <f>SUM(O18:O21)</f>
        <v>29.172646184817147</v>
      </c>
      <c r="P16" s="501">
        <f t="shared" si="1"/>
        <v>0.11429703663888746</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27.629556182442577</v>
      </c>
      <c r="P17" s="502">
        <f t="shared" si="1"/>
        <v>0.10825128359265546</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15.248986625662324</v>
      </c>
      <c r="P18" s="502">
        <f t="shared" si="1"/>
        <v>5.9744802443267152E-2</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12.380569556780253</v>
      </c>
      <c r="P19" s="502">
        <f t="shared" si="1"/>
        <v>4.8506481149388297E-2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0.80512969634346587</v>
      </c>
      <c r="P20" s="502">
        <f t="shared" si="1"/>
        <v>3.154459757233787E-3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0.73796030603110252</v>
      </c>
      <c r="P21" s="502">
        <f t="shared" si="1"/>
        <v>2.8912932889982265E-3</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1.7262433799019068</v>
      </c>
      <c r="P22" s="679">
        <f t="shared" si="1"/>
        <v>6.7633392456174224E-3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143.33834207877456</v>
      </c>
      <c r="AZ22" s="364">
        <f t="shared" si="3"/>
        <v>145.3321111570225</v>
      </c>
      <c r="BA22" s="364">
        <f t="shared" si="3"/>
        <v>142.91941300965098</v>
      </c>
      <c r="BB22" s="364">
        <f t="shared" si="3"/>
        <v>138.32081140642532</v>
      </c>
      <c r="BC22" s="364">
        <f t="shared" si="3"/>
        <v>135.77712241195485</v>
      </c>
      <c r="BD22" s="364">
        <f t="shared" si="3"/>
        <v>109.39749012035109</v>
      </c>
      <c r="BE22" s="364">
        <f t="shared" si="3"/>
        <v>113.45057570497507</v>
      </c>
      <c r="BF22" s="364">
        <f t="shared" si="3"/>
        <v>115.40942482546878</v>
      </c>
      <c r="BG22" s="364">
        <f t="shared" si="3"/>
        <v>133.05891881580828</v>
      </c>
      <c r="BH22" s="364">
        <f t="shared" si="3"/>
        <v>116.62173165253218</v>
      </c>
      <c r="BI22" s="364">
        <f t="shared" si="3"/>
        <v>114.77255483356552</v>
      </c>
      <c r="BJ22" s="364">
        <f t="shared" si="3"/>
        <v>98.091107495613031</v>
      </c>
      <c r="BK22" s="364">
        <f t="shared" si="3"/>
        <v>93.489381914403566</v>
      </c>
      <c r="BL22" s="364">
        <f t="shared" si="3"/>
        <v>90.828029617955764</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23.04758894224339</v>
      </c>
      <c r="AZ23" s="399">
        <f t="shared" ref="AZ23:BL23" si="4">Y39</f>
        <v>20.71888269715927</v>
      </c>
      <c r="BA23" s="399">
        <f t="shared" si="4"/>
        <v>23.695974718477647</v>
      </c>
      <c r="BB23" s="399">
        <f t="shared" si="4"/>
        <v>21.716348843414369</v>
      </c>
      <c r="BC23" s="399">
        <f t="shared" si="4"/>
        <v>21.843185330983079</v>
      </c>
      <c r="BD23" s="399">
        <f t="shared" si="4"/>
        <v>21.120505889218418</v>
      </c>
      <c r="BE23" s="399">
        <f t="shared" si="4"/>
        <v>20.121044918974412</v>
      </c>
      <c r="BF23" s="399">
        <f t="shared" si="4"/>
        <v>20.326674387654275</v>
      </c>
      <c r="BG23" s="399">
        <f t="shared" si="4"/>
        <v>17.89624915949722</v>
      </c>
      <c r="BH23" s="399">
        <f t="shared" si="4"/>
        <v>17.37479915674518</v>
      </c>
      <c r="BI23" s="399">
        <f t="shared" si="4"/>
        <v>15.438873742392909</v>
      </c>
      <c r="BJ23" s="399">
        <f t="shared" si="4"/>
        <v>13.923192678805023</v>
      </c>
      <c r="BK23" s="399">
        <f t="shared" si="4"/>
        <v>12.554568192312837</v>
      </c>
      <c r="BL23" s="399">
        <f t="shared" si="4"/>
        <v>13.479838129837589</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24.831655470204332</v>
      </c>
      <c r="AZ24" s="364">
        <f t="shared" ref="AZ24:BL24" si="5">Y40</f>
        <v>21.693799572645347</v>
      </c>
      <c r="BA24" s="364">
        <f t="shared" si="5"/>
        <v>26.545245764920192</v>
      </c>
      <c r="BB24" s="364">
        <f t="shared" si="5"/>
        <v>25.399765033245576</v>
      </c>
      <c r="BC24" s="364">
        <f t="shared" si="5"/>
        <v>27.537173471510183</v>
      </c>
      <c r="BD24" s="364">
        <f t="shared" si="5"/>
        <v>28.183740609701267</v>
      </c>
      <c r="BE24" s="364">
        <f t="shared" si="5"/>
        <v>26.946638631464836</v>
      </c>
      <c r="BF24" s="364">
        <f t="shared" si="5"/>
        <v>23.924151227140598</v>
      </c>
      <c r="BG24" s="364">
        <f t="shared" si="5"/>
        <v>22.704378856212561</v>
      </c>
      <c r="BH24" s="364">
        <f t="shared" si="5"/>
        <v>22.743387489108503</v>
      </c>
      <c r="BI24" s="364">
        <f t="shared" si="5"/>
        <v>20.574402273764338</v>
      </c>
      <c r="BJ24" s="364">
        <f t="shared" si="5"/>
        <v>16.520909614634622</v>
      </c>
      <c r="BK24" s="364">
        <f t="shared" si="5"/>
        <v>17.868192433682122</v>
      </c>
      <c r="BL24" s="364">
        <f t="shared" si="5"/>
        <v>18.198329437311536</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27.729065672175416</v>
      </c>
      <c r="AZ25" s="364">
        <f t="shared" ref="AZ25:BL25" si="6">Y41</f>
        <v>26.862224115515065</v>
      </c>
      <c r="BA25" s="364">
        <f t="shared" si="6"/>
        <v>26.94155435380085</v>
      </c>
      <c r="BB25" s="364">
        <f t="shared" si="6"/>
        <v>26.309860444320201</v>
      </c>
      <c r="BC25" s="364">
        <f t="shared" si="6"/>
        <v>26.203548499693852</v>
      </c>
      <c r="BD25" s="364">
        <f t="shared" si="6"/>
        <v>25.584128065728841</v>
      </c>
      <c r="BE25" s="364">
        <f t="shared" si="6"/>
        <v>24.742113319554917</v>
      </c>
      <c r="BF25" s="364">
        <f t="shared" si="6"/>
        <v>24.68908964534652</v>
      </c>
      <c r="BG25" s="364">
        <f t="shared" si="6"/>
        <v>24.140773697506816</v>
      </c>
      <c r="BH25" s="364">
        <f t="shared" si="6"/>
        <v>23.777562649108937</v>
      </c>
      <c r="BI25" s="364">
        <f t="shared" si="6"/>
        <v>23.393408147876102</v>
      </c>
      <c r="BJ25" s="364">
        <f t="shared" si="6"/>
        <v>23.162927608651145</v>
      </c>
      <c r="BK25" s="364">
        <f t="shared" si="6"/>
        <v>20.680378924197875</v>
      </c>
      <c r="BL25" s="364">
        <f t="shared" si="6"/>
        <v>20.297332038343434</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0.88631153867574242</v>
      </c>
      <c r="AZ26" s="364">
        <f t="shared" si="7"/>
        <v>2.0247492781081293</v>
      </c>
      <c r="BA26" s="364">
        <f t="shared" si="7"/>
        <v>1.8037306006062823</v>
      </c>
      <c r="BB26" s="364">
        <f t="shared" si="7"/>
        <v>1.9924340489238206</v>
      </c>
      <c r="BC26" s="364">
        <f t="shared" si="7"/>
        <v>2.308631584078586</v>
      </c>
      <c r="BD26" s="364">
        <f t="shared" si="7"/>
        <v>1.9672843835956297</v>
      </c>
      <c r="BE26" s="364">
        <f t="shared" si="7"/>
        <v>2.088030965380125</v>
      </c>
      <c r="BF26" s="364">
        <f t="shared" si="7"/>
        <v>2.3361139535453801</v>
      </c>
      <c r="BG26" s="364">
        <f t="shared" si="7"/>
        <v>1.3530861499341695</v>
      </c>
      <c r="BH26" s="364">
        <f t="shared" si="7"/>
        <v>1.2807147165655943</v>
      </c>
      <c r="BI26" s="364">
        <f t="shared" si="7"/>
        <v>1.7083143278030555</v>
      </c>
      <c r="BJ26" s="364">
        <f t="shared" si="7"/>
        <v>2.0097976480264963</v>
      </c>
      <c r="BK26" s="364">
        <f t="shared" si="7"/>
        <v>1.462636338495668</v>
      </c>
      <c r="BL26" s="364">
        <f t="shared" si="7"/>
        <v>1.617350477373545</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219.83296370207344</v>
      </c>
      <c r="AZ27" s="364">
        <f t="shared" si="8"/>
        <v>216.63176682045031</v>
      </c>
      <c r="BA27" s="364">
        <f t="shared" si="8"/>
        <v>221.90591844745597</v>
      </c>
      <c r="BB27" s="364">
        <f t="shared" si="8"/>
        <v>213.73921977632932</v>
      </c>
      <c r="BC27" s="364">
        <f t="shared" si="8"/>
        <v>213.66966129822057</v>
      </c>
      <c r="BD27" s="364">
        <f t="shared" si="8"/>
        <v>186.25314906859523</v>
      </c>
      <c r="BE27" s="364">
        <f t="shared" si="8"/>
        <v>187.34840354034932</v>
      </c>
      <c r="BF27" s="364">
        <f t="shared" si="8"/>
        <v>186.68545403915556</v>
      </c>
      <c r="BG27" s="364">
        <f t="shared" si="8"/>
        <v>199.15340667895904</v>
      </c>
      <c r="BH27" s="364">
        <f t="shared" si="8"/>
        <v>181.79819566406039</v>
      </c>
      <c r="BI27" s="364">
        <f t="shared" si="8"/>
        <v>175.88755332540194</v>
      </c>
      <c r="BJ27" s="364">
        <f t="shared" si="8"/>
        <v>153.70793504573032</v>
      </c>
      <c r="BK27" s="364">
        <f t="shared" si="8"/>
        <v>146.05515780309207</v>
      </c>
      <c r="BL27" s="364">
        <f t="shared" si="8"/>
        <v>144.42087970082187</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186.25314906859523</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109.39749012035109</v>
      </c>
      <c r="P31" s="501">
        <f t="shared" ref="P31:P43" si="9">O31/$O$30</f>
        <v>0.58735914354962693</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107.81227592950273</v>
      </c>
      <c r="P32" s="502">
        <f t="shared" si="9"/>
        <v>0.57884807032066077</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1.3342861572726734</v>
      </c>
      <c r="P33" s="502">
        <f t="shared" si="9"/>
        <v>7.1638313979930012E-3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0.25092803357569088</v>
      </c>
      <c r="P34" s="502">
        <f t="shared" si="9"/>
        <v>1.3472418309731584E-3</v>
      </c>
      <c r="Q34" s="371"/>
      <c r="R34" s="15"/>
      <c r="S34" s="366"/>
      <c r="T34" s="622" t="s">
        <v>29</v>
      </c>
      <c r="U34" s="375"/>
      <c r="V34" s="375"/>
      <c r="W34" s="375"/>
      <c r="X34" s="1012">
        <f>X35+X39+X40+X41+X47</f>
        <v>219.83296370207344</v>
      </c>
      <c r="Y34" s="1013">
        <f t="shared" ref="Y34:AK34" si="10">Y35+Y39+Y40+Y41+Y47</f>
        <v>216.63176682045031</v>
      </c>
      <c r="Z34" s="1013">
        <f t="shared" si="10"/>
        <v>221.90591844745597</v>
      </c>
      <c r="AA34" s="1013">
        <f t="shared" si="10"/>
        <v>213.73921977632932</v>
      </c>
      <c r="AB34" s="1013">
        <f t="shared" si="10"/>
        <v>213.66966129822057</v>
      </c>
      <c r="AC34" s="1013">
        <f t="shared" si="10"/>
        <v>186.25314906859523</v>
      </c>
      <c r="AD34" s="1013">
        <f t="shared" si="10"/>
        <v>187.34840354034932</v>
      </c>
      <c r="AE34" s="1013">
        <f t="shared" si="10"/>
        <v>186.68545403915556</v>
      </c>
      <c r="AF34" s="1013">
        <f t="shared" si="10"/>
        <v>199.15340667895904</v>
      </c>
      <c r="AG34" s="1013">
        <f t="shared" si="10"/>
        <v>181.79819566406039</v>
      </c>
      <c r="AH34" s="1013">
        <f t="shared" si="10"/>
        <v>175.88755332540194</v>
      </c>
      <c r="AI34" s="1013">
        <f t="shared" si="10"/>
        <v>153.70793504573032</v>
      </c>
      <c r="AJ34" s="1013">
        <f t="shared" si="10"/>
        <v>146.05515780309207</v>
      </c>
      <c r="AK34" s="1014">
        <f t="shared" si="10"/>
        <v>144.42087970082187</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21.120505889218418</v>
      </c>
      <c r="P35" s="501">
        <f t="shared" si="9"/>
        <v>0.11339677205371673</v>
      </c>
      <c r="Q35" s="371"/>
      <c r="R35" s="15"/>
      <c r="S35" s="366"/>
      <c r="T35" s="377"/>
      <c r="U35" s="286" t="s">
        <v>31</v>
      </c>
      <c r="V35" s="387"/>
      <c r="W35" s="387"/>
      <c r="X35" s="1015">
        <f>SUM(X36:X38)</f>
        <v>143.33834207877456</v>
      </c>
      <c r="Y35" s="1016">
        <f t="shared" ref="Y35:AK35" si="11">SUM(Y36:Y38)</f>
        <v>145.3321111570225</v>
      </c>
      <c r="Z35" s="1016">
        <f t="shared" si="11"/>
        <v>142.91941300965098</v>
      </c>
      <c r="AA35" s="1016">
        <f t="shared" si="11"/>
        <v>138.32081140642532</v>
      </c>
      <c r="AB35" s="1016">
        <f t="shared" si="11"/>
        <v>135.77712241195485</v>
      </c>
      <c r="AC35" s="1016">
        <f t="shared" si="11"/>
        <v>109.39749012035109</v>
      </c>
      <c r="AD35" s="1016">
        <f t="shared" si="11"/>
        <v>113.45057570497507</v>
      </c>
      <c r="AE35" s="1016">
        <f t="shared" si="11"/>
        <v>115.40942482546878</v>
      </c>
      <c r="AF35" s="1016">
        <f t="shared" si="11"/>
        <v>133.05891881580828</v>
      </c>
      <c r="AG35" s="1016">
        <f t="shared" si="11"/>
        <v>116.62173165253218</v>
      </c>
      <c r="AH35" s="1016">
        <f t="shared" si="11"/>
        <v>114.77255483356552</v>
      </c>
      <c r="AI35" s="1016">
        <f t="shared" si="11"/>
        <v>98.091107495613031</v>
      </c>
      <c r="AJ35" s="1016">
        <f t="shared" si="11"/>
        <v>93.489381914403566</v>
      </c>
      <c r="AK35" s="1017">
        <f t="shared" si="11"/>
        <v>90.828029617955764</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28.183740609701267</v>
      </c>
      <c r="P36" s="501">
        <f t="shared" si="9"/>
        <v>0.15131953876023577</v>
      </c>
      <c r="Q36" s="371"/>
      <c r="R36" s="15"/>
      <c r="S36" s="401" t="s">
        <v>98</v>
      </c>
      <c r="T36" s="378"/>
      <c r="U36" s="389"/>
      <c r="V36" s="379" t="s">
        <v>98</v>
      </c>
      <c r="W36" s="402"/>
      <c r="X36" s="1018">
        <f>VLOOKUP(年度マスタ!$K$4&amp;"_"&amp;X$33,データシート1!$A:$BS,MATCH("aa_"&amp;$S36,データシート1!$A$1:$BS$1,0),0)</f>
        <v>140.94305821520277</v>
      </c>
      <c r="Y36" s="1019">
        <f>VLOOKUP(年度マスタ!$K$4&amp;"_"&amp;Y$33,データシート1!$A:$BS,MATCH("aa_"&amp;$S36,データシート1!$A$1:$BS$1,0),0)</f>
        <v>143.78039964365982</v>
      </c>
      <c r="Z36" s="1019">
        <f>VLOOKUP(年度マスタ!$K$4&amp;"_"&amp;Z$33,データシート1!$A:$BS,MATCH("aa_"&amp;$S36,データシート1!$A$1:$BS$1,0),0)</f>
        <v>141.08086770725956</v>
      </c>
      <c r="AA36" s="1019">
        <f>VLOOKUP(年度マスタ!$K$4&amp;"_"&amp;AA$33,データシート1!$A:$BS,MATCH("aa_"&amp;$S36,データシート1!$A$1:$BS$1,0),0)</f>
        <v>135.97118151856964</v>
      </c>
      <c r="AB36" s="1019">
        <f>VLOOKUP(年度マスタ!$K$4&amp;"_"&amp;AB$33,データシート1!$A:$BS,MATCH("aa_"&amp;$S36,データシート1!$A$1:$BS$1,0),0)</f>
        <v>133.50384466460088</v>
      </c>
      <c r="AC36" s="1019">
        <f>VLOOKUP(年度マスタ!$K$4&amp;"_"&amp;AC$33,データシート1!$A:$BS,MATCH("aa_"&amp;$S36,データシート1!$A$1:$BS$1,0),0)</f>
        <v>107.81227592950273</v>
      </c>
      <c r="AD36" s="1019">
        <f>VLOOKUP(年度マスタ!$K$4&amp;"_"&amp;AD$33,データシート1!$A:$BS,MATCH("aa_"&amp;$S36,データシート1!$A$1:$BS$1,0),0)</f>
        <v>112.35277925920307</v>
      </c>
      <c r="AE36" s="1019">
        <f>VLOOKUP(年度マスタ!$K$4&amp;"_"&amp;AE$33,データシート1!$A:$BS,MATCH("aa_"&amp;$S36,データシート1!$A$1:$BS$1,0),0)</f>
        <v>114.36350011516716</v>
      </c>
      <c r="AF36" s="1019">
        <f>VLOOKUP(年度マスタ!$K$4&amp;"_"&amp;AF$33,データシート1!$A:$BS,MATCH("aa_"&amp;$S36,データシート1!$A$1:$BS$1,0),0)</f>
        <v>132.0390649236962</v>
      </c>
      <c r="AG36" s="1019">
        <f>VLOOKUP(年度マスタ!$K$4&amp;"_"&amp;AG$33,データシート1!$A:$BS,MATCH("aa_"&amp;$S36,データシート1!$A$1:$BS$1,0),0)</f>
        <v>115.508379776781</v>
      </c>
      <c r="AH36" s="1019">
        <f>VLOOKUP(年度マスタ!$K$4&amp;"_"&amp;AH$33,データシート1!$A:$BS,MATCH("aa_"&amp;$S36,データシート1!$A$1:$BS$1,0),0)</f>
        <v>113.82972371345069</v>
      </c>
      <c r="AI36" s="1019">
        <f>VLOOKUP(年度マスタ!$K$4&amp;"_"&amp;AI$33,データシート1!$A:$BS,MATCH("aa_"&amp;$S36,データシート1!$A$1:$BS$1,0),0)</f>
        <v>97.139864744634281</v>
      </c>
      <c r="AJ36" s="1019">
        <f>VLOOKUP(年度マスタ!$K$4&amp;"_"&amp;AJ$33,データシート1!$A:$BS,MATCH("aa_"&amp;$S36,データシート1!$A$1:$BS$1,0),0)</f>
        <v>92.716623223051613</v>
      </c>
      <c r="AK36" s="1020">
        <f>VLOOKUP(年度マスタ!$K$4&amp;"_"&amp;AK$33,データシート1!$A:$BS,MATCH("aa_"&amp;$S36,データシート1!$A$1:$BS$1,0),0)</f>
        <v>89.93150784461838</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25.584128065728841</v>
      </c>
      <c r="P37" s="501">
        <f t="shared" si="9"/>
        <v>0.13736212350593038</v>
      </c>
      <c r="Q37" s="371"/>
      <c r="R37" s="15"/>
      <c r="S37" s="401" t="s">
        <v>100</v>
      </c>
      <c r="T37" s="378"/>
      <c r="U37" s="389"/>
      <c r="V37" s="379" t="s">
        <v>107</v>
      </c>
      <c r="W37" s="402"/>
      <c r="X37" s="1018">
        <f>VLOOKUP(年度マスタ!$K$4&amp;"_"&amp;X$33,データシート1!$A:$BS,MATCH("aa_"&amp;$S37,データシート1!$A$1:$BS$1,0),0)</f>
        <v>1.7115844835635354</v>
      </c>
      <c r="Y37" s="1019">
        <f>VLOOKUP(年度マスタ!$K$4&amp;"_"&amp;Y$33,データシート1!$A:$BS,MATCH("aa_"&amp;$S37,データシート1!$A$1:$BS$1,0),0)</f>
        <v>1.2653119315258525</v>
      </c>
      <c r="Z37" s="1019">
        <f>VLOOKUP(年度マスタ!$K$4&amp;"_"&amp;Z$33,データシート1!$A:$BS,MATCH("aa_"&amp;$S37,データシート1!$A$1:$BS$1,0),0)</f>
        <v>1.573239504362105</v>
      </c>
      <c r="AA37" s="1019">
        <f>VLOOKUP(年度マスタ!$K$4&amp;"_"&amp;AA$33,データシート1!$A:$BS,MATCH("aa_"&amp;$S37,データシート1!$A$1:$BS$1,0),0)</f>
        <v>2.0902609186395975</v>
      </c>
      <c r="AB37" s="1019">
        <f>VLOOKUP(年度マスタ!$K$4&amp;"_"&amp;AB$33,データシート1!$A:$BS,MATCH("aa_"&amp;$S37,データシート1!$A$1:$BS$1,0),0)</f>
        <v>2.0194859326459285</v>
      </c>
      <c r="AC37" s="1019">
        <f>VLOOKUP(年度マスタ!$K$4&amp;"_"&amp;AC$33,データシート1!$A:$BS,MATCH("aa_"&amp;$S37,データシート1!$A$1:$BS$1,0),0)</f>
        <v>1.3342861572726734</v>
      </c>
      <c r="AD37" s="1019">
        <f>VLOOKUP(年度マスタ!$K$4&amp;"_"&amp;AD$33,データシート1!$A:$BS,MATCH("aa_"&amp;$S37,データシート1!$A$1:$BS$1,0),0)</f>
        <v>0.93044492768191966</v>
      </c>
      <c r="AE37" s="1019">
        <f>VLOOKUP(年度マスタ!$K$4&amp;"_"&amp;AE$33,データシート1!$A:$BS,MATCH("aa_"&amp;$S37,データシート1!$A$1:$BS$1,0),0)</f>
        <v>0.87822734532072078</v>
      </c>
      <c r="AF37" s="1019">
        <f>VLOOKUP(年度マスタ!$K$4&amp;"_"&amp;AF$33,データシート1!$A:$BS,MATCH("aa_"&amp;$S37,データシート1!$A$1:$BS$1,0),0)</f>
        <v>0.83307493606445493</v>
      </c>
      <c r="AG37" s="1019">
        <f>VLOOKUP(年度マスタ!$K$4&amp;"_"&amp;AG$33,データシート1!$A:$BS,MATCH("aa_"&amp;$S37,データシート1!$A$1:$BS$1,0),0)</f>
        <v>0.94192934739071121</v>
      </c>
      <c r="AH37" s="1019">
        <f>VLOOKUP(年度マスタ!$K$4&amp;"_"&amp;AH$33,データシート1!$A:$BS,MATCH("aa_"&amp;$S37,データシート1!$A$1:$BS$1,0),0)</f>
        <v>0.78675765558335786</v>
      </c>
      <c r="AI37" s="1019">
        <f>VLOOKUP(年度マスタ!$K$4&amp;"_"&amp;AI$33,データシート1!$A:$BS,MATCH("aa_"&amp;$S37,データシート1!$A$1:$BS$1,0),0)</f>
        <v>0.79506919034213708</v>
      </c>
      <c r="AJ37" s="1019">
        <f>VLOOKUP(年度マスタ!$K$4&amp;"_"&amp;AJ$33,データシート1!$A:$BS,MATCH("aa_"&amp;$S37,データシート1!$A$1:$BS$1,0),0)</f>
        <v>0.77275869135195896</v>
      </c>
      <c r="AK37" s="1020">
        <f>VLOOKUP(年度マスタ!$K$4&amp;"_"&amp;AK$33,データシート1!$A:$BS,MATCH("aa_"&amp;$S37,データシート1!$A$1:$BS$1,0),0)</f>
        <v>0.89652177333737759</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24.374985345258892</v>
      </c>
      <c r="P38" s="502">
        <f t="shared" si="9"/>
        <v>0.13087019181770623</v>
      </c>
      <c r="Q38" s="371"/>
      <c r="R38" s="15"/>
      <c r="S38" s="401" t="s">
        <v>101</v>
      </c>
      <c r="T38" s="378"/>
      <c r="U38" s="391"/>
      <c r="V38" s="404" t="s">
        <v>110</v>
      </c>
      <c r="W38" s="404"/>
      <c r="X38" s="1018">
        <f>VLOOKUP(年度マスタ!$K$4&amp;"_"&amp;X$33,データシート1!$A:$BS,MATCH("aa_"&amp;$S38,データシート1!$A$1:$BS$1,0),0)</f>
        <v>0.68369938000826336</v>
      </c>
      <c r="Y38" s="1019">
        <f>VLOOKUP(年度マスタ!$K$4&amp;"_"&amp;Y$33,データシート1!$A:$BS,MATCH("aa_"&amp;$S38,データシート1!$A$1:$BS$1,0),0)</f>
        <v>0.28639958183683623</v>
      </c>
      <c r="Z38" s="1019">
        <f>VLOOKUP(年度マスタ!$K$4&amp;"_"&amp;Z$33,データシート1!$A:$BS,MATCH("aa_"&amp;$S38,データシート1!$A$1:$BS$1,0),0)</f>
        <v>0.26530579802931908</v>
      </c>
      <c r="AA38" s="1019">
        <f>VLOOKUP(年度マスタ!$K$4&amp;"_"&amp;AA$33,データシート1!$A:$BS,MATCH("aa_"&amp;$S38,データシート1!$A$1:$BS$1,0),0)</f>
        <v>0.25936896921608393</v>
      </c>
      <c r="AB38" s="1019">
        <f>VLOOKUP(年度マスタ!$K$4&amp;"_"&amp;AB$33,データシート1!$A:$BS,MATCH("aa_"&amp;$S38,データシート1!$A$1:$BS$1,0),0)</f>
        <v>0.25379181470804618</v>
      </c>
      <c r="AC38" s="1019">
        <f>VLOOKUP(年度マスタ!$K$4&amp;"_"&amp;AC$33,データシート1!$A:$BS,MATCH("aa_"&amp;$S38,データシート1!$A$1:$BS$1,0),0)</f>
        <v>0.25092803357569088</v>
      </c>
      <c r="AD38" s="1019">
        <f>VLOOKUP(年度マスタ!$K$4&amp;"_"&amp;AD$33,データシート1!$A:$BS,MATCH("aa_"&amp;$S38,データシート1!$A$1:$BS$1,0),0)</f>
        <v>0.16735151809006851</v>
      </c>
      <c r="AE38" s="1019">
        <f>VLOOKUP(年度マスタ!$K$4&amp;"_"&amp;AE$33,データシート1!$A:$BS,MATCH("aa_"&amp;$S38,データシート1!$A$1:$BS$1,0),0)</f>
        <v>0.16769736498089802</v>
      </c>
      <c r="AF38" s="1019">
        <f>VLOOKUP(年度マスタ!$K$4&amp;"_"&amp;AF$33,データシート1!$A:$BS,MATCH("aa_"&amp;$S38,データシート1!$A$1:$BS$1,0),0)</f>
        <v>0.18677895604762865</v>
      </c>
      <c r="AG38" s="1019">
        <f>VLOOKUP(年度マスタ!$K$4&amp;"_"&amp;AG$33,データシート1!$A:$BS,MATCH("aa_"&amp;$S38,データシート1!$A$1:$BS$1,0),0)</f>
        <v>0.17142252836046459</v>
      </c>
      <c r="AH38" s="1019">
        <f>VLOOKUP(年度マスタ!$K$4&amp;"_"&amp;AH$33,データシート1!$A:$BS,MATCH("aa_"&amp;$S38,データシート1!$A$1:$BS$1,0),0)</f>
        <v>0.15607346453147158</v>
      </c>
      <c r="AI38" s="1019">
        <f>VLOOKUP(年度マスタ!$K$4&amp;"_"&amp;AI$33,データシート1!$A:$BS,MATCH("aa_"&amp;$S38,データシート1!$A$1:$BS$1,0),0)</f>
        <v>0.15617356063661134</v>
      </c>
      <c r="AJ38" s="1019">
        <f>VLOOKUP(年度マスタ!$K$4&amp;"_"&amp;AJ$33,データシート1!$A:$BS,MATCH("aa_"&amp;$S38,データシート1!$A$1:$BS$1,0),0)</f>
        <v>0</v>
      </c>
      <c r="AK38" s="1020">
        <f>VLOOKUP(年度マスタ!$K$4&amp;"_"&amp;AK$33,データシート1!$A:$BS,MATCH("aa_"&amp;$S38,データシート1!$A$1:$BS$1,0),0)</f>
        <v>0</v>
      </c>
      <c r="AL38" s="373"/>
      <c r="AW38" s="19" t="str">
        <f>年度マスタ!H4</f>
        <v>35</v>
      </c>
      <c r="AX38" s="19" t="s">
        <v>111</v>
      </c>
      <c r="AY38" s="19">
        <f>VLOOKUP($AW38&amp;"_"&amp;$AY$34,データシート1!$A:$BS,MATCH($AY$31&amp;"_"&amp;AY$36,データシート1!$A$1:$BS$1,0),0)</f>
        <v>19854.990682110896</v>
      </c>
      <c r="AZ38" s="19">
        <f>VLOOKUP($AW38&amp;"_"&amp;$AY$34,データシート1!$A:$BS,MATCH($AY$31&amp;"_"&amp;AZ$36,データシート1!$A$1:$BS$1,0),0)</f>
        <v>154.54228429227337</v>
      </c>
      <c r="BA38" s="19">
        <f>VLOOKUP($AW38&amp;"_"&amp;$AY$34,データシート1!$A:$BS,MATCH($AY$31&amp;"_"&amp;BA$36,データシート1!$A$1:$BS$1,0),0)</f>
        <v>235.93720571288756</v>
      </c>
      <c r="BB38" s="19">
        <f>VLOOKUP($AW38&amp;"_"&amp;$AY$34,データシート1!$A:$BS,MATCH($AY$31&amp;"_"&amp;BB$36,データシート1!$A$1:$BS$1,0),0)</f>
        <v>1931.5955009621548</v>
      </c>
      <c r="BC38" s="19">
        <f>VLOOKUP($AW38&amp;"_"&amp;$AY$34,データシート1!$A:$BS,MATCH($AY$31&amp;"_"&amp;BC$36,データシート1!$A$1:$BS$1,0),0)</f>
        <v>2191.2245040895746</v>
      </c>
      <c r="BD38" s="19">
        <f>VLOOKUP($AW38&amp;"_"&amp;$AY$34,データシート1!$A:$BS,MATCH($AY$31&amp;"_"&amp;BD$36,データシート1!$A$1:$BS$1,0),0)</f>
        <v>1132.6728623674144</v>
      </c>
      <c r="BE38" s="19">
        <f>VLOOKUP($AW38&amp;"_"&amp;$AY$34,データシート1!$A:$BS,MATCH($AY$31&amp;"_"&amp;BE$36,データシート1!$A$1:$BS$1,0),0)</f>
        <v>968.90169566662689</v>
      </c>
      <c r="BF38" s="19">
        <f>VLOOKUP($AW38&amp;"_"&amp;$AY$34,データシート1!$A:$BS,MATCH($AY$31&amp;"_"&amp;BF$36,データシート1!$A$1:$BS$1,0),0)</f>
        <v>79.986170285848416</v>
      </c>
      <c r="BG38" s="19">
        <f>VLOOKUP($AW38&amp;"_"&amp;$AY$34,データシート1!$A:$BS,MATCH($AY$31&amp;"_"&amp;BG$36,データシート1!$A$1:$BS$1,0),0)</f>
        <v>313.67515607550405</v>
      </c>
      <c r="BH38" s="19">
        <f>VLOOKUP($AW38&amp;"_"&amp;$AY$34,データシート1!$A:$BS,MATCH($AY$31&amp;"_"&amp;BH$36,データシート1!$A$1:$BS$1,0),0)</f>
        <v>143.36548313327202</v>
      </c>
    </row>
    <row r="39" spans="2:64" ht="17.100000000000001" customHeight="1" thickBot="1">
      <c r="B39" s="366"/>
      <c r="C39" s="367"/>
      <c r="D39" s="369"/>
      <c r="E39" s="993"/>
      <c r="F39" s="369"/>
      <c r="G39" s="368"/>
      <c r="H39" s="368"/>
      <c r="I39" s="369"/>
      <c r="J39" s="370"/>
      <c r="K39" s="378"/>
      <c r="L39" s="389"/>
      <c r="M39" s="389"/>
      <c r="N39" s="390" t="s">
        <v>1298</v>
      </c>
      <c r="O39" s="1026">
        <f>AC43</f>
        <v>14.129494416755922</v>
      </c>
      <c r="P39" s="502">
        <f t="shared" si="9"/>
        <v>7.5861774619188665E-2</v>
      </c>
      <c r="Q39" s="371"/>
      <c r="R39" s="15"/>
      <c r="S39" s="401" t="s">
        <v>102</v>
      </c>
      <c r="T39" s="378"/>
      <c r="U39" s="386" t="s">
        <v>112</v>
      </c>
      <c r="V39" s="387"/>
      <c r="W39" s="387"/>
      <c r="X39" s="1015">
        <f>VLOOKUP(年度マスタ!$K$4&amp;"_"&amp;X$33,データシート1!$A:$BS,MATCH("aa_"&amp;$S39,データシート1!$A$1:$BS$1,0),0)</f>
        <v>23.04758894224339</v>
      </c>
      <c r="Y39" s="1016">
        <f>VLOOKUP(年度マスタ!$K$4&amp;"_"&amp;Y$33,データシート1!$A:$BS,MATCH("aa_"&amp;$S39,データシート1!$A$1:$BS$1,0),0)</f>
        <v>20.71888269715927</v>
      </c>
      <c r="Z39" s="1016">
        <f>VLOOKUP(年度マスタ!$K$4&amp;"_"&amp;Z$33,データシート1!$A:$BS,MATCH("aa_"&amp;$S39,データシート1!$A$1:$BS$1,0),0)</f>
        <v>23.695974718477647</v>
      </c>
      <c r="AA39" s="1016">
        <f>VLOOKUP(年度マスタ!$K$4&amp;"_"&amp;AA$33,データシート1!$A:$BS,MATCH("aa_"&amp;$S39,データシート1!$A$1:$BS$1,0),0)</f>
        <v>21.716348843414369</v>
      </c>
      <c r="AB39" s="1016">
        <f>VLOOKUP(年度マスタ!$K$4&amp;"_"&amp;AB$33,データシート1!$A:$BS,MATCH("aa_"&amp;$S39,データシート1!$A$1:$BS$1,0),0)</f>
        <v>21.843185330983079</v>
      </c>
      <c r="AC39" s="1016">
        <f>VLOOKUP(年度マスタ!$K$4&amp;"_"&amp;AC$33,データシート1!$A:$BS,MATCH("aa_"&amp;$S39,データシート1!$A$1:$BS$1,0),0)</f>
        <v>21.120505889218418</v>
      </c>
      <c r="AD39" s="1016">
        <f>VLOOKUP(年度マスタ!$K$4&amp;"_"&amp;AD$33,データシート1!$A:$BS,MATCH("aa_"&amp;$S39,データシート1!$A$1:$BS$1,0),0)</f>
        <v>20.121044918974412</v>
      </c>
      <c r="AE39" s="1016">
        <f>VLOOKUP(年度マスタ!$K$4&amp;"_"&amp;AE$33,データシート1!$A:$BS,MATCH("aa_"&amp;$S39,データシート1!$A$1:$BS$1,0),0)</f>
        <v>20.326674387654275</v>
      </c>
      <c r="AF39" s="1016">
        <f>VLOOKUP(年度マスタ!$K$4&amp;"_"&amp;AF$33,データシート1!$A:$BS,MATCH("aa_"&amp;$S39,データシート1!$A$1:$BS$1,0),0)</f>
        <v>17.89624915949722</v>
      </c>
      <c r="AG39" s="1016">
        <f>VLOOKUP(年度マスタ!$K$4&amp;"_"&amp;AG$33,データシート1!$A:$BS,MATCH("aa_"&amp;$S39,データシート1!$A$1:$BS$1,0),0)</f>
        <v>17.37479915674518</v>
      </c>
      <c r="AH39" s="1016">
        <f>VLOOKUP(年度マスタ!$K$4&amp;"_"&amp;AH$33,データシート1!$A:$BS,MATCH("aa_"&amp;$S39,データシート1!$A$1:$BS$1,0),0)</f>
        <v>15.438873742392909</v>
      </c>
      <c r="AI39" s="1016">
        <f>VLOOKUP(年度マスタ!$K$4&amp;"_"&amp;AI$33,データシート1!$A:$BS,MATCH("aa_"&amp;$S39,データシート1!$A$1:$BS$1,0),0)</f>
        <v>13.923192678805023</v>
      </c>
      <c r="AJ39" s="1016">
        <f>VLOOKUP(年度マスタ!$K$4&amp;"_"&amp;AJ$33,データシート1!$A:$BS,MATCH("aa_"&amp;$S39,データシート1!$A$1:$BS$1,0),0)</f>
        <v>12.554568192312837</v>
      </c>
      <c r="AK39" s="1017">
        <f>VLOOKUP(年度マスタ!$K$4&amp;"_"&amp;AK$33,データシート1!$A:$BS,MATCH("aa_"&amp;$S39,データシート1!$A$1:$BS$1,0),0)</f>
        <v>13.479838129837589</v>
      </c>
      <c r="AL39" s="373"/>
      <c r="AW39" s="19" t="str">
        <f>年度マスタ!K4</f>
        <v>35344</v>
      </c>
      <c r="AX39" s="19" t="s">
        <v>113</v>
      </c>
      <c r="AY39" s="19">
        <f>VLOOKUP($AW39&amp;"_"&amp;$AY$34,データシート1!$A:$BS,MATCH($AY$31&amp;"_"&amp;AY$36,データシート1!$A$1:$BS$1,0),0)</f>
        <v>89.93150784461838</v>
      </c>
      <c r="AZ39" s="19">
        <f>VLOOKUP($AW39&amp;"_"&amp;$AY$34,データシート1!$A:$BS,MATCH($AY$31&amp;"_"&amp;AZ$36,データシート1!$A$1:$BS$1,0),0)</f>
        <v>0.89652177333737759</v>
      </c>
      <c r="BA39" s="19">
        <f>VLOOKUP($AW39&amp;"_"&amp;$AY$34,データシート1!$A:$BS,MATCH($AY$31&amp;"_"&amp;BA$36,データシート1!$A$1:$BS$1,0),0)</f>
        <v>0</v>
      </c>
      <c r="BB39" s="19">
        <f>VLOOKUP($AW39&amp;"_"&amp;$AY$34,データシート1!$A:$BS,MATCH($AY$31&amp;"_"&amp;BB$36,データシート1!$A$1:$BS$1,0),0)</f>
        <v>13.479838129837589</v>
      </c>
      <c r="BC39" s="19">
        <f>VLOOKUP($AW39&amp;"_"&amp;$AY$34,データシート1!$A:$BS,MATCH($AY$31&amp;"_"&amp;BC$36,データシート1!$A$1:$BS$1,0),0)</f>
        <v>18.198329437311536</v>
      </c>
      <c r="BD39" s="19">
        <f>VLOOKUP($AW39&amp;"_"&amp;$AY$34,データシート1!$A:$BS,MATCH($AY$31&amp;"_"&amp;BD$36,データシート1!$A$1:$BS$1,0),0)</f>
        <v>10.261121363265898</v>
      </c>
      <c r="BE39" s="19">
        <f>VLOOKUP($AW39&amp;"_"&amp;$AY$34,データシート1!$A:$BS,MATCH($AY$31&amp;"_"&amp;BE$36,データシート1!$A$1:$BS$1,0),0)</f>
        <v>8.6860528434127566</v>
      </c>
      <c r="BF39" s="19">
        <f>VLOOKUP($AW39&amp;"_"&amp;$AY$34,データシート1!$A:$BS,MATCH($AY$31&amp;"_"&amp;BF$36,データシート1!$A$1:$BS$1,0),0)</f>
        <v>0.67935179521058031</v>
      </c>
      <c r="BG39" s="19">
        <f>VLOOKUP($AW39&amp;"_"&amp;$AY$34,データシート1!$A:$BS,MATCH($AY$31&amp;"_"&amp;BG$36,データシート1!$A$1:$BS$1,0),0)</f>
        <v>0.67080603645420089</v>
      </c>
      <c r="BH39" s="19">
        <f>VLOOKUP($AW39&amp;"_"&amp;$AY$34,データシート1!$A:$BS,MATCH($AY$31&amp;"_"&amp;BH$36,データシート1!$A$1:$BS$1,0),0)</f>
        <v>1.617350477373545</v>
      </c>
    </row>
    <row r="40" spans="2:64" ht="17.100000000000001" customHeight="1" thickBot="1">
      <c r="B40" s="366"/>
      <c r="C40" s="367"/>
      <c r="D40" s="369"/>
      <c r="E40" s="369"/>
      <c r="F40" s="369"/>
      <c r="G40" s="368"/>
      <c r="H40" s="368"/>
      <c r="I40" s="369"/>
      <c r="J40" s="370"/>
      <c r="K40" s="378"/>
      <c r="L40" s="389"/>
      <c r="M40" s="391"/>
      <c r="N40" s="382" t="s">
        <v>47</v>
      </c>
      <c r="O40" s="1026">
        <f>AC44</f>
        <v>10.245490928502972</v>
      </c>
      <c r="P40" s="502">
        <f t="shared" si="9"/>
        <v>5.5008417198517581E-2</v>
      </c>
      <c r="Q40" s="371"/>
      <c r="R40" s="15"/>
      <c r="S40" s="401" t="s">
        <v>78</v>
      </c>
      <c r="T40" s="378"/>
      <c r="U40" s="386" t="s">
        <v>78</v>
      </c>
      <c r="V40" s="387"/>
      <c r="W40" s="387"/>
      <c r="X40" s="1015">
        <f>VLOOKUP(年度マスタ!$K$4&amp;"_"&amp;X$33,データシート1!$A:$BS,MATCH("aa_"&amp;$S40,データシート1!$A$1:$BS$1,0),0)</f>
        <v>24.831655470204332</v>
      </c>
      <c r="Y40" s="1016">
        <f>VLOOKUP(年度マスタ!$K$4&amp;"_"&amp;Y$33,データシート1!$A:$BS,MATCH("aa_"&amp;$S40,データシート1!$A$1:$BS$1,0),0)</f>
        <v>21.693799572645347</v>
      </c>
      <c r="Z40" s="1016">
        <f>VLOOKUP(年度マスタ!$K$4&amp;"_"&amp;Z$33,データシート1!$A:$BS,MATCH("aa_"&amp;$S40,データシート1!$A$1:$BS$1,0),0)</f>
        <v>26.545245764920192</v>
      </c>
      <c r="AA40" s="1016">
        <f>VLOOKUP(年度マスタ!$K$4&amp;"_"&amp;AA$33,データシート1!$A:$BS,MATCH("aa_"&amp;$S40,データシート1!$A$1:$BS$1,0),0)</f>
        <v>25.399765033245576</v>
      </c>
      <c r="AB40" s="1016">
        <f>VLOOKUP(年度マスタ!$K$4&amp;"_"&amp;AB$33,データシート1!$A:$BS,MATCH("aa_"&amp;$S40,データシート1!$A$1:$BS$1,0),0)</f>
        <v>27.537173471510183</v>
      </c>
      <c r="AC40" s="1016">
        <f>VLOOKUP(年度マスタ!$K$4&amp;"_"&amp;AC$33,データシート1!$A:$BS,MATCH("aa_"&amp;$S40,データシート1!$A$1:$BS$1,0),0)</f>
        <v>28.183740609701267</v>
      </c>
      <c r="AD40" s="1016">
        <f>VLOOKUP(年度マスタ!$K$4&amp;"_"&amp;AD$33,データシート1!$A:$BS,MATCH("aa_"&amp;$S40,データシート1!$A$1:$BS$1,0),0)</f>
        <v>26.946638631464836</v>
      </c>
      <c r="AE40" s="1016">
        <f>VLOOKUP(年度マスタ!$K$4&amp;"_"&amp;AE$33,データシート1!$A:$BS,MATCH("aa_"&amp;$S40,データシート1!$A$1:$BS$1,0),0)</f>
        <v>23.924151227140598</v>
      </c>
      <c r="AF40" s="1016">
        <f>VLOOKUP(年度マスタ!$K$4&amp;"_"&amp;AF$33,データシート1!$A:$BS,MATCH("aa_"&amp;$S40,データシート1!$A$1:$BS$1,0),0)</f>
        <v>22.704378856212561</v>
      </c>
      <c r="AG40" s="1016">
        <f>VLOOKUP(年度マスタ!$K$4&amp;"_"&amp;AG$33,データシート1!$A:$BS,MATCH("aa_"&amp;$S40,データシート1!$A$1:$BS$1,0),0)</f>
        <v>22.743387489108503</v>
      </c>
      <c r="AH40" s="1016">
        <f>VLOOKUP(年度マスタ!$K$4&amp;"_"&amp;AH$33,データシート1!$A:$BS,MATCH("aa_"&amp;$S40,データシート1!$A$1:$BS$1,0),0)</f>
        <v>20.574402273764338</v>
      </c>
      <c r="AI40" s="1016">
        <f>VLOOKUP(年度マスタ!$K$4&amp;"_"&amp;AI$33,データシート1!$A:$BS,MATCH("aa_"&amp;$S40,データシート1!$A$1:$BS$1,0),0)</f>
        <v>16.520909614634622</v>
      </c>
      <c r="AJ40" s="1016">
        <f>VLOOKUP(年度マスタ!$K$4&amp;"_"&amp;AJ$33,データシート1!$A:$BS,MATCH("aa_"&amp;$S40,データシート1!$A$1:$BS$1,0),0)</f>
        <v>17.868192433682122</v>
      </c>
      <c r="AK40" s="1017">
        <f>VLOOKUP(年度マスタ!$K$4&amp;"_"&amp;AK$33,データシート1!$A:$BS,MATCH("aa_"&amp;$S40,データシート1!$A$1:$BS$1,0),0)</f>
        <v>18.198329437311536</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0.99093312223095975</v>
      </c>
      <c r="P41" s="502">
        <f t="shared" si="9"/>
        <v>5.3203563385981123E-3</v>
      </c>
      <c r="Q41" s="371"/>
      <c r="R41" s="15"/>
      <c r="S41" s="401" t="s">
        <v>1276</v>
      </c>
      <c r="T41" s="378"/>
      <c r="U41" s="286" t="s">
        <v>44</v>
      </c>
      <c r="V41" s="387"/>
      <c r="W41" s="387"/>
      <c r="X41" s="1015">
        <f>X42+X45+X46</f>
        <v>27.729065672175416</v>
      </c>
      <c r="Y41" s="1016">
        <f t="shared" ref="Y41:AH41" si="12">Y42+Y45+Y46</f>
        <v>26.862224115515065</v>
      </c>
      <c r="Z41" s="1016">
        <f t="shared" si="12"/>
        <v>26.94155435380085</v>
      </c>
      <c r="AA41" s="1016">
        <f t="shared" si="12"/>
        <v>26.309860444320201</v>
      </c>
      <c r="AB41" s="1016">
        <f t="shared" si="12"/>
        <v>26.203548499693852</v>
      </c>
      <c r="AC41" s="1016">
        <f t="shared" si="12"/>
        <v>25.584128065728841</v>
      </c>
      <c r="AD41" s="1016">
        <f t="shared" si="12"/>
        <v>24.742113319554917</v>
      </c>
      <c r="AE41" s="1016">
        <f t="shared" si="12"/>
        <v>24.68908964534652</v>
      </c>
      <c r="AF41" s="1016">
        <f t="shared" si="12"/>
        <v>24.140773697506816</v>
      </c>
      <c r="AG41" s="1016">
        <f t="shared" si="12"/>
        <v>23.777562649108937</v>
      </c>
      <c r="AH41" s="1016">
        <f t="shared" si="12"/>
        <v>23.393408147876102</v>
      </c>
      <c r="AI41" s="1016">
        <f>AI42+AI45+AI46</f>
        <v>23.162927608651145</v>
      </c>
      <c r="AJ41" s="1016">
        <f>AJ42+AJ45+AJ46</f>
        <v>20.680378924197875</v>
      </c>
      <c r="AK41" s="1017">
        <f>AK42+AK45+AK46</f>
        <v>20.297332038343434</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0.21820959823898858</v>
      </c>
      <c r="P42" s="502">
        <f t="shared" si="9"/>
        <v>1.1715753496260302E-3</v>
      </c>
      <c r="Q42" s="371"/>
      <c r="R42" s="15"/>
      <c r="S42" s="401"/>
      <c r="T42" s="378"/>
      <c r="U42" s="389"/>
      <c r="V42" s="623" t="s">
        <v>45</v>
      </c>
      <c r="W42" s="379"/>
      <c r="X42" s="1018">
        <f>SUM(X43:X44)</f>
        <v>26.409579152177464</v>
      </c>
      <c r="Y42" s="1019">
        <f t="shared" ref="Y42:AK42" si="13">SUM(Y43:Y44)</f>
        <v>25.834175533808178</v>
      </c>
      <c r="Z42" s="1019">
        <f t="shared" si="13"/>
        <v>25.941313578866762</v>
      </c>
      <c r="AA42" s="1019">
        <f t="shared" si="13"/>
        <v>25.224679904741976</v>
      </c>
      <c r="AB42" s="1019">
        <f t="shared" si="13"/>
        <v>24.979495419902928</v>
      </c>
      <c r="AC42" s="1019">
        <f t="shared" si="13"/>
        <v>24.374985345258892</v>
      </c>
      <c r="AD42" s="1019">
        <f t="shared" si="13"/>
        <v>23.46701112770409</v>
      </c>
      <c r="AE42" s="1019">
        <f t="shared" si="13"/>
        <v>23.272948705419115</v>
      </c>
      <c r="AF42" s="1019">
        <f t="shared" si="13"/>
        <v>22.674614365254179</v>
      </c>
      <c r="AG42" s="1019">
        <f t="shared" si="13"/>
        <v>22.268996996130873</v>
      </c>
      <c r="AH42" s="1019">
        <f t="shared" si="13"/>
        <v>21.853336615186699</v>
      </c>
      <c r="AI42" s="1019">
        <f t="shared" si="13"/>
        <v>21.642021678267092</v>
      </c>
      <c r="AJ42" s="1019">
        <f t="shared" si="13"/>
        <v>19.325181007045664</v>
      </c>
      <c r="AK42" s="1020">
        <f t="shared" si="13"/>
        <v>18.947174206678653</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1.9672843835956297</v>
      </c>
      <c r="P43" s="679">
        <f t="shared" si="9"/>
        <v>1.0562422130490249E-2</v>
      </c>
      <c r="Q43" s="371"/>
      <c r="R43" s="15"/>
      <c r="S43" s="401" t="s">
        <v>46</v>
      </c>
      <c r="T43" s="405"/>
      <c r="U43" s="389"/>
      <c r="V43" s="406"/>
      <c r="W43" s="390" t="s">
        <v>46</v>
      </c>
      <c r="X43" s="1018">
        <f>VLOOKUP(年度マスタ!$K$4&amp;"_"&amp;X$33,データシート1!$A:$BS,MATCH("aa_"&amp;$S43,データシート1!$A$1:$BS$1,0),0)</f>
        <v>14.407674885809231</v>
      </c>
      <c r="Y43" s="1019">
        <f>VLOOKUP(年度マスタ!$K$4&amp;"_"&amp;Y$33,データシート1!$A:$BS,MATCH("aa_"&amp;$S43,データシート1!$A$1:$BS$1,0),0)</f>
        <v>14.640242186820352</v>
      </c>
      <c r="Z43" s="1019">
        <f>VLOOKUP(年度マスタ!$K$4&amp;"_"&amp;Z$33,データシート1!$A:$BS,MATCH("aa_"&amp;$S43,データシート1!$A$1:$BS$1,0),0)</f>
        <v>14.710356175884575</v>
      </c>
      <c r="AA43" s="1019">
        <f>VLOOKUP(年度マスタ!$K$4&amp;"_"&amp;AA$33,データシート1!$A:$BS,MATCH("aa_"&amp;$S43,データシート1!$A$1:$BS$1,0),0)</f>
        <v>14.511269453014332</v>
      </c>
      <c r="AB43" s="1019">
        <f>VLOOKUP(年度マスタ!$K$4&amp;"_"&amp;AB$33,データシート1!$A:$BS,MATCH("aa_"&amp;$S43,データシート1!$A$1:$BS$1,0),0)</f>
        <v>14.538562709416267</v>
      </c>
      <c r="AC43" s="1019">
        <f>VLOOKUP(年度マスタ!$K$4&amp;"_"&amp;AC$33,データシート1!$A:$BS,MATCH("aa_"&amp;$S43,データシート1!$A$1:$BS$1,0),0)</f>
        <v>14.129494416755922</v>
      </c>
      <c r="AD43" s="1019">
        <f>VLOOKUP(年度マスタ!$K$4&amp;"_"&amp;AD$33,データシート1!$A:$BS,MATCH("aa_"&amp;$S43,データシート1!$A$1:$BS$1,0),0)</f>
        <v>13.424321126392039</v>
      </c>
      <c r="AE43" s="1019">
        <f>VLOOKUP(年度マスタ!$K$4&amp;"_"&amp;AE$33,データシート1!$A:$BS,MATCH("aa_"&amp;$S43,データシート1!$A$1:$BS$1,0),0)</f>
        <v>13.353014639936816</v>
      </c>
      <c r="AF43" s="1019">
        <f>VLOOKUP(年度マスタ!$K$4&amp;"_"&amp;AF$33,データシート1!$A:$BS,MATCH("aa_"&amp;$S43,データシート1!$A$1:$BS$1,0),0)</f>
        <v>13.112649599022685</v>
      </c>
      <c r="AG43" s="1019">
        <f>VLOOKUP(年度マスタ!$K$4&amp;"_"&amp;AG$33,データシート1!$A:$BS,MATCH("aa_"&amp;$S43,データシート1!$A$1:$BS$1,0),0)</f>
        <v>12.922098059538284</v>
      </c>
      <c r="AH43" s="1019">
        <f>VLOOKUP(年度マスタ!$K$4&amp;"_"&amp;AH$33,データシート1!$A:$BS,MATCH("aa_"&amp;$S43,データシート1!$A$1:$BS$1,0),0)</f>
        <v>12.618598469833493</v>
      </c>
      <c r="AI43" s="1019">
        <f>VLOOKUP(年度マスタ!$K$4&amp;"_"&amp;AI$33,データシート1!$A:$BS,MATCH("aa_"&amp;$S43,データシート1!$A$1:$BS$1,0),0)</f>
        <v>12.270222392465936</v>
      </c>
      <c r="AJ43" s="1019">
        <f>VLOOKUP(年度マスタ!$K$4&amp;"_"&amp;AJ$33,データシート1!$A:$BS,MATCH("aa_"&amp;$S43,データシート1!$A$1:$BS$1,0),0)</f>
        <v>10.712666356084219</v>
      </c>
      <c r="AK43" s="1020">
        <f>VLOOKUP(年度マスタ!$K$4&amp;"_"&amp;AK$33,データシート1!$A:$BS,MATCH("aa_"&amp;$S43,データシート1!$A$1:$BS$1,0),0)</f>
        <v>10.261121363265898</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12.001904266368232</v>
      </c>
      <c r="Y44" s="1019">
        <f>VLOOKUP(年度マスタ!$K$4&amp;"_"&amp;Y$33,データシート1!$A:$BS,MATCH("aa_"&amp;$S44,データシート1!$A$1:$BS$1,0),0)</f>
        <v>11.193933346987825</v>
      </c>
      <c r="Z44" s="1019">
        <f>VLOOKUP(年度マスタ!$K$4&amp;"_"&amp;Z$33,データシート1!$A:$BS,MATCH("aa_"&amp;$S44,データシート1!$A$1:$BS$1,0),0)</f>
        <v>11.230957402982185</v>
      </c>
      <c r="AA44" s="1019">
        <f>VLOOKUP(年度マスタ!$K$4&amp;"_"&amp;AA$33,データシート1!$A:$BS,MATCH("aa_"&amp;$S44,データシート1!$A$1:$BS$1,0),0)</f>
        <v>10.713410451727643</v>
      </c>
      <c r="AB44" s="1019">
        <f>VLOOKUP(年度マスタ!$K$4&amp;"_"&amp;AB$33,データシート1!$A:$BS,MATCH("aa_"&amp;$S44,データシート1!$A$1:$BS$1,0),0)</f>
        <v>10.440932710486662</v>
      </c>
      <c r="AC44" s="1019">
        <f>VLOOKUP(年度マスタ!$K$4&amp;"_"&amp;AC$33,データシート1!$A:$BS,MATCH("aa_"&amp;$S44,データシート1!$A$1:$BS$1,0),0)</f>
        <v>10.245490928502972</v>
      </c>
      <c r="AD44" s="1019">
        <f>VLOOKUP(年度マスタ!$K$4&amp;"_"&amp;AD$33,データシート1!$A:$BS,MATCH("aa_"&amp;$S44,データシート1!$A$1:$BS$1,0),0)</f>
        <v>10.042690001312053</v>
      </c>
      <c r="AE44" s="1019">
        <f>VLOOKUP(年度マスタ!$K$4&amp;"_"&amp;AE$33,データシート1!$A:$BS,MATCH("aa_"&amp;$S44,データシート1!$A$1:$BS$1,0),0)</f>
        <v>9.9199340654822983</v>
      </c>
      <c r="AF44" s="1019">
        <f>VLOOKUP(年度マスタ!$K$4&amp;"_"&amp;AF$33,データシート1!$A:$BS,MATCH("aa_"&amp;$S44,データシート1!$A$1:$BS$1,0),0)</f>
        <v>9.5619647662314939</v>
      </c>
      <c r="AG44" s="1019">
        <f>VLOOKUP(年度マスタ!$K$4&amp;"_"&amp;AG$33,データシート1!$A:$BS,MATCH("aa_"&amp;$S44,データシート1!$A$1:$BS$1,0),0)</f>
        <v>9.3468989365925914</v>
      </c>
      <c r="AH44" s="1019">
        <f>VLOOKUP(年度マスタ!$K$4&amp;"_"&amp;AH$33,データシート1!$A:$BS,MATCH("aa_"&amp;$S44,データシート1!$A$1:$BS$1,0),0)</f>
        <v>9.2347381453532069</v>
      </c>
      <c r="AI44" s="1019">
        <f>VLOOKUP(年度マスタ!$K$4&amp;"_"&amp;AI$33,データシート1!$A:$BS,MATCH("aa_"&amp;$S44,データシート1!$A$1:$BS$1,0),0)</f>
        <v>9.3717992858011563</v>
      </c>
      <c r="AJ44" s="1019">
        <f>VLOOKUP(年度マスタ!$K$4&amp;"_"&amp;AJ$33,データシート1!$A:$BS,MATCH("aa_"&amp;$S44,データシート1!$A$1:$BS$1,0),0)</f>
        <v>8.6125146509614474</v>
      </c>
      <c r="AK44" s="1020">
        <f>VLOOKUP(年度マスタ!$K$4&amp;"_"&amp;AK$33,データシート1!$A:$BS,MATCH("aa_"&amp;$S44,データシート1!$A$1:$BS$1,0),0)</f>
        <v>8.6860528434127566</v>
      </c>
      <c r="AL44" s="373"/>
      <c r="AW44" s="19" t="str">
        <f>AW47</f>
        <v>山口県</v>
      </c>
      <c r="AX44" s="407">
        <f t="shared" si="14"/>
        <v>0.74964088846025723</v>
      </c>
      <c r="AY44" s="407">
        <f t="shared" si="14"/>
        <v>7.152231858173537E-2</v>
      </c>
      <c r="AZ44" s="407">
        <f t="shared" si="14"/>
        <v>8.1135753830206422E-2</v>
      </c>
      <c r="BA44" s="407">
        <f t="shared" si="14"/>
        <v>9.2392561367744749E-2</v>
      </c>
      <c r="BB44" s="407">
        <f t="shared" si="14"/>
        <v>5.30847776005624E-3</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0.809661137700735</v>
      </c>
      <c r="Y45" s="1019">
        <f>VLOOKUP(年度マスタ!$K$4&amp;"_"&amp;Y$33,データシート1!$A:$BS,MATCH("aa_"&amp;$S45,データシート1!$A$1:$BS$1,0),0)</f>
        <v>0.76364835309879286</v>
      </c>
      <c r="Z45" s="1019">
        <f>VLOOKUP(年度マスタ!$K$4&amp;"_"&amp;Z$33,データシート1!$A:$BS,MATCH("aa_"&amp;$S45,データシート1!$A$1:$BS$1,0),0)</f>
        <v>0.7916666518295048</v>
      </c>
      <c r="AA45" s="1019">
        <f>VLOOKUP(年度マスタ!$K$4&amp;"_"&amp;AA$33,データシート1!$A:$BS,MATCH("aa_"&amp;$S45,データシート1!$A$1:$BS$1,0),0)</f>
        <v>0.90747580123600369</v>
      </c>
      <c r="AB45" s="1019">
        <f>VLOOKUP(年度マスタ!$K$4&amp;"_"&amp;AB$33,データシート1!$A:$BS,MATCH("aa_"&amp;$S45,データシート1!$A$1:$BS$1,0),0)</f>
        <v>0.98663699120882475</v>
      </c>
      <c r="AC45" s="1019">
        <f>VLOOKUP(年度マスタ!$K$4&amp;"_"&amp;AC$33,データシート1!$A:$BS,MATCH("aa_"&amp;$S45,データシート1!$A$1:$BS$1,0),0)</f>
        <v>0.99093312223095975</v>
      </c>
      <c r="AD45" s="1019">
        <f>VLOOKUP(年度マスタ!$K$4&amp;"_"&amp;AD$33,データシート1!$A:$BS,MATCH("aa_"&amp;$S45,データシート1!$A$1:$BS$1,0),0)</f>
        <v>0.94177498914114199</v>
      </c>
      <c r="AE45" s="1019">
        <f>VLOOKUP(年度マスタ!$K$4&amp;"_"&amp;AE$33,データシート1!$A:$BS,MATCH("aa_"&amp;$S45,データシート1!$A$1:$BS$1,0),0)</f>
        <v>0.91025310461628117</v>
      </c>
      <c r="AF45" s="1019">
        <f>VLOOKUP(年度マスタ!$K$4&amp;"_"&amp;AF$33,データシート1!$A:$BS,MATCH("aa_"&amp;$S45,データシート1!$A$1:$BS$1,0),0)</f>
        <v>0.87407134465991265</v>
      </c>
      <c r="AG45" s="1019">
        <f>VLOOKUP(年度マスタ!$K$4&amp;"_"&amp;AG$33,データシート1!$A:$BS,MATCH("aa_"&amp;$S45,データシート1!$A$1:$BS$1,0),0)</f>
        <v>0.83019450850954102</v>
      </c>
      <c r="AH45" s="1019">
        <f>VLOOKUP(年度マスタ!$K$4&amp;"_"&amp;AH$33,データシート1!$A:$BS,MATCH("aa_"&amp;$S45,データシート1!$A$1:$BS$1,0),0)</f>
        <v>0.75535765059576798</v>
      </c>
      <c r="AI45" s="1019">
        <f>VLOOKUP(年度マスタ!$K$4&amp;"_"&amp;AI$33,データシート1!$A:$BS,MATCH("aa_"&amp;$S45,データシート1!$A$1:$BS$1,0),0)</f>
        <v>0.72785517711573744</v>
      </c>
      <c r="AJ45" s="1019">
        <f>VLOOKUP(年度マスタ!$K$4&amp;"_"&amp;AJ$33,データシート1!$A:$BS,MATCH("aa_"&amp;$S45,データシート1!$A$1:$BS$1,0),0)</f>
        <v>0.68397278420549734</v>
      </c>
      <c r="AK45" s="1020">
        <f>VLOOKUP(年度マスタ!$K$4&amp;"_"&amp;AK$33,データシート1!$A:$BS,MATCH("aa_"&amp;$S45,データシート1!$A$1:$BS$1,0),0)</f>
        <v>0.67935179521058031</v>
      </c>
      <c r="AL45" s="373"/>
      <c r="AW45" s="19" t="str">
        <f>AW48</f>
        <v>平生町</v>
      </c>
      <c r="AX45" s="407">
        <f t="shared" ref="AX45:BB45" si="15">AX48/$BC48</f>
        <v>0.62891203686137687</v>
      </c>
      <c r="AY45" s="407">
        <f t="shared" si="15"/>
        <v>9.3337183361311971E-2</v>
      </c>
      <c r="AZ45" s="407">
        <f t="shared" si="15"/>
        <v>0.12600899174004943</v>
      </c>
      <c r="BA45" s="407">
        <f t="shared" si="15"/>
        <v>0.14054291928141416</v>
      </c>
      <c r="BB45" s="407">
        <f t="shared" si="15"/>
        <v>1.1198868755847503E-2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0.50982538229721563</v>
      </c>
      <c r="Y46" s="1019">
        <f>VLOOKUP(年度マスタ!$K$4&amp;"_"&amp;Y$33,データシート1!$A:$BS,MATCH("aa_"&amp;$S46,データシート1!$A$1:$BS$1,0),0)</f>
        <v>0.2644002286080922</v>
      </c>
      <c r="Z46" s="1019">
        <f>VLOOKUP(年度マスタ!$K$4&amp;"_"&amp;Z$33,データシート1!$A:$BS,MATCH("aa_"&amp;$S46,データシート1!$A$1:$BS$1,0),0)</f>
        <v>0.2085741231045817</v>
      </c>
      <c r="AA46" s="1019">
        <f>VLOOKUP(年度マスタ!$K$4&amp;"_"&amp;AA$33,データシート1!$A:$BS,MATCH("aa_"&amp;$S46,データシート1!$A$1:$BS$1,0),0)</f>
        <v>0.17770473834222178</v>
      </c>
      <c r="AB46" s="1019">
        <f>VLOOKUP(年度マスタ!$K$4&amp;"_"&amp;AB$33,データシート1!$A:$BS,MATCH("aa_"&amp;$S46,データシート1!$A$1:$BS$1,0),0)</f>
        <v>0.23741608858209839</v>
      </c>
      <c r="AC46" s="1019">
        <f>VLOOKUP(年度マスタ!$K$4&amp;"_"&amp;AC$33,データシート1!$A:$BS,MATCH("aa_"&amp;$S46,データシート1!$A$1:$BS$1,0),0)</f>
        <v>0.21820959823898858</v>
      </c>
      <c r="AD46" s="1019">
        <f>VLOOKUP(年度マスタ!$K$4&amp;"_"&amp;AD$33,データシート1!$A:$BS,MATCH("aa_"&amp;$S46,データシート1!$A$1:$BS$1,0),0)</f>
        <v>0.3333272027096848</v>
      </c>
      <c r="AE46" s="1019">
        <f>VLOOKUP(年度マスタ!$K$4&amp;"_"&amp;AE$33,データシート1!$A:$BS,MATCH("aa_"&amp;$S46,データシート1!$A$1:$BS$1,0),0)</f>
        <v>0.50588783531112291</v>
      </c>
      <c r="AF46" s="1019">
        <f>VLOOKUP(年度マスタ!$K$4&amp;"_"&amp;AF$33,データシート1!$A:$BS,MATCH("aa_"&amp;$S46,データシート1!$A$1:$BS$1,0),0)</f>
        <v>0.5920879875927243</v>
      </c>
      <c r="AG46" s="1019">
        <f>VLOOKUP(年度マスタ!$K$4&amp;"_"&amp;AG$33,データシート1!$A:$BS,MATCH("aa_"&amp;$S46,データシート1!$A$1:$BS$1,0),0)</f>
        <v>0.6783711444685212</v>
      </c>
      <c r="AH46" s="1019">
        <f>VLOOKUP(年度マスタ!$K$4&amp;"_"&amp;AH$33,データシート1!$A:$BS,MATCH("aa_"&amp;$S46,データシート1!$A$1:$BS$1,0),0)</f>
        <v>0.78471388209363369</v>
      </c>
      <c r="AI46" s="1019">
        <f>VLOOKUP(年度マスタ!$K$4&amp;"_"&amp;AI$33,データシート1!$A:$BS,MATCH("aa_"&amp;$S46,データシート1!$A$1:$BS$1,0),0)</f>
        <v>0.79305075326831298</v>
      </c>
      <c r="AJ46" s="1019">
        <f>VLOOKUP(年度マスタ!$K$4&amp;"_"&amp;AJ$33,データシート1!$A:$BS,MATCH("aa_"&amp;$S46,データシート1!$A$1:$BS$1,0),0)</f>
        <v>0.6712251329467146</v>
      </c>
      <c r="AK46" s="1020">
        <f>VLOOKUP(年度マスタ!$K$4&amp;"_"&amp;AK$33,データシート1!$A:$BS,MATCH("aa_"&amp;$S46,データシート1!$A$1:$BS$1,0),0)</f>
        <v>0.67080603645420089</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0.88631153867574242</v>
      </c>
      <c r="Y47" s="1022">
        <f>VLOOKUP(年度マスタ!$K$4&amp;"_"&amp;Y$33,データシート1!$A:$BS,MATCH("aa_"&amp;$S47,データシート1!$A$1:$BS$1,0),0)</f>
        <v>2.0247492781081293</v>
      </c>
      <c r="Z47" s="1022">
        <f>VLOOKUP(年度マスタ!$K$4&amp;"_"&amp;Z$33,データシート1!$A:$BS,MATCH("aa_"&amp;$S47,データシート1!$A$1:$BS$1,0),0)</f>
        <v>1.8037306006062823</v>
      </c>
      <c r="AA47" s="1022">
        <f>VLOOKUP(年度マスタ!$K$4&amp;"_"&amp;AA$33,データシート1!$A:$BS,MATCH("aa_"&amp;$S47,データシート1!$A$1:$BS$1,0),0)</f>
        <v>1.9924340489238206</v>
      </c>
      <c r="AB47" s="1022">
        <f>VLOOKUP(年度マスタ!$K$4&amp;"_"&amp;AB$33,データシート1!$A:$BS,MATCH("aa_"&amp;$S47,データシート1!$A$1:$BS$1,0),0)</f>
        <v>2.308631584078586</v>
      </c>
      <c r="AC47" s="1022">
        <f>VLOOKUP(年度マスタ!$K$4&amp;"_"&amp;AC$33,データシート1!$A:$BS,MATCH("aa_"&amp;$S47,データシート1!$A$1:$BS$1,0),0)</f>
        <v>1.9672843835956297</v>
      </c>
      <c r="AD47" s="1022">
        <f>VLOOKUP(年度マスタ!$K$4&amp;"_"&amp;AD$33,データシート1!$A:$BS,MATCH("aa_"&amp;$S47,データシート1!$A$1:$BS$1,0),0)</f>
        <v>2.088030965380125</v>
      </c>
      <c r="AE47" s="1022">
        <f>VLOOKUP(年度マスタ!$K$4&amp;"_"&amp;AE$33,データシート1!$A:$BS,MATCH("aa_"&amp;$S47,データシート1!$A$1:$BS$1,0),0)</f>
        <v>2.3361139535453801</v>
      </c>
      <c r="AF47" s="1022">
        <f>VLOOKUP(年度マスタ!$K$4&amp;"_"&amp;AF$33,データシート1!$A:$BS,MATCH("aa_"&amp;$S47,データシート1!$A$1:$BS$1,0),0)</f>
        <v>1.3530861499341695</v>
      </c>
      <c r="AG47" s="1022">
        <f>VLOOKUP(年度マスタ!$K$4&amp;"_"&amp;AG$33,データシート1!$A:$BS,MATCH("aa_"&amp;$S47,データシート1!$A$1:$BS$1,0),0)</f>
        <v>1.2807147165655943</v>
      </c>
      <c r="AH47" s="1022">
        <f>VLOOKUP(年度マスタ!$K$4&amp;"_"&amp;AH$33,データシート1!$A:$BS,MATCH("aa_"&amp;$S47,データシート1!$A$1:$BS$1,0),0)</f>
        <v>1.7083143278030555</v>
      </c>
      <c r="AI47" s="1022">
        <f>VLOOKUP(年度マスタ!$K$4&amp;"_"&amp;AI$33,データシート1!$A:$BS,MATCH("aa_"&amp;$S47,データシート1!$A$1:$BS$1,0),0)</f>
        <v>2.0097976480264963</v>
      </c>
      <c r="AJ47" s="1022">
        <f>VLOOKUP(年度マスタ!$K$4&amp;"_"&amp;AJ$33,データシート1!$A:$BS,MATCH("aa_"&amp;$S47,データシート1!$A$1:$BS$1,0),0)</f>
        <v>1.462636338495668</v>
      </c>
      <c r="AK47" s="1023">
        <f>VLOOKUP(年度マスタ!$K$4&amp;"_"&amp;AK$33,データシート1!$A:$BS,MATCH("aa_"&amp;$S47,データシート1!$A$1:$BS$1,0),0)</f>
        <v>1.617350477373545</v>
      </c>
      <c r="AL47" s="373"/>
      <c r="AW47" s="19" t="str">
        <f>年度マスタ!I4</f>
        <v>山口県</v>
      </c>
      <c r="AX47" s="408">
        <f>SUM(AY38:BA38)</f>
        <v>20245.470172116056</v>
      </c>
      <c r="AY47" s="408">
        <f t="shared" si="17"/>
        <v>1931.5955009621548</v>
      </c>
      <c r="AZ47" s="408">
        <f t="shared" si="17"/>
        <v>2191.2245040895746</v>
      </c>
      <c r="BA47" s="408">
        <f>SUM(BD38:BG38)</f>
        <v>2495.2358843953939</v>
      </c>
      <c r="BB47" s="408">
        <f>BH38</f>
        <v>143.36548313327202</v>
      </c>
      <c r="BC47" s="408">
        <f>SUM(AX47:BB47)</f>
        <v>27006.891544696453</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1648</v>
      </c>
      <c r="AL48" s="411"/>
      <c r="AW48" s="19" t="str">
        <f>年度マスタ!J4</f>
        <v>平生町</v>
      </c>
      <c r="AX48" s="408">
        <f>SUM(AY39:BA39)</f>
        <v>90.828029617955764</v>
      </c>
      <c r="AY48" s="408">
        <f>BB39</f>
        <v>13.479838129837589</v>
      </c>
      <c r="AZ48" s="408">
        <f>BC39</f>
        <v>18.198329437311536</v>
      </c>
      <c r="BA48" s="408">
        <f>SUM(BD39:BG39)</f>
        <v>20.297332038343434</v>
      </c>
      <c r="BB48" s="408">
        <f>BH39</f>
        <v>1.617350477373545</v>
      </c>
      <c r="BC48" s="408">
        <f>SUM(AX48:BB48)</f>
        <v>144.42087970082187</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144.42087970082187</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90.828029617955764</v>
      </c>
      <c r="P52" s="501">
        <f t="shared" ref="P52:P64" si="18">O52/$O$51</f>
        <v>0.62891203686137687</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89.93150784461838</v>
      </c>
      <c r="P53" s="502">
        <f t="shared" si="18"/>
        <v>0.62270433493354904</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0.89652177333737759</v>
      </c>
      <c r="P54" s="502">
        <f t="shared" si="18"/>
        <v>6.2077019278277924E-3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0</v>
      </c>
      <c r="P55" s="502">
        <f t="shared" si="18"/>
        <v>0</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13.479838129837589</v>
      </c>
      <c r="P56" s="501">
        <f t="shared" si="18"/>
        <v>9.3337183361311971E-2</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18.198329437311536</v>
      </c>
      <c r="P57" s="501">
        <f t="shared" si="18"/>
        <v>0.12600899174004943</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20.297332038343434</v>
      </c>
      <c r="P58" s="501">
        <f t="shared" si="18"/>
        <v>0.14054291928141416</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18.947174206678653</v>
      </c>
      <c r="P59" s="502">
        <f t="shared" si="18"/>
        <v>0.1311941475909098</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10.261121363265898</v>
      </c>
      <c r="P60" s="502">
        <f t="shared" si="18"/>
        <v>7.1050123669946771E-2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8.6860528434127566</v>
      </c>
      <c r="P61" s="502">
        <f t="shared" si="18"/>
        <v>6.0144023920963047E-2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0.67935179521058031</v>
      </c>
      <c r="P62" s="502">
        <f t="shared" si="18"/>
        <v>4.7039721445950606E-3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0.67080603645420089</v>
      </c>
      <c r="P63" s="502">
        <f t="shared" si="18"/>
        <v>4.6447995459093123E-3</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1.617350477373545</v>
      </c>
      <c r="P64" s="679">
        <f t="shared" si="18"/>
        <v>1.1198868755847503E-2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平生町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433.64359999999999</v>
      </c>
      <c r="AI7" s="88">
        <f>VLOOKUP(年度マスタ!$K$4&amp;"_"&amp;$AG7,データシート1!$A:$BS,MATCH("ab_"&amp;AI$2,データシート1!$A$1:$BS$1,0),0)</f>
        <v>548</v>
      </c>
      <c r="AJ7" s="88">
        <f>VLOOKUP(年度マスタ!$K$4&amp;"_"&amp;$AG7,データシート1!$A:$BS,MATCH("ab_"&amp;AJ$2,データシート1!$A$1:$BS$1,0),0)</f>
        <v>8</v>
      </c>
      <c r="AK7" s="88">
        <f>VLOOKUP(年度マスタ!$K$4&amp;"_"&amp;$AG7,データシート1!$A:$BS,MATCH("ab_"&amp;AK$2,データシート1!$A$1:$BS$1,0),0)</f>
        <v>3605</v>
      </c>
      <c r="AL7" s="88">
        <f>VLOOKUP(年度マスタ!$K$4&amp;"_"&amp;$AG7,データシート1!$A:$BS,MATCH("ab_"&amp;AL$2,データシート1!$A$1:$BS$1,0),0)</f>
        <v>5507</v>
      </c>
      <c r="AM7" s="88">
        <f>VLOOKUP(年度マスタ!$K$4&amp;"_"&amp;$AG7,データシート1!$A:$BS,MATCH("ab_"&amp;AM$2,データシート1!$A$1:$BS$1,0),0)</f>
        <v>7379</v>
      </c>
      <c r="AN7" s="88">
        <f>VLOOKUP(年度マスタ!$K$4&amp;"_"&amp;$AG7,データシート1!$A:$BS,MATCH("ab_"&amp;AN$2,データシート1!$A$1:$BS$1,0),0)</f>
        <v>2353</v>
      </c>
      <c r="AO7" s="88">
        <f>VLOOKUP(年度マスタ!$K$4&amp;"_"&amp;$AG7,データシート1!$A:$BS,MATCH("ab_"&amp;AO$2,データシート1!$A$1:$BS$1,0),0)</f>
        <v>13230</v>
      </c>
      <c r="AP7" s="88">
        <f>VLOOKUP(年度マスタ!$K$4&amp;"_"&amp;$AG7,データシート1!$A:$BS,MATCH("ab_"&amp;AP$2,データシート1!$A$1:$BS$1,0),0)</f>
        <v>96299</v>
      </c>
      <c r="AQ7" s="1073">
        <f>VLOOKUP(年度マスタ!$K$4&amp;"_"&amp;$AG7,データシート1!$A:$BS,MATCH("ab_"&amp;AQ$2,データシート1!$A$1:$BS$1,0),0)</f>
        <v>0.88631153867574242</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341.12909999999999</v>
      </c>
      <c r="AI8" s="88">
        <f>VLOOKUP(年度マスタ!$K$4&amp;"_"&amp;$AG8,データシート1!$A:$BS,MATCH("ab_"&amp;AI$2,データシート1!$A$1:$BS$1,0),0)</f>
        <v>415</v>
      </c>
      <c r="AJ8" s="88">
        <f>VLOOKUP(年度マスタ!$K$4&amp;"_"&amp;$AG8,データシート1!$A:$BS,MATCH("ab_"&amp;AJ$2,データシート1!$A$1:$BS$1,0),0)</f>
        <v>5</v>
      </c>
      <c r="AK8" s="88">
        <f>VLOOKUP(年度マスタ!$K$4&amp;"_"&amp;$AG8,データシート1!$A:$BS,MATCH("ab_"&amp;AK$2,データシート1!$A$1:$BS$1,0),0)</f>
        <v>3545</v>
      </c>
      <c r="AL8" s="88">
        <f>VLOOKUP(年度マスタ!$K$4&amp;"_"&amp;$AG8,データシート1!$A:$BS,MATCH("ab_"&amp;AL$2,データシート1!$A$1:$BS$1,0),0)</f>
        <v>5508</v>
      </c>
      <c r="AM8" s="88">
        <f>VLOOKUP(年度マスタ!$K$4&amp;"_"&amp;$AG8,データシート1!$A:$BS,MATCH("ab_"&amp;AM$2,データシート1!$A$1:$BS$1,0),0)</f>
        <v>7401</v>
      </c>
      <c r="AN8" s="88">
        <f>VLOOKUP(年度マスタ!$K$4&amp;"_"&amp;$AG8,データシート1!$A:$BS,MATCH("ab_"&amp;AN$2,データシート1!$A$1:$BS$1,0),0)</f>
        <v>2253</v>
      </c>
      <c r="AO8" s="88">
        <f>VLOOKUP(年度マスタ!$K$4&amp;"_"&amp;$AG8,データシート1!$A:$BS,MATCH("ab_"&amp;AO$2,データシート1!$A$1:$BS$1,0),0)</f>
        <v>13099</v>
      </c>
      <c r="AP8" s="88">
        <f>VLOOKUP(年度マスタ!$K$4&amp;"_"&amp;$AG8,データシート1!$A:$BS,MATCH("ab_"&amp;AP$2,データシート1!$A$1:$BS$1,0),0)</f>
        <v>48722</v>
      </c>
      <c r="AQ8" s="1073">
        <f>VLOOKUP(年度マスタ!$K$4&amp;"_"&amp;$AG8,データシート1!$A:$BS,MATCH("ab_"&amp;AQ$2,データシート1!$A$1:$BS$1,0),0)</f>
        <v>2.0247492781081293</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356.17520000000002</v>
      </c>
      <c r="AI9" s="88">
        <f>VLOOKUP(年度マスタ!$K$4&amp;"_"&amp;$AG9,データシート1!$A:$BS,MATCH("ab_"&amp;AI$2,データシート1!$A$1:$BS$1,0),0)</f>
        <v>415</v>
      </c>
      <c r="AJ9" s="88">
        <f>VLOOKUP(年度マスタ!$K$4&amp;"_"&amp;$AG9,データシート1!$A:$BS,MATCH("ab_"&amp;AJ$2,データシート1!$A$1:$BS$1,0),0)</f>
        <v>5</v>
      </c>
      <c r="AK9" s="88">
        <f>VLOOKUP(年度マスタ!$K$4&amp;"_"&amp;$AG9,データシート1!$A:$BS,MATCH("ab_"&amp;AK$2,データシート1!$A$1:$BS$1,0),0)</f>
        <v>3545</v>
      </c>
      <c r="AL9" s="88">
        <f>VLOOKUP(年度マスタ!$K$4&amp;"_"&amp;$AG9,データシート1!$A:$BS,MATCH("ab_"&amp;AL$2,データシート1!$A$1:$BS$1,0),0)</f>
        <v>5545</v>
      </c>
      <c r="AM9" s="88">
        <f>VLOOKUP(年度マスタ!$K$4&amp;"_"&amp;$AG9,データシート1!$A:$BS,MATCH("ab_"&amp;AM$2,データシート1!$A$1:$BS$1,0),0)</f>
        <v>7471</v>
      </c>
      <c r="AN9" s="88">
        <f>VLOOKUP(年度マスタ!$K$4&amp;"_"&amp;$AG9,データシート1!$A:$BS,MATCH("ab_"&amp;AN$2,データシート1!$A$1:$BS$1,0),0)</f>
        <v>2204</v>
      </c>
      <c r="AO9" s="88">
        <f>VLOOKUP(年度マスタ!$K$4&amp;"_"&amp;$AG9,データシート1!$A:$BS,MATCH("ab_"&amp;AO$2,データシート1!$A$1:$BS$1,0),0)</f>
        <v>13012</v>
      </c>
      <c r="AP9" s="88">
        <f>VLOOKUP(年度マスタ!$K$4&amp;"_"&amp;$AG9,データシート1!$A:$BS,MATCH("ab_"&amp;AP$2,データシート1!$A$1:$BS$1,0),0)</f>
        <v>36423</v>
      </c>
      <c r="AQ9" s="1073">
        <f>VLOOKUP(年度マスタ!$K$4&amp;"_"&amp;$AG9,データシート1!$A:$BS,MATCH("ab_"&amp;AQ$2,データシート1!$A$1:$BS$1,0),0)</f>
        <v>1.8037306006062823</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361.49540000000002</v>
      </c>
      <c r="AI10" s="88">
        <f>VLOOKUP(年度マスタ!$K$4&amp;"_"&amp;$AG10,データシート1!$A:$BS,MATCH("ab_"&amp;AI$2,データシート1!$A$1:$BS$1,0),0)</f>
        <v>415</v>
      </c>
      <c r="AJ10" s="88">
        <f>VLOOKUP(年度マスタ!$K$4&amp;"_"&amp;$AG10,データシート1!$A:$BS,MATCH("ab_"&amp;AJ$2,データシート1!$A$1:$BS$1,0),0)</f>
        <v>5</v>
      </c>
      <c r="AK10" s="88">
        <f>VLOOKUP(年度マスタ!$K$4&amp;"_"&amp;$AG10,データシート1!$A:$BS,MATCH("ab_"&amp;AK$2,データシート1!$A$1:$BS$1,0),0)</f>
        <v>3545</v>
      </c>
      <c r="AL10" s="88">
        <f>VLOOKUP(年度マスタ!$K$4&amp;"_"&amp;$AG10,データシート1!$A:$BS,MATCH("ab_"&amp;AL$2,データシート1!$A$1:$BS$1,0),0)</f>
        <v>5584</v>
      </c>
      <c r="AM10" s="88">
        <f>VLOOKUP(年度マスタ!$K$4&amp;"_"&amp;$AG10,データシート1!$A:$BS,MATCH("ab_"&amp;AM$2,データシート1!$A$1:$BS$1,0),0)</f>
        <v>7530</v>
      </c>
      <c r="AN10" s="88">
        <f>VLOOKUP(年度マスタ!$K$4&amp;"_"&amp;$AG10,データシート1!$A:$BS,MATCH("ab_"&amp;AN$2,データシート1!$A$1:$BS$1,0),0)</f>
        <v>2165</v>
      </c>
      <c r="AO10" s="88">
        <f>VLOOKUP(年度マスタ!$K$4&amp;"_"&amp;$AG10,データシート1!$A:$BS,MATCH("ab_"&amp;AO$2,データシート1!$A$1:$BS$1,0),0)</f>
        <v>12931</v>
      </c>
      <c r="AP10" s="88">
        <f>VLOOKUP(年度マスタ!$K$4&amp;"_"&amp;$AG10,データシート1!$A:$BS,MATCH("ab_"&amp;AP$2,データシート1!$A$1:$BS$1,0),0)</f>
        <v>30981</v>
      </c>
      <c r="AQ10" s="1073">
        <f>VLOOKUP(年度マスタ!$K$4&amp;"_"&amp;$AG10,データシート1!$A:$BS,MATCH("ab_"&amp;AQ$2,データシート1!$A$1:$BS$1,0),0)</f>
        <v>1.9924340489238206</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356.86189999999999</v>
      </c>
      <c r="AI11" s="88">
        <f>VLOOKUP(年度マスタ!$K$4&amp;"_"&amp;$AG11,データシート1!$A:$BS,MATCH("ab_"&amp;AI$2,データシート1!$A$1:$BS$1,0),0)</f>
        <v>415</v>
      </c>
      <c r="AJ11" s="88">
        <f>VLOOKUP(年度マスタ!$K$4&amp;"_"&amp;$AG11,データシート1!$A:$BS,MATCH("ab_"&amp;AJ$2,データシート1!$A$1:$BS$1,0),0)</f>
        <v>5</v>
      </c>
      <c r="AK11" s="88">
        <f>VLOOKUP(年度マスタ!$K$4&amp;"_"&amp;$AG11,データシート1!$A:$BS,MATCH("ab_"&amp;AK$2,データシート1!$A$1:$BS$1,0),0)</f>
        <v>3545</v>
      </c>
      <c r="AL11" s="88">
        <f>VLOOKUP(年度マスタ!$K$4&amp;"_"&amp;$AG11,データシート1!$A:$BS,MATCH("ab_"&amp;AL$2,データシート1!$A$1:$BS$1,0),0)</f>
        <v>5684</v>
      </c>
      <c r="AM11" s="88">
        <f>VLOOKUP(年度マスタ!$K$4&amp;"_"&amp;$AG11,データシート1!$A:$BS,MATCH("ab_"&amp;AM$2,データシート1!$A$1:$BS$1,0),0)</f>
        <v>7604</v>
      </c>
      <c r="AN11" s="88">
        <f>VLOOKUP(年度マスタ!$K$4&amp;"_"&amp;$AG11,データシート1!$A:$BS,MATCH("ab_"&amp;AN$2,データシート1!$A$1:$BS$1,0),0)</f>
        <v>2098</v>
      </c>
      <c r="AO11" s="88">
        <f>VLOOKUP(年度マスタ!$K$4&amp;"_"&amp;$AG11,データシート1!$A:$BS,MATCH("ab_"&amp;AO$2,データシート1!$A$1:$BS$1,0),0)</f>
        <v>12940</v>
      </c>
      <c r="AP11" s="88">
        <f>VLOOKUP(年度マスタ!$K$4&amp;"_"&amp;$AG11,データシート1!$A:$BS,MATCH("ab_"&amp;AP$2,データシート1!$A$1:$BS$1,0),0)</f>
        <v>40319</v>
      </c>
      <c r="AQ11" s="1073">
        <f>VLOOKUP(年度マスタ!$K$4&amp;"_"&amp;$AG11,データシート1!$A:$BS,MATCH("ab_"&amp;AQ$2,データシート1!$A$1:$BS$1,0),0)</f>
        <v>2.308631584078586</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322.37970000000001</v>
      </c>
      <c r="AI12" s="88">
        <f>VLOOKUP(年度マスタ!$K$4&amp;"_"&amp;$AG12,データシート1!$A:$BS,MATCH("ab_"&amp;AI$2,データシート1!$A$1:$BS$1,0),0)</f>
        <v>415</v>
      </c>
      <c r="AJ12" s="88">
        <f>VLOOKUP(年度マスタ!$K$4&amp;"_"&amp;$AG12,データシート1!$A:$BS,MATCH("ab_"&amp;AJ$2,データシート1!$A$1:$BS$1,0),0)</f>
        <v>5</v>
      </c>
      <c r="AK12" s="88">
        <f>VLOOKUP(年度マスタ!$K$4&amp;"_"&amp;$AG12,データシート1!$A:$BS,MATCH("ab_"&amp;AK$2,データシート1!$A$1:$BS$1,0),0)</f>
        <v>3545</v>
      </c>
      <c r="AL12" s="88">
        <f>VLOOKUP(年度マスタ!$K$4&amp;"_"&amp;$AG12,データシート1!$A:$BS,MATCH("ab_"&amp;AL$2,データシート1!$A$1:$BS$1,0),0)</f>
        <v>5653</v>
      </c>
      <c r="AM12" s="88">
        <f>VLOOKUP(年度マスタ!$K$4&amp;"_"&amp;$AG12,データシート1!$A:$BS,MATCH("ab_"&amp;AM$2,データシート1!$A$1:$BS$1,0),0)</f>
        <v>7720</v>
      </c>
      <c r="AN12" s="88">
        <f>VLOOKUP(年度マスタ!$K$4&amp;"_"&amp;$AG12,データシート1!$A:$BS,MATCH("ab_"&amp;AN$2,データシート1!$A$1:$BS$1,0),0)</f>
        <v>2051</v>
      </c>
      <c r="AO12" s="88">
        <f>VLOOKUP(年度マスタ!$K$4&amp;"_"&amp;$AG12,データシート1!$A:$BS,MATCH("ab_"&amp;AO$2,データシート1!$A$1:$BS$1,0),0)</f>
        <v>12810</v>
      </c>
      <c r="AP12" s="88">
        <f>VLOOKUP(年度マスタ!$K$4&amp;"_"&amp;$AG12,データシート1!$A:$BS,MATCH("ab_"&amp;AP$2,データシート1!$A$1:$BS$1,0),0)</f>
        <v>36173</v>
      </c>
      <c r="AQ12" s="1073">
        <f>VLOOKUP(年度マスタ!$K$4&amp;"_"&amp;$AG12,データシート1!$A:$BS,MATCH("ab_"&amp;AQ$2,データシート1!$A$1:$BS$1,0),0)</f>
        <v>1.9672843835956297</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326.5102</v>
      </c>
      <c r="AI13" s="88">
        <f>VLOOKUP(年度マスタ!$K$4&amp;"_"&amp;$AG13,データシート1!$A:$BS,MATCH("ab_"&amp;AI$2,データシート1!$A$1:$BS$1,0),0)</f>
        <v>291</v>
      </c>
      <c r="AJ13" s="88">
        <f>VLOOKUP(年度マスタ!$K$4&amp;"_"&amp;$AG13,データシート1!$A:$BS,MATCH("ab_"&amp;AJ$2,データシート1!$A$1:$BS$1,0),0)</f>
        <v>4</v>
      </c>
      <c r="AK13" s="88">
        <f>VLOOKUP(年度マスタ!$K$4&amp;"_"&amp;$AG13,データシート1!$A:$BS,MATCH("ab_"&amp;AK$2,データシート1!$A$1:$BS$1,0),0)</f>
        <v>3407</v>
      </c>
      <c r="AL13" s="88">
        <f>VLOOKUP(年度マスタ!$K$4&amp;"_"&amp;$AG13,データシート1!$A:$BS,MATCH("ab_"&amp;AL$2,データシート1!$A$1:$BS$1,0),0)</f>
        <v>5658</v>
      </c>
      <c r="AM13" s="88">
        <f>VLOOKUP(年度マスタ!$K$4&amp;"_"&amp;$AG13,データシート1!$A:$BS,MATCH("ab_"&amp;AM$2,データシート1!$A$1:$BS$1,0),0)</f>
        <v>7725</v>
      </c>
      <c r="AN13" s="88">
        <f>VLOOKUP(年度マスタ!$K$4&amp;"_"&amp;$AG13,データシート1!$A:$BS,MATCH("ab_"&amp;AN$2,データシート1!$A$1:$BS$1,0),0)</f>
        <v>2000</v>
      </c>
      <c r="AO13" s="88">
        <f>VLOOKUP(年度マスタ!$K$4&amp;"_"&amp;$AG13,データシート1!$A:$BS,MATCH("ab_"&amp;AO$2,データシート1!$A$1:$BS$1,0),0)</f>
        <v>12689</v>
      </c>
      <c r="AP13" s="88">
        <f>VLOOKUP(年度マスタ!$K$4&amp;"_"&amp;$AG13,データシート1!$A:$BS,MATCH("ab_"&amp;AP$2,データシート1!$A$1:$BS$1,0),0)</f>
        <v>55430</v>
      </c>
      <c r="AQ13" s="1073">
        <f>VLOOKUP(年度マスタ!$K$4&amp;"_"&amp;$AG13,データシート1!$A:$BS,MATCH("ab_"&amp;AQ$2,データシート1!$A$1:$BS$1,0),0)</f>
        <v>2.088030965380125</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325.94909999999999</v>
      </c>
      <c r="AI14" s="88">
        <f>VLOOKUP(年度マスタ!$K$4&amp;"_"&amp;$AG14,データシート1!$A:$BS,MATCH("ab_"&amp;AI$2,データシート1!$A$1:$BS$1,0),0)</f>
        <v>291</v>
      </c>
      <c r="AJ14" s="88">
        <f>VLOOKUP(年度マスタ!$K$4&amp;"_"&amp;$AG14,データシート1!$A:$BS,MATCH("ab_"&amp;AJ$2,データシート1!$A$1:$BS$1,0),0)</f>
        <v>4</v>
      </c>
      <c r="AK14" s="88">
        <f>VLOOKUP(年度マスタ!$K$4&amp;"_"&amp;$AG14,データシート1!$A:$BS,MATCH("ab_"&amp;AK$2,データシート1!$A$1:$BS$1,0),0)</f>
        <v>3407</v>
      </c>
      <c r="AL14" s="88">
        <f>VLOOKUP(年度マスタ!$K$4&amp;"_"&amp;$AG14,データシート1!$A:$BS,MATCH("ab_"&amp;AL$2,データシート1!$A$1:$BS$1,0),0)</f>
        <v>5645</v>
      </c>
      <c r="AM14" s="88">
        <f>VLOOKUP(年度マスタ!$K$4&amp;"_"&amp;$AG14,データシート1!$A:$BS,MATCH("ab_"&amp;AM$2,データシート1!$A$1:$BS$1,0),0)</f>
        <v>7758</v>
      </c>
      <c r="AN14" s="88">
        <f>VLOOKUP(年度マスタ!$K$4&amp;"_"&amp;$AG14,データシート1!$A:$BS,MATCH("ab_"&amp;AN$2,データシート1!$A$1:$BS$1,0),0)</f>
        <v>1974</v>
      </c>
      <c r="AO14" s="88">
        <f>VLOOKUP(年度マスタ!$K$4&amp;"_"&amp;$AG14,データシート1!$A:$BS,MATCH("ab_"&amp;AO$2,データシート1!$A$1:$BS$1,0),0)</f>
        <v>12528</v>
      </c>
      <c r="AP14" s="88">
        <f>VLOOKUP(年度マスタ!$K$4&amp;"_"&amp;$AG14,データシート1!$A:$BS,MATCH("ab_"&amp;AP$2,データシート1!$A$1:$BS$1,0),0)</f>
        <v>86660</v>
      </c>
      <c r="AQ14" s="1073">
        <f>VLOOKUP(年度マスタ!$K$4&amp;"_"&amp;$AG14,データシート1!$A:$BS,MATCH("ab_"&amp;AQ$2,データシート1!$A$1:$BS$1,0),0)</f>
        <v>2.3361139535453801</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338.40410000000003</v>
      </c>
      <c r="AI15" s="88">
        <f>VLOOKUP(年度マスタ!$K$4&amp;"_"&amp;$AG15,データシート1!$A:$BS,MATCH("ab_"&amp;AI$2,データシート1!$A$1:$BS$1,0),0)</f>
        <v>291</v>
      </c>
      <c r="AJ15" s="88">
        <f>VLOOKUP(年度マスタ!$K$4&amp;"_"&amp;$AG15,データシート1!$A:$BS,MATCH("ab_"&amp;AJ$2,データシート1!$A$1:$BS$1,0),0)</f>
        <v>4</v>
      </c>
      <c r="AK15" s="88">
        <f>VLOOKUP(年度マスタ!$K$4&amp;"_"&amp;$AG15,データシート1!$A:$BS,MATCH("ab_"&amp;AK$2,データシート1!$A$1:$BS$1,0),0)</f>
        <v>3407</v>
      </c>
      <c r="AL15" s="88">
        <f>VLOOKUP(年度マスタ!$K$4&amp;"_"&amp;$AG15,データシート1!$A:$BS,MATCH("ab_"&amp;AL$2,データシート1!$A$1:$BS$1,0),0)</f>
        <v>5629</v>
      </c>
      <c r="AM15" s="88">
        <f>VLOOKUP(年度マスタ!$K$4&amp;"_"&amp;$AG15,データシート1!$A:$BS,MATCH("ab_"&amp;AM$2,データシート1!$A$1:$BS$1,0),0)</f>
        <v>7712</v>
      </c>
      <c r="AN15" s="88">
        <f>VLOOKUP(年度マスタ!$K$4&amp;"_"&amp;$AG15,データシート1!$A:$BS,MATCH("ab_"&amp;AN$2,データシート1!$A$1:$BS$1,0),0)</f>
        <v>1968</v>
      </c>
      <c r="AO15" s="88">
        <f>VLOOKUP(年度マスタ!$K$4&amp;"_"&amp;$AG15,データシート1!$A:$BS,MATCH("ab_"&amp;AO$2,データシート1!$A$1:$BS$1,0),0)</f>
        <v>12375</v>
      </c>
      <c r="AP15" s="88">
        <f>VLOOKUP(年度マスタ!$K$4&amp;"_"&amp;$AG15,データシート1!$A:$BS,MATCH("ab_"&amp;AP$2,データシート1!$A$1:$BS$1,0),0)</f>
        <v>101122.8000745451</v>
      </c>
      <c r="AQ15" s="1073">
        <f>VLOOKUP(年度マスタ!$K$4&amp;"_"&amp;$AG15,データシート1!$A:$BS,MATCH("ab_"&amp;AQ$2,データシート1!$A$1:$BS$1,0),0)</f>
        <v>1.35308614993417</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318.8546</v>
      </c>
      <c r="AI16" s="88">
        <f>VLOOKUP(年度マスタ!$K$4&amp;"_"&amp;$AG16,データシート1!$A:$BS,MATCH("ab_"&amp;AI$2,データシート1!$A$1:$BS$1,0),0)</f>
        <v>291</v>
      </c>
      <c r="AJ16" s="88">
        <f>VLOOKUP(年度マスタ!$K$4&amp;"_"&amp;$AG16,データシート1!$A:$BS,MATCH("ab_"&amp;AJ$2,データシート1!$A$1:$BS$1,0),0)</f>
        <v>4</v>
      </c>
      <c r="AK16" s="88">
        <f>VLOOKUP(年度マスタ!$K$4&amp;"_"&amp;$AG16,データシート1!$A:$BS,MATCH("ab_"&amp;AK$2,データシート1!$A$1:$BS$1,0),0)</f>
        <v>3407</v>
      </c>
      <c r="AL16" s="88">
        <f>VLOOKUP(年度マスタ!$K$4&amp;"_"&amp;$AG16,データシート1!$A:$BS,MATCH("ab_"&amp;AL$2,データシート1!$A$1:$BS$1,0),0)</f>
        <v>5582</v>
      </c>
      <c r="AM16" s="88">
        <f>VLOOKUP(年度マスタ!$K$4&amp;"_"&amp;$AG16,データシート1!$A:$BS,MATCH("ab_"&amp;AM$2,データシート1!$A$1:$BS$1,0),0)</f>
        <v>7726</v>
      </c>
      <c r="AN16" s="88">
        <f>VLOOKUP(年度マスタ!$K$4&amp;"_"&amp;$AG16,データシート1!$A:$BS,MATCH("ab_"&amp;AN$2,データシート1!$A$1:$BS$1,0),0)</f>
        <v>1936</v>
      </c>
      <c r="AO16" s="88">
        <f>VLOOKUP(年度マスタ!$K$4&amp;"_"&amp;$AG16,データシート1!$A:$BS,MATCH("ab_"&amp;AO$2,データシート1!$A$1:$BS$1,0),0)</f>
        <v>12155</v>
      </c>
      <c r="AP16" s="88">
        <f>VLOOKUP(年度マスタ!$K$4&amp;"_"&amp;$AG16,データシート1!$A:$BS,MATCH("ab_"&amp;AP$2,データシート1!$A$1:$BS$1,0),0)</f>
        <v>118158</v>
      </c>
      <c r="AQ16" s="1073">
        <f>VLOOKUP(年度マスタ!$K$4&amp;"_"&amp;$AG16,データシート1!$A:$BS,MATCH("ab_"&amp;AQ$2,データシート1!$A$1:$BS$1,0),0)</f>
        <v>1.2807147165655941</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352.03500000000003</v>
      </c>
      <c r="AI17" s="187">
        <f>VLOOKUP(年度マスタ!$K$4&amp;"_"&amp;$AG17,データシート1!$A:$BS,MATCH("ab_"&amp;AI$2,データシート1!$A$1:$BS$1,0),0)</f>
        <v>291</v>
      </c>
      <c r="AJ17" s="187">
        <f>VLOOKUP(年度マスタ!$K$4&amp;"_"&amp;$AG17,データシート1!$A:$BS,MATCH("ab_"&amp;AJ$2,データシート1!$A$1:$BS$1,0),0)</f>
        <v>4</v>
      </c>
      <c r="AK17" s="187">
        <f>VLOOKUP(年度マスタ!$K$4&amp;"_"&amp;$AG17,データシート1!$A:$BS,MATCH("ab_"&amp;AK$2,データシート1!$A$1:$BS$1,0),0)</f>
        <v>3407</v>
      </c>
      <c r="AL17" s="187">
        <f>VLOOKUP(年度マスタ!$K$4&amp;"_"&amp;$AG17,データシート1!$A:$BS,MATCH("ab_"&amp;AL$2,データシート1!$A$1:$BS$1,0),0)</f>
        <v>5511</v>
      </c>
      <c r="AM17" s="187">
        <f>VLOOKUP(年度マスタ!$K$4&amp;"_"&amp;$AG17,データシート1!$A:$BS,MATCH("ab_"&amp;AM$2,データシート1!$A$1:$BS$1,0),0)</f>
        <v>7689</v>
      </c>
      <c r="AN17" s="187">
        <f>VLOOKUP(年度マスタ!$K$4&amp;"_"&amp;$AG17,データシート1!$A:$BS,MATCH("ab_"&amp;AN$2,データシート1!$A$1:$BS$1,0),0)</f>
        <v>1932</v>
      </c>
      <c r="AO17" s="187">
        <f>VLOOKUP(年度マスタ!$K$4&amp;"_"&amp;$AG17,データシート1!$A:$BS,MATCH("ab_"&amp;AO$2,データシート1!$A$1:$BS$1,0),0)</f>
        <v>11918</v>
      </c>
      <c r="AP17" s="187">
        <f>VLOOKUP(年度マスタ!$K$4&amp;"_"&amp;$AG17,データシート1!$A:$BS,MATCH("ab_"&amp;AP$2,データシート1!$A$1:$BS$1,0),0)</f>
        <v>136145</v>
      </c>
      <c r="AQ17" s="1074">
        <f>VLOOKUP(年度マスタ!$K$4&amp;"_"&amp;$AG17,データシート1!$A:$BS,MATCH("ab_"&amp;AQ$2,データシート1!$A$1:$BS$1,0),0)</f>
        <v>1.708314327803055</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328.02530000000002</v>
      </c>
      <c r="AI18" s="88">
        <f>VLOOKUP(年度マスタ!$K$4&amp;"_"&amp;$AG18,データシート1!$A:$BS,MATCH("ab_"&amp;AI$2,データシート1!$A$1:$BS$1,0),0)</f>
        <v>291</v>
      </c>
      <c r="AJ18" s="88">
        <f>VLOOKUP(年度マスタ!$K$4&amp;"_"&amp;$AG18,データシート1!$A:$BS,MATCH("ab_"&amp;AJ$2,データシート1!$A$1:$BS$1,0),0)</f>
        <v>4</v>
      </c>
      <c r="AK18" s="88">
        <f>VLOOKUP(年度マスタ!$K$4&amp;"_"&amp;$AG18,データシート1!$A:$BS,MATCH("ab_"&amp;AK$2,データシート1!$A$1:$BS$1,0),0)</f>
        <v>3407</v>
      </c>
      <c r="AL18" s="88">
        <f>VLOOKUP(年度マスタ!$K$4&amp;"_"&amp;$AG18,データシート1!$A:$BS,MATCH("ab_"&amp;AL$2,データシート1!$A$1:$BS$1,0),0)</f>
        <v>5525</v>
      </c>
      <c r="AM18" s="88">
        <f>VLOOKUP(年度マスタ!$K$4&amp;"_"&amp;$AG18,データシート1!$A:$BS,MATCH("ab_"&amp;AM$2,データシート1!$A$1:$BS$1,0),0)</f>
        <v>7682</v>
      </c>
      <c r="AN18" s="88">
        <f>VLOOKUP(年度マスタ!$K$4&amp;"_"&amp;$AG18,データシート1!$A:$BS,MATCH("ab_"&amp;AN$2,データシート1!$A$1:$BS$1,0),0)</f>
        <v>1946</v>
      </c>
      <c r="AO18" s="88">
        <f>VLOOKUP(年度マスタ!$K$4&amp;"_"&amp;$AG18,データシート1!$A:$BS,MATCH("ab_"&amp;AO$2,データシート1!$A$1:$BS$1,0),0)</f>
        <v>11795</v>
      </c>
      <c r="AP18" s="88">
        <f>VLOOKUP(年度マスタ!$K$4&amp;"_"&amp;$AG18,データシート1!$A:$BS,MATCH("ab_"&amp;AP$2,データシート1!$A$1:$BS$1,0),0)</f>
        <v>139845</v>
      </c>
      <c r="AQ18" s="1073">
        <f>VLOOKUP(年度マスタ!$K$4&amp;"_"&amp;$AG18,データシート1!$A:$BS,MATCH("ab_"&amp;AQ$2,データシート1!$A$1:$BS$1,0),0)</f>
        <v>2.0097976480264959</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294.55579999999998</v>
      </c>
      <c r="AI19" s="88">
        <f>VLOOKUP(年度マスタ!$K$4&amp;"_"&amp;$AG19,データシート1!$A:$BS,MATCH("ab_"&amp;AI$2,データシート1!$A$1:$BS$1,0),0)</f>
        <v>258</v>
      </c>
      <c r="AJ19" s="88">
        <f>VLOOKUP(年度マスタ!$K$4&amp;"_"&amp;$AG19,データシート1!$A:$BS,MATCH("ab_"&amp;AJ$2,データシート1!$A$1:$BS$1,0),0)</f>
        <v>0</v>
      </c>
      <c r="AK19" s="88">
        <f>VLOOKUP(年度マスタ!$K$4&amp;"_"&amp;$AG19,データシート1!$A:$BS,MATCH("ab_"&amp;AK$2,データシート1!$A$1:$BS$1,0),0)</f>
        <v>3344</v>
      </c>
      <c r="AL19" s="88">
        <f>VLOOKUP(年度マスタ!$K$4&amp;"_"&amp;$AG19,データシート1!$A:$BS,MATCH("ab_"&amp;AL$2,データシート1!$A$1:$BS$1,0),0)</f>
        <v>5508</v>
      </c>
      <c r="AM19" s="88">
        <f>VLOOKUP(年度マスタ!$K$4&amp;"_"&amp;$AG19,データシート1!$A:$BS,MATCH("ab_"&amp;AM$2,データシート1!$A$1:$BS$1,0),0)</f>
        <v>7655</v>
      </c>
      <c r="AN19" s="88">
        <f>VLOOKUP(年度マスタ!$K$4&amp;"_"&amp;$AG19,データシート1!$A:$BS,MATCH("ab_"&amp;AN$2,データシート1!$A$1:$BS$1,0),0)</f>
        <v>1943</v>
      </c>
      <c r="AO19" s="88">
        <f>VLOOKUP(年度マスタ!$K$4&amp;"_"&amp;$AG19,データシート1!$A:$BS,MATCH("ab_"&amp;AO$2,データシート1!$A$1:$BS$1,0),0)</f>
        <v>11600</v>
      </c>
      <c r="AP19" s="88">
        <f>VLOOKUP(年度マスタ!$K$4&amp;"_"&amp;$AG19,データシート1!$A:$BS,MATCH("ab_"&amp;AP$2,データシート1!$A$1:$BS$1,0),0)</f>
        <v>118979.99999999999</v>
      </c>
      <c r="AQ19" s="1073">
        <f>VLOOKUP(年度マスタ!$K$4&amp;"_"&amp;$AG19,データシート1!$A:$BS,MATCH("ab_"&amp;AQ$2,データシート1!$A$1:$BS$1,0),0)</f>
        <v>1.462636338495668</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301.2106</v>
      </c>
      <c r="AI20" s="88">
        <f>VLOOKUP(年度マスタ!$K$4&amp;"_"&amp;$AG20,データシート1!$A:$BS,MATCH("ab_"&amp;AI$2,データシート1!$A$1:$BS$1,0),0)</f>
        <v>258</v>
      </c>
      <c r="AJ20" s="88">
        <f>VLOOKUP(年度マスタ!$K$4&amp;"_"&amp;$AG20,データシート1!$A:$BS,MATCH("ab_"&amp;AJ$2,データシート1!$A$1:$BS$1,0),0)</f>
        <v>0</v>
      </c>
      <c r="AK20" s="88">
        <f>VLOOKUP(年度マスタ!$K$4&amp;"_"&amp;$AG20,データシート1!$A:$BS,MATCH("ab_"&amp;AK$2,データシート1!$A$1:$BS$1,0),0)</f>
        <v>3344</v>
      </c>
      <c r="AL20" s="88">
        <f>VLOOKUP(年度マスタ!$K$4&amp;"_"&amp;$AG20,データシート1!$A:$BS,MATCH("ab_"&amp;AL$2,データシート1!$A$1:$BS$1,0),0)</f>
        <v>5473</v>
      </c>
      <c r="AM20" s="88">
        <f>VLOOKUP(年度マスタ!$K$4&amp;"_"&amp;$AG20,データシート1!$A:$BS,MATCH("ab_"&amp;AM$2,データシート1!$A$1:$BS$1,0),0)</f>
        <v>7550</v>
      </c>
      <c r="AN20" s="88">
        <f>VLOOKUP(年度マスタ!$K$4&amp;"_"&amp;$AG20,データシート1!$A:$BS,MATCH("ab_"&amp;AN$2,データシート1!$A$1:$BS$1,0),0)</f>
        <v>1911</v>
      </c>
      <c r="AO20" s="88">
        <f>VLOOKUP(年度マスタ!$K$4&amp;"_"&amp;$AG20,データシート1!$A:$BS,MATCH("ab_"&amp;AO$2,データシート1!$A$1:$BS$1,0),0)</f>
        <v>11385</v>
      </c>
      <c r="AP20" s="88">
        <f>VLOOKUP(年度マスタ!$K$4&amp;"_"&amp;$AG20,データシート1!$A:$BS,MATCH("ab_"&amp;AP$2,データシート1!$A$1:$BS$1,0),0)</f>
        <v>115251</v>
      </c>
      <c r="AQ20" s="1073">
        <f>VLOOKUP(年度マスタ!$K$4&amp;"_"&amp;$AG20,データシート1!$A:$BS,MATCH("ab_"&amp;AQ$2,データシート1!$A$1:$BS$1,0),0)</f>
        <v>1.617350477373545</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平生町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23.395</v>
      </c>
      <c r="BE13" s="80" t="str">
        <f>年度マスタ!K4</f>
        <v>35344</v>
      </c>
      <c r="BF13" s="80" t="str">
        <f>年度マスタ!K4</f>
        <v>35344</v>
      </c>
      <c r="BG13" s="80" t="str">
        <f>年度マスタ!K4</f>
        <v>35344</v>
      </c>
      <c r="BH13" s="318" t="s">
        <v>108</v>
      </c>
      <c r="BI13" s="318" t="s">
        <v>108</v>
      </c>
      <c r="BJ13" s="318" t="s">
        <v>108</v>
      </c>
      <c r="BK13" s="318" t="str">
        <f>年度マスタ!K4</f>
        <v>35344</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23.395</v>
      </c>
      <c r="AY14" s="80"/>
      <c r="BE14" s="80" t="str">
        <f>AP2</f>
        <v>平生町</v>
      </c>
      <c r="BF14" s="80" t="str">
        <f>AP2</f>
        <v>平生町</v>
      </c>
      <c r="BG14" s="80" t="str">
        <f>AP2</f>
        <v>平生町</v>
      </c>
      <c r="BH14" s="80" t="s">
        <v>118</v>
      </c>
      <c r="BI14" s="80" t="s">
        <v>118</v>
      </c>
      <c r="BJ14" s="80" t="s">
        <v>118</v>
      </c>
      <c r="BK14" s="80" t="str">
        <f>AP2</f>
        <v>平生町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16：化学工業(N=1)</v>
      </c>
      <c r="BE17" s="961">
        <f>VLOOKUP(BE$13&amp;"_"&amp;$AV$8,データシート2!$A:$SI,MATCH($AV$5&amp;"_"&amp;$BA17&amp;$AV$6,データシート2!$A$1:$SI$1,0),0)</f>
        <v>1</v>
      </c>
      <c r="BF17" s="1071">
        <f>VLOOKUP(BF$13&amp;"_"&amp;$AW$8,データシート2!$A:$SI,MATCH($AW$5&amp;"_"&amp;$BA17&amp;$AW$6,データシート2!$A$1:$SI$1,0),0)</f>
        <v>13.281000000000001</v>
      </c>
      <c r="BG17" s="1071">
        <f t="shared" ref="BG17:BG38" si="2">BF17/BE17</f>
        <v>13.281000000000001</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0.22993907235470074</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22：鉄鋼業(N=1)</v>
      </c>
      <c r="BE20" s="961">
        <f>VLOOKUP(BE$13&amp;"_"&amp;$AV$8,データシート2!$A:$SI,MATCH($AV$5&amp;"_"&amp;$BA20&amp;$AV$6,データシート2!$A$1:$SI$1,0),0)</f>
        <v>1</v>
      </c>
      <c r="BF20" s="1071">
        <f>VLOOKUP(BF$13&amp;"_"&amp;$AW$8,データシート2!$A:$SI,MATCH($AW$5&amp;"_"&amp;$BA20&amp;$AW$6,データシート2!$A$1:$SI$1,0),0)</f>
        <v>3.6720000000000002</v>
      </c>
      <c r="BG20" s="1071">
        <f t="shared" si="2"/>
        <v>3.6720000000000002</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f t="shared" si="4"/>
        <v>1.165486993690093E-2</v>
      </c>
    </row>
    <row r="21" spans="2:63" ht="15.95" customHeight="1" thickTop="1" thickBot="1">
      <c r="B21" s="323"/>
      <c r="C21" s="455" t="s">
        <v>116</v>
      </c>
      <c r="D21" s="572"/>
      <c r="E21" s="572"/>
      <c r="F21" s="996">
        <f>SUM(F22,F26,F27,F28)</f>
        <v>41.412999999999997</v>
      </c>
      <c r="G21" s="996">
        <f t="shared" ref="G21:O21" si="5">SUM(G22,G26,G27,G28)</f>
        <v>47.746000000000002</v>
      </c>
      <c r="H21" s="996">
        <f t="shared" si="5"/>
        <v>44.061999999999998</v>
      </c>
      <c r="I21" s="996">
        <f t="shared" si="5"/>
        <v>45.374000000000002</v>
      </c>
      <c r="J21" s="996">
        <f t="shared" si="5"/>
        <v>41.69</v>
      </c>
      <c r="K21" s="996">
        <f t="shared" si="5"/>
        <v>41.149000000000001</v>
      </c>
      <c r="L21" s="996">
        <f t="shared" si="5"/>
        <v>42.322000000000003</v>
      </c>
      <c r="M21" s="996">
        <f t="shared" si="5"/>
        <v>43.783999999999999</v>
      </c>
      <c r="N21" s="996">
        <f t="shared" si="5"/>
        <v>40.304000000000002</v>
      </c>
      <c r="O21" s="996">
        <f t="shared" si="5"/>
        <v>31.802</v>
      </c>
      <c r="P21" s="997">
        <f>SUM(P22,P26,P27,P28)</f>
        <v>23.395</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41.412999999999997</v>
      </c>
      <c r="G22" s="998">
        <f t="shared" ref="G22:P22" si="6">SUM(G23:G25)</f>
        <v>47.746000000000002</v>
      </c>
      <c r="H22" s="998">
        <f t="shared" si="6"/>
        <v>44.061999999999998</v>
      </c>
      <c r="I22" s="998">
        <f t="shared" si="6"/>
        <v>45.374000000000002</v>
      </c>
      <c r="J22" s="998">
        <f t="shared" si="6"/>
        <v>41.69</v>
      </c>
      <c r="K22" s="998">
        <f t="shared" si="6"/>
        <v>41.149000000000001</v>
      </c>
      <c r="L22" s="998">
        <f t="shared" si="6"/>
        <v>42.322000000000003</v>
      </c>
      <c r="M22" s="998">
        <f t="shared" si="6"/>
        <v>43.783999999999999</v>
      </c>
      <c r="N22" s="998">
        <f t="shared" si="6"/>
        <v>40.304000000000002</v>
      </c>
      <c r="O22" s="998">
        <f t="shared" si="6"/>
        <v>31.802</v>
      </c>
      <c r="P22" s="999">
        <f t="shared" si="6"/>
        <v>23.395</v>
      </c>
      <c r="Z22" s="313"/>
      <c r="AB22" s="312"/>
      <c r="AC22" s="571" t="s">
        <v>1377</v>
      </c>
      <c r="AP22" s="18" t="s">
        <v>1387</v>
      </c>
      <c r="AQ22" s="313"/>
      <c r="AV22" s="80" t="str">
        <f>AW22</f>
        <v>エネルギー起源CO2</v>
      </c>
      <c r="AW22" s="80" t="str">
        <f>D56</f>
        <v>エネルギー起源CO2</v>
      </c>
      <c r="AX22" s="201">
        <f>P56</f>
        <v>23.395</v>
      </c>
      <c r="AY22" s="201">
        <f>AX22</f>
        <v>23.395</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41.412999999999997</v>
      </c>
      <c r="G23" s="1000">
        <f>IFERROR(VLOOKUP(年度マスタ!$K$4&amp;"_"&amp;G$20,データシート1!$A:$BT,MATCH("ba_"&amp;$E23,データシート1!$A$1:$BT$1,0),0),0)</f>
        <v>47.746000000000002</v>
      </c>
      <c r="H23" s="1000">
        <f>IFERROR(VLOOKUP(年度マスタ!$K$4&amp;"_"&amp;H$20,データシート1!$A:$BT,MATCH("ba_"&amp;$E23,データシート1!$A$1:$BT$1,0),0),0)</f>
        <v>44.061999999999998</v>
      </c>
      <c r="I23" s="1000">
        <f>IFERROR(VLOOKUP(年度マスタ!$K$4&amp;"_"&amp;I$20,データシート1!$A:$BT,MATCH("ba_"&amp;$E23,データシート1!$A$1:$BT$1,0),0),0)</f>
        <v>45.374000000000002</v>
      </c>
      <c r="J23" s="1000">
        <f>IFERROR(VLOOKUP(年度マスタ!$K$4&amp;"_"&amp;J$20,データシート1!$A:$BT,MATCH("ba_"&amp;$E23,データシート1!$A$1:$BT$1,0),0),0)</f>
        <v>41.69</v>
      </c>
      <c r="K23" s="1000">
        <f>IFERROR(VLOOKUP(年度マスタ!$K$4&amp;"_"&amp;K$20,データシート1!$A:$BT,MATCH("ba_"&amp;$E23,データシート1!$A$1:$BT$1,0),0),0)</f>
        <v>41.149000000000001</v>
      </c>
      <c r="L23" s="1000">
        <f>IFERROR(VLOOKUP(年度マスタ!$K$4&amp;"_"&amp;L$20,データシート1!$A:$BT,MATCH("ba_"&amp;$E23,データシート1!$A$1:$BT$1,0),0),0)</f>
        <v>42.322000000000003</v>
      </c>
      <c r="M23" s="1000">
        <f>IFERROR(VLOOKUP(年度マスタ!$K$4&amp;"_"&amp;M$20,データシート1!$A:$BT,MATCH("ba_"&amp;$E23,データシート1!$A$1:$BT$1,0),0),0)</f>
        <v>43.783999999999999</v>
      </c>
      <c r="N23" s="1000">
        <f>IFERROR(VLOOKUP(年度マスタ!$K$4&amp;"_"&amp;N$20,データシート1!$A:$BT,MATCH("ba_"&amp;$E23,データシート1!$A$1:$BT$1,0),0),0)</f>
        <v>40.304000000000002</v>
      </c>
      <c r="O23" s="1000">
        <f>IFERROR(VLOOKUP(年度マスタ!$K$4&amp;"_"&amp;O$20,データシート1!$A:$BT,MATCH("ba_"&amp;$E23,データシート1!$A$1:$BT$1,0),0),0)</f>
        <v>31.802</v>
      </c>
      <c r="P23" s="1001">
        <f>IFERROR(VLOOKUP(年度マスタ!$K$4&amp;"_"&amp;P$20,データシート1!$A:$BT,MATCH("ba_"&amp;$E23,データシート1!$A$1:$BT$1,0),0),0)</f>
        <v>23.395</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12：木材・木製品製造業(N=1)</v>
      </c>
      <c r="BE23" s="961">
        <f>VLOOKUP(BE$13&amp;"_"&amp;$AV$8,データシート2!$A:$SI,MATCH($AV$5&amp;"_"&amp;$BA23&amp;$AV$6,データシート2!$A$1:$SI$1,0),0)</f>
        <v>1</v>
      </c>
      <c r="BF23" s="1071">
        <f>VLOOKUP(BF$13&amp;"_"&amp;$AW$8,データシート2!$A:$SI,MATCH($AW$5&amp;"_"&amp;$BA23&amp;$AW$6,データシート2!$A$1:$SI$1,0),0)</f>
        <v>6.4420000000000002</v>
      </c>
      <c r="BG23" s="1071">
        <f t="shared" si="2"/>
        <v>6.4420000000000002</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f t="shared" si="4"/>
        <v>0.7962532711453596</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166.61538772812864</v>
      </c>
      <c r="AG24" s="996">
        <f t="shared" ref="AG24:AP24" si="7">AG25+AG29</f>
        <v>160.0371602498397</v>
      </c>
      <c r="AH24" s="996">
        <f t="shared" si="7"/>
        <v>157.62030774293794</v>
      </c>
      <c r="AI24" s="996">
        <f t="shared" si="7"/>
        <v>130.51799600956952</v>
      </c>
      <c r="AJ24" s="996">
        <f t="shared" si="7"/>
        <v>133.57162062394949</v>
      </c>
      <c r="AK24" s="996">
        <f t="shared" si="7"/>
        <v>135.73609921312305</v>
      </c>
      <c r="AL24" s="996">
        <f t="shared" si="7"/>
        <v>150.9551679753055</v>
      </c>
      <c r="AM24" s="996">
        <f t="shared" si="7"/>
        <v>133.99653080927735</v>
      </c>
      <c r="AN24" s="996">
        <f t="shared" si="7"/>
        <v>130.21142857595842</v>
      </c>
      <c r="AO24" s="996">
        <f>AO25+AO29</f>
        <v>112.01430017441805</v>
      </c>
      <c r="AP24" s="997">
        <f t="shared" si="7"/>
        <v>106.04395010671641</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142.91941300965098</v>
      </c>
      <c r="AG25" s="998">
        <f>①CO2排出量の現状把握!AA35</f>
        <v>138.32081140642532</v>
      </c>
      <c r="AH25" s="998">
        <f>①CO2排出量の現状把握!AB35</f>
        <v>135.77712241195485</v>
      </c>
      <c r="AI25" s="998">
        <f>①CO2排出量の現状把握!AC35</f>
        <v>109.39749012035109</v>
      </c>
      <c r="AJ25" s="998">
        <f>①CO2排出量の現状把握!AD35</f>
        <v>113.45057570497507</v>
      </c>
      <c r="AK25" s="998">
        <f>①CO2排出量の現状把握!AE35</f>
        <v>115.40942482546878</v>
      </c>
      <c r="AL25" s="998">
        <f>①CO2排出量の現状把握!AF35</f>
        <v>133.05891881580828</v>
      </c>
      <c r="AM25" s="998">
        <f>①CO2排出量の現状把握!AG35</f>
        <v>116.62173165253218</v>
      </c>
      <c r="AN25" s="998">
        <f>①CO2排出量の現状把握!AH35</f>
        <v>114.77255483356552</v>
      </c>
      <c r="AO25" s="998">
        <f>①CO2排出量の現状把握!AI35</f>
        <v>98.091107495613031</v>
      </c>
      <c r="AP25" s="999">
        <f>①CO2排出量の現状把握!AJ35</f>
        <v>93.489381914403566</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141.08086770725956</v>
      </c>
      <c r="AG26" s="1000">
        <f>①CO2排出量の現状把握!AA36</f>
        <v>135.97118151856964</v>
      </c>
      <c r="AH26" s="1000">
        <f>①CO2排出量の現状把握!AB36</f>
        <v>133.50384466460088</v>
      </c>
      <c r="AI26" s="1000">
        <f>①CO2排出量の現状把握!AC36</f>
        <v>107.81227592950273</v>
      </c>
      <c r="AJ26" s="1000">
        <f>①CO2排出量の現状把握!AD36</f>
        <v>112.35277925920307</v>
      </c>
      <c r="AK26" s="1000">
        <f>①CO2排出量の現状把握!AE36</f>
        <v>114.36350011516716</v>
      </c>
      <c r="AL26" s="1000">
        <f>①CO2排出量の現状把握!AF36</f>
        <v>132.0390649236962</v>
      </c>
      <c r="AM26" s="1000">
        <f>①CO2排出量の現状把握!AG36</f>
        <v>115.508379776781</v>
      </c>
      <c r="AN26" s="1000">
        <f>①CO2排出量の現状把握!AH36</f>
        <v>113.82972371345069</v>
      </c>
      <c r="AO26" s="1000">
        <f>①CO2排出量の現状把握!AI36</f>
        <v>97.139864744634281</v>
      </c>
      <c r="AP26" s="1001">
        <f>①CO2排出量の現状把握!AJ36</f>
        <v>92.716623223051613</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1.573239504362105</v>
      </c>
      <c r="AG27" s="1000">
        <f>①CO2排出量の現状把握!AA37</f>
        <v>2.0902609186395975</v>
      </c>
      <c r="AH27" s="1000">
        <f>①CO2排出量の現状把握!AB37</f>
        <v>2.0194859326459285</v>
      </c>
      <c r="AI27" s="1000">
        <f>①CO2排出量の現状把握!AC37</f>
        <v>1.3342861572726734</v>
      </c>
      <c r="AJ27" s="1000">
        <f>①CO2排出量の現状把握!AD37</f>
        <v>0.93044492768191966</v>
      </c>
      <c r="AK27" s="1000">
        <f>①CO2排出量の現状把握!AE37</f>
        <v>0.87822734532072078</v>
      </c>
      <c r="AL27" s="1000">
        <f>①CO2排出量の現状把握!AF37</f>
        <v>0.83307493606445493</v>
      </c>
      <c r="AM27" s="1000">
        <f>①CO2排出量の現状把握!AG37</f>
        <v>0.94192934739071121</v>
      </c>
      <c r="AN27" s="1000">
        <f>①CO2排出量の現状把握!AH37</f>
        <v>0.78675765558335786</v>
      </c>
      <c r="AO27" s="1000">
        <f>①CO2排出量の現状把握!AI37</f>
        <v>0.79506919034213708</v>
      </c>
      <c r="AP27" s="1001">
        <f>①CO2排出量の現状把握!AJ37</f>
        <v>0.77275869135195896</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0.26530579802931908</v>
      </c>
      <c r="AG28" s="1000">
        <f>①CO2排出量の現状把握!AA38</f>
        <v>0.25936896921608393</v>
      </c>
      <c r="AH28" s="1000">
        <f>①CO2排出量の現状把握!AB38</f>
        <v>0.25379181470804618</v>
      </c>
      <c r="AI28" s="1000">
        <f>①CO2排出量の現状把握!AC38</f>
        <v>0.25092803357569088</v>
      </c>
      <c r="AJ28" s="1000">
        <f>①CO2排出量の現状把握!AD38</f>
        <v>0.16735151809006851</v>
      </c>
      <c r="AK28" s="1000">
        <f>①CO2排出量の現状把握!AE38</f>
        <v>0.16769736498089802</v>
      </c>
      <c r="AL28" s="1000">
        <f>①CO2排出量の現状把握!AF38</f>
        <v>0.18677895604762865</v>
      </c>
      <c r="AM28" s="1000">
        <f>①CO2排出量の現状把握!AG38</f>
        <v>0.17142252836046459</v>
      </c>
      <c r="AN28" s="1000">
        <f>①CO2排出量の現状把握!AH38</f>
        <v>0.15607346453147158</v>
      </c>
      <c r="AO28" s="1000">
        <f>①CO2排出量の現状把握!AI38</f>
        <v>0.15617356063661134</v>
      </c>
      <c r="AP28" s="1001">
        <f>①CO2排出量の現状把握!AJ38</f>
        <v>0</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23.695974718477647</v>
      </c>
      <c r="AG29" s="1002">
        <f>①CO2排出量の現状把握!AA39</f>
        <v>21.716348843414369</v>
      </c>
      <c r="AH29" s="1002">
        <f>①CO2排出量の現状把握!AB39</f>
        <v>21.843185330983079</v>
      </c>
      <c r="AI29" s="1002">
        <f>①CO2排出量の現状把握!AC39</f>
        <v>21.120505889218418</v>
      </c>
      <c r="AJ29" s="1002">
        <f>①CO2排出量の現状把握!AD39</f>
        <v>20.121044918974412</v>
      </c>
      <c r="AK29" s="1002">
        <f>①CO2排出量の現状把握!AE39</f>
        <v>20.326674387654275</v>
      </c>
      <c r="AL29" s="1002">
        <f>①CO2排出量の現状把握!AF39</f>
        <v>17.89624915949722</v>
      </c>
      <c r="AM29" s="1002">
        <f>①CO2排出量の現状把握!AG39</f>
        <v>17.37479915674518</v>
      </c>
      <c r="AN29" s="1002">
        <f>①CO2排出量の現状把握!AH39</f>
        <v>15.438873742392909</v>
      </c>
      <c r="AO29" s="1002">
        <f>①CO2排出量の現状把握!AI39</f>
        <v>13.923192678805023</v>
      </c>
      <c r="AP29" s="1003">
        <f>①CO2排出量の現状把握!AJ39</f>
        <v>12.554568192312837</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0.24855447365746819</v>
      </c>
      <c r="AG32" s="509">
        <f t="shared" si="12"/>
        <v>0.29834320932377223</v>
      </c>
      <c r="AH32" s="509">
        <f t="shared" si="12"/>
        <v>0.27954519713196135</v>
      </c>
      <c r="AI32" s="509">
        <f t="shared" si="12"/>
        <v>0.34764554611053944</v>
      </c>
      <c r="AJ32" s="509">
        <f t="shared" si="12"/>
        <v>0.3121171982884885</v>
      </c>
      <c r="AK32" s="509">
        <f t="shared" si="12"/>
        <v>0.30315443156643834</v>
      </c>
      <c r="AL32" s="509">
        <f t="shared" si="12"/>
        <v>0.28036138522215676</v>
      </c>
      <c r="AM32" s="509">
        <f t="shared" si="12"/>
        <v>0.32675472816769807</v>
      </c>
      <c r="AN32" s="509">
        <f t="shared" si="12"/>
        <v>0.30952736208165316</v>
      </c>
      <c r="AO32" s="509">
        <f t="shared" si="12"/>
        <v>0.28391017888324027</v>
      </c>
      <c r="AP32" s="509">
        <f t="shared" si="12"/>
        <v>0.2206160745281239</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0.28976469415812312</v>
      </c>
      <c r="AG33" s="506">
        <f t="shared" ref="AG33:AP33" si="13">IFERROR(IF(G22/AG25&gt;1,1,G22/AG25),0)</f>
        <v>0.34518305318285669</v>
      </c>
      <c r="AH33" s="506">
        <f t="shared" si="13"/>
        <v>0.32451711464552618</v>
      </c>
      <c r="AI33" s="506">
        <f t="shared" si="13"/>
        <v>0.41476271484915106</v>
      </c>
      <c r="AJ33" s="506">
        <f t="shared" si="13"/>
        <v>0.36747279368959429</v>
      </c>
      <c r="AK33" s="506">
        <f t="shared" si="13"/>
        <v>0.35654800344277565</v>
      </c>
      <c r="AL33" s="506">
        <f t="shared" si="13"/>
        <v>0.31806962191377636</v>
      </c>
      <c r="AM33" s="506">
        <f t="shared" si="13"/>
        <v>0.3754360304857412</v>
      </c>
      <c r="AN33" s="506">
        <f t="shared" si="13"/>
        <v>0.35116409195949166</v>
      </c>
      <c r="AO33" s="506">
        <f t="shared" si="13"/>
        <v>0.32420879743275705</v>
      </c>
      <c r="AP33" s="506">
        <f t="shared" si="13"/>
        <v>0.2502423218651702</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0.29354086541295793</v>
      </c>
      <c r="AG34" s="507">
        <f t="shared" ref="AG34:AP36" si="14">IFERROR(IF(G23/AG26&gt;1,1,G23/AG26),0)</f>
        <v>0.35114793787005016</v>
      </c>
      <c r="AH34" s="507">
        <f t="shared" si="14"/>
        <v>0.33004292955529563</v>
      </c>
      <c r="AI34" s="507">
        <f t="shared" si="14"/>
        <v>0.42086116454558076</v>
      </c>
      <c r="AJ34" s="507">
        <f t="shared" si="14"/>
        <v>0.37106336198252143</v>
      </c>
      <c r="AK34" s="507">
        <f t="shared" si="14"/>
        <v>0.35980885473566165</v>
      </c>
      <c r="AL34" s="507">
        <f t="shared" si="14"/>
        <v>0.32052635350346792</v>
      </c>
      <c r="AM34" s="507">
        <f t="shared" si="14"/>
        <v>0.3790547498338408</v>
      </c>
      <c r="AN34" s="507">
        <f t="shared" si="14"/>
        <v>0.35407272094817077</v>
      </c>
      <c r="AO34" s="507">
        <f t="shared" si="14"/>
        <v>0.32738361416914213</v>
      </c>
      <c r="AP34" s="507">
        <f t="shared" si="14"/>
        <v>0.252327998871549</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41.412999999999997</v>
      </c>
      <c r="G55" s="1004">
        <f t="shared" ref="G55:P55" si="29">SUM(G56,G57,G60,G61,G62,G63,G64,G65,)</f>
        <v>47.746000000000002</v>
      </c>
      <c r="H55" s="1004">
        <f t="shared" si="29"/>
        <v>44.061999999999998</v>
      </c>
      <c r="I55" s="1004">
        <f t="shared" si="29"/>
        <v>45.374000000000002</v>
      </c>
      <c r="J55" s="1004">
        <f t="shared" si="29"/>
        <v>41.69</v>
      </c>
      <c r="K55" s="1004">
        <f t="shared" si="29"/>
        <v>41.149000000000001</v>
      </c>
      <c r="L55" s="1004">
        <f t="shared" si="29"/>
        <v>42.322000000000003</v>
      </c>
      <c r="M55" s="1004">
        <f t="shared" si="29"/>
        <v>43.783999999999999</v>
      </c>
      <c r="N55" s="1004">
        <f t="shared" si="29"/>
        <v>40.304000000000002</v>
      </c>
      <c r="O55" s="1004">
        <f t="shared" si="29"/>
        <v>31.802</v>
      </c>
      <c r="P55" s="1005">
        <f t="shared" si="29"/>
        <v>23.395</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41.412999999999997</v>
      </c>
      <c r="G56" s="1006">
        <f>IFERROR(VLOOKUP(年度マスタ!$K$4&amp;"_"&amp;G$54,データシート1!$A:$CD,MATCH("bc_"&amp;$C56,データシート1!$A$1:$CD$1,0),0),0)</f>
        <v>47.746000000000002</v>
      </c>
      <c r="H56" s="1006">
        <f>IFERROR(VLOOKUP(年度マスタ!$K$4&amp;"_"&amp;H$54,データシート1!$A:$CD,MATCH("bc_"&amp;$C56,データシート1!$A$1:$CD$1,0),0),0)</f>
        <v>44.061999999999998</v>
      </c>
      <c r="I56" s="1006">
        <f>IFERROR(VLOOKUP(年度マスタ!$K$4&amp;"_"&amp;I$54,データシート1!$A:$CD,MATCH("bc_"&amp;$C56,データシート1!$A$1:$CD$1,0),0),0)</f>
        <v>45.374000000000002</v>
      </c>
      <c r="J56" s="1006">
        <f>IFERROR(VLOOKUP(年度マスタ!$K$4&amp;"_"&amp;J$54,データシート1!$A:$CD,MATCH("bc_"&amp;$C56,データシート1!$A$1:$CD$1,0),0),0)</f>
        <v>41.69</v>
      </c>
      <c r="K56" s="1006">
        <f>IFERROR(VLOOKUP(年度マスタ!$K$4&amp;"_"&amp;K$54,データシート1!$A:$CD,MATCH("bc_"&amp;$C56,データシート1!$A$1:$CD$1,0),0),0)</f>
        <v>41.149000000000001</v>
      </c>
      <c r="L56" s="1006">
        <f>IFERROR(VLOOKUP(年度マスタ!$K$4&amp;"_"&amp;L$54,データシート1!$A:$CD,MATCH("bc_"&amp;$C56,データシート1!$A$1:$CD$1,0),0),0)</f>
        <v>42.322000000000003</v>
      </c>
      <c r="M56" s="1006">
        <f>IFERROR(VLOOKUP(年度マスタ!$K$4&amp;"_"&amp;M$54,データシート1!$A:$CD,MATCH("bc_"&amp;$C56,データシート1!$A$1:$CD$1,0),0),0)</f>
        <v>43.783999999999999</v>
      </c>
      <c r="N56" s="1006">
        <f>IFERROR(VLOOKUP(年度マスタ!$K$4&amp;"_"&amp;N$54,データシート1!$A:$CD,MATCH("bc_"&amp;$C56,データシート1!$A$1:$CD$1,0),0),0)</f>
        <v>40.304000000000002</v>
      </c>
      <c r="O56" s="1006">
        <f>IFERROR(VLOOKUP(年度マスタ!$K$4&amp;"_"&amp;O$54,データシート1!$A:$CD,MATCH("bc_"&amp;$C56,データシート1!$A$1:$CD$1,0),0),0)</f>
        <v>31.802</v>
      </c>
      <c r="P56" s="1007">
        <f>IFERROR(VLOOKUP(年度マスタ!$K$4&amp;"_"&amp;P$54,データシート1!$A:$CD,MATCH("bc_"&amp;$C56,データシート1!$A$1:$CD$1,0),0),0)</f>
        <v>23.395</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平生町</v>
      </c>
      <c r="AF1" s="345"/>
      <c r="AG1" s="203"/>
      <c r="AH1" s="188"/>
      <c r="AI1" s="188"/>
      <c r="AJ1" s="188"/>
      <c r="AK1" s="188"/>
      <c r="AL1" s="189"/>
      <c r="AM1" s="189"/>
      <c r="AN1" s="189"/>
      <c r="AO1" s="189"/>
      <c r="AP1" s="189"/>
      <c r="AQ1" s="189"/>
      <c r="AR1" s="189"/>
      <c r="AS1" s="189"/>
      <c r="AT1" s="190"/>
    </row>
    <row r="2" spans="1:47" s="577" customFormat="1" ht="27.95" customHeight="1">
      <c r="A2" s="576"/>
      <c r="B2" s="576" t="s">
        <v>1645</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1649</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529.4</v>
      </c>
      <c r="K6" s="688">
        <f>VLOOKUP(年度マスタ!$K$4&amp;"_"&amp;K$5,データシート1!$A:$BS,MATCH("cb_"&amp;$G6,データシート1!$A$1:$BS$1,0),0)</f>
        <v>640.6</v>
      </c>
      <c r="L6" s="688">
        <f>VLOOKUP(年度マスタ!$K$4&amp;"_"&amp;L$5,データシート1!$A:$BS,MATCH("cb_"&amp;$G6,データシート1!$A$1:$BS$1,0),0)</f>
        <v>727.2</v>
      </c>
      <c r="M6" s="688">
        <f>VLOOKUP(年度マスタ!$K$4&amp;"_"&amp;M$5,データシート1!$A:$BS,MATCH("cb_"&amp;$G6,データシート1!$A$1:$BS$1,0),0)</f>
        <v>805.80000000000007</v>
      </c>
      <c r="N6" s="688">
        <f>VLOOKUP(年度マスタ!$K$4&amp;"_"&amp;N$5,データシート1!$A:$BS,MATCH("cb_"&amp;$G6,データシート1!$A$1:$BS$1,0),0)</f>
        <v>926.2</v>
      </c>
      <c r="O6" s="688">
        <f>VLOOKUP(年度マスタ!$K$4&amp;"_"&amp;O$5,データシート1!$A:$BS,MATCH("cb_"&amp;$G6,データシート1!$A$1:$BS$1,0),0)</f>
        <v>1026.399999999999</v>
      </c>
      <c r="P6" s="688">
        <f>VLOOKUP(年度マスタ!$K$4&amp;"_"&amp;P$5,データシート1!$A:$BS,MATCH("cb_"&amp;$G6,データシート1!$A$1:$BS$1,0),0)</f>
        <v>1111.1999999999989</v>
      </c>
      <c r="Q6" s="688">
        <f>VLOOKUP(年度マスタ!$K$4&amp;"_"&amp;Q$5,データシート1!$A:$BS,MATCH("cb_"&amp;$G6,データシート1!$A$1:$BS$1,0),0)</f>
        <v>1205.4999999999991</v>
      </c>
      <c r="R6" s="704">
        <f>VLOOKUP(年度マスタ!$K$4&amp;"_"&amp;R$5,データシート1!$A:$BS,MATCH("cb_"&amp;$G6,データシート1!$A$1:$BS$1,0),0)</f>
        <v>1395.3999999999983</v>
      </c>
      <c r="S6" s="627"/>
      <c r="T6" s="226"/>
      <c r="U6" s="640"/>
      <c r="V6" s="231"/>
      <c r="W6" s="231"/>
      <c r="X6" s="231"/>
      <c r="Y6" s="232" t="s">
        <v>233</v>
      </c>
      <c r="Z6" s="734" t="s">
        <v>234</v>
      </c>
      <c r="AA6" s="734"/>
      <c r="AB6" s="734"/>
      <c r="AC6" s="735">
        <f>SUM(AC7:AC8)</f>
        <v>194906</v>
      </c>
      <c r="AD6" s="735">
        <f>SUM(AD7:AD8)</f>
        <v>269769.27399999998</v>
      </c>
      <c r="AE6" s="736">
        <f>$AD6*3600/100000000</f>
        <v>9.711693863999999</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8445.9</v>
      </c>
      <c r="K7" s="684">
        <f>VLOOKUP(年度マスタ!$K$4&amp;"_"&amp;K$5,データシート1!$A:$BS,MATCH("cb_"&amp;$G7,データシート1!$A$1:$BS$1,0),0)</f>
        <v>13754.6</v>
      </c>
      <c r="L7" s="684">
        <f>VLOOKUP(年度マスタ!$K$4&amp;"_"&amp;L$5,データシート1!$A:$BS,MATCH("cb_"&amp;$G7,データシート1!$A$1:$BS$1,0),0)</f>
        <v>17805.8</v>
      </c>
      <c r="M7" s="684">
        <f>VLOOKUP(年度マスタ!$K$4&amp;"_"&amp;M$5,データシート1!$A:$BS,MATCH("cb_"&amp;$G7,データシート1!$A$1:$BS$1,0),0)</f>
        <v>20502.69999999999</v>
      </c>
      <c r="N7" s="684">
        <f>VLOOKUP(年度マスタ!$K$4&amp;"_"&amp;N$5,データシート1!$A:$BS,MATCH("cb_"&amp;$G7,データシート1!$A$1:$BS$1,0),0)</f>
        <v>23181</v>
      </c>
      <c r="O7" s="684">
        <f>VLOOKUP(年度マスタ!$K$4&amp;"_"&amp;O$5,データシート1!$A:$BS,MATCH("cb_"&amp;$G7,データシート1!$A$1:$BS$1,0),0)</f>
        <v>27511.500000000011</v>
      </c>
      <c r="P7" s="684">
        <f>VLOOKUP(年度マスタ!$K$4&amp;"_"&amp;P$5,データシート1!$A:$BS,MATCH("cb_"&amp;$G7,データシート1!$A$1:$BS$1,0),0)</f>
        <v>30274.80000000005</v>
      </c>
      <c r="Q7" s="684">
        <f>VLOOKUP(年度マスタ!$K$4&amp;"_"&amp;Q$5,データシート1!$A:$BS,MATCH("cb_"&amp;$G7,データシート1!$A$1:$BS$1,0),0)</f>
        <v>33110.600000000049</v>
      </c>
      <c r="R7" s="705">
        <f>VLOOKUP(年度マスタ!$K$4&amp;"_"&amp;R$5,データシート1!$A:$BS,MATCH("cb_"&amp;$G7,データシート1!$A$1:$BS$1,0),0)</f>
        <v>36984.900000000052</v>
      </c>
      <c r="S7" s="627"/>
      <c r="T7" s="226"/>
      <c r="U7" s="640"/>
      <c r="V7" s="231"/>
      <c r="W7" s="231"/>
      <c r="X7" s="231"/>
      <c r="Y7" s="232" t="s">
        <v>236</v>
      </c>
      <c r="Z7" s="248" t="s">
        <v>1368</v>
      </c>
      <c r="AA7" s="248"/>
      <c r="AB7" s="248"/>
      <c r="AC7" s="671">
        <f>VLOOKUP(年度マスタ!$K$4&amp;"_令和4年度",データシート3!A:AB,MATCH("ea_"&amp;$Y7&amp;"_設備",データシート3!$A$1:$AB$1,0),0)</f>
        <v>78078</v>
      </c>
      <c r="AD7" s="671">
        <f>VLOOKUP(年度マスタ!$K$4&amp;"_令和4年度",データシート3!A:AB,MATCH("ea_"&amp;$Y7&amp;"_年間発電",データシート3!$A$1:$AB$1,0),0)/10^3</f>
        <v>108252.61599999998</v>
      </c>
      <c r="AE7" s="606">
        <f t="shared" ref="AE7:AE16" si="0">$AD7*3600/100000000</f>
        <v>3.8970941759999991</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10500</v>
      </c>
      <c r="K8" s="684">
        <f>VLOOKUP(年度マスタ!$K$4&amp;"_"&amp;K$5,データシート1!$A:$BS,MATCH("cb_"&amp;$G8,データシート1!$A$1:$BS$1,0),0)</f>
        <v>10500</v>
      </c>
      <c r="L8" s="684">
        <f>VLOOKUP(年度マスタ!$K$4&amp;"_"&amp;L$5,データシート1!$A:$BS,MATCH("cb_"&amp;$G8,データシート1!$A$1:$BS$1,0),0)</f>
        <v>10500</v>
      </c>
      <c r="M8" s="684">
        <f>VLOOKUP(年度マスタ!$K$4&amp;"_"&amp;M$5,データシート1!$A:$BS,MATCH("cb_"&amp;$G8,データシート1!$A$1:$BS$1,0),0)</f>
        <v>10500</v>
      </c>
      <c r="N8" s="684">
        <f>VLOOKUP(年度マスタ!$K$4&amp;"_"&amp;N$5,データシート1!$A:$BS,MATCH("cb_"&amp;$G8,データシート1!$A$1:$BS$1,0),0)</f>
        <v>10500</v>
      </c>
      <c r="O8" s="684">
        <f>VLOOKUP(年度マスタ!$K$4&amp;"_"&amp;O$5,データシート1!$A:$BS,MATCH("cb_"&amp;$G8,データシート1!$A$1:$BS$1,0),0)</f>
        <v>10500</v>
      </c>
      <c r="P8" s="684">
        <f>VLOOKUP(年度マスタ!$K$4&amp;"_"&amp;P$5,データシート1!$A:$BS,MATCH("cb_"&amp;$G8,データシート1!$A$1:$BS$1,0),0)</f>
        <v>10500</v>
      </c>
      <c r="Q8" s="684">
        <f>VLOOKUP(年度マスタ!$K$4&amp;"_"&amp;Q$5,データシート1!$A:$BS,MATCH("cb_"&amp;$G8,データシート1!$A$1:$BS$1,0),0)</f>
        <v>10500</v>
      </c>
      <c r="R8" s="705">
        <f>VLOOKUP(年度マスタ!$K$4&amp;"_"&amp;R$5,データシート1!$A:$BS,MATCH("cb_"&amp;$G8,データシート1!$A$1:$BS$1,0),0)</f>
        <v>10500</v>
      </c>
      <c r="S8" s="627"/>
      <c r="T8" s="226"/>
      <c r="U8" s="640"/>
      <c r="V8" s="231"/>
      <c r="W8" s="231"/>
      <c r="X8" s="231"/>
      <c r="Y8" s="232" t="s">
        <v>237</v>
      </c>
      <c r="Z8" s="222" t="s">
        <v>1369</v>
      </c>
      <c r="AA8" s="222"/>
      <c r="AB8" s="222"/>
      <c r="AC8" s="671">
        <f>VLOOKUP(年度マスタ!$K$4&amp;"_令和4年度",データシート3!A:AB,MATCH("ea_"&amp;$Y8&amp;"_設備",データシート3!$A$1:$AB$1,0),0)</f>
        <v>116828</v>
      </c>
      <c r="AD8" s="671">
        <f>VLOOKUP(年度マスタ!$K$4&amp;"_令和4年度",データシート3!A:AB,MATCH("ea_"&amp;$Y8&amp;"_年間発電",データシート3!$A$1:$AB$1,0),0)/10^3</f>
        <v>161516.658</v>
      </c>
      <c r="AE8" s="606">
        <f t="shared" si="0"/>
        <v>5.8145996879999995</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4800</v>
      </c>
      <c r="AD9" s="737">
        <f>VLOOKUP(年度マスタ!$K$4&amp;"_令和4年度",データシート3!A:AB,MATCH("ea_"&amp;$Y9&amp;"_年間発電",データシート3!$A$1:$AB$1,0),0)/10^3</f>
        <v>13006.289000000001</v>
      </c>
      <c r="AE9" s="738">
        <f t="shared" si="0"/>
        <v>0.46822640400000004</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19475.3</v>
      </c>
      <c r="K12" s="722">
        <f t="shared" ref="K12:Q12" si="1">SUM(K6:K11)</f>
        <v>24895.200000000001</v>
      </c>
      <c r="L12" s="722">
        <f t="shared" si="1"/>
        <v>29033</v>
      </c>
      <c r="M12" s="722">
        <f t="shared" si="1"/>
        <v>31808.499999999989</v>
      </c>
      <c r="N12" s="722">
        <f t="shared" si="1"/>
        <v>34607.199999999997</v>
      </c>
      <c r="O12" s="722">
        <f t="shared" si="1"/>
        <v>39037.900000000009</v>
      </c>
      <c r="P12" s="722">
        <f t="shared" si="1"/>
        <v>41886.000000000051</v>
      </c>
      <c r="Q12" s="722">
        <f t="shared" si="1"/>
        <v>44816.100000000049</v>
      </c>
      <c r="R12" s="723">
        <f t="shared" ref="R12" si="2">SUM(R6:R11)</f>
        <v>48880.300000000054</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1.8656870000000001</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5.71582831</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635.34352800000011</v>
      </c>
      <c r="K19" s="682">
        <f>K6*別紙!$C5/100*別紙!$E5/10^3</f>
        <v>768.79687200000001</v>
      </c>
      <c r="L19" s="682">
        <f>L6*別紙!$C5/100*別紙!$E5/10^3</f>
        <v>872.72726399999999</v>
      </c>
      <c r="M19" s="682">
        <f>M6*別紙!$C5/100*別紙!$E5/10^3</f>
        <v>967.0566960000001</v>
      </c>
      <c r="N19" s="682">
        <f>N6*別紙!$C5/100*別紙!$E5/10^3</f>
        <v>1111.551144</v>
      </c>
      <c r="O19" s="682">
        <f>O6*別紙!$C5/100*別紙!$E5/10^3</f>
        <v>1231.803167999999</v>
      </c>
      <c r="P19" s="682">
        <f>P6*別紙!$C5/100*別紙!$E5/10^3</f>
        <v>1333.5733439999985</v>
      </c>
      <c r="Q19" s="682">
        <f>Q6*別紙!$C5/100*別紙!$E5/10^3</f>
        <v>1446.7446599999987</v>
      </c>
      <c r="R19" s="710">
        <f>R6*別紙!$C5/100*別紙!$E5/10^3</f>
        <v>1674.6474479999977</v>
      </c>
      <c r="S19" s="631"/>
      <c r="T19" s="227"/>
      <c r="U19" s="647"/>
      <c r="W19" s="237"/>
      <c r="X19" s="237"/>
      <c r="Y19" s="209"/>
      <c r="Z19" s="699" t="s">
        <v>229</v>
      </c>
      <c r="AA19" s="748"/>
      <c r="AB19" s="749"/>
      <c r="AC19" s="750">
        <f>SUM($AC$6,$AC$9,$AC$10,$AC$13)</f>
        <v>199706</v>
      </c>
      <c r="AD19" s="750">
        <f>SUM($AD$6,$AD$9,$AD$10,$AD$13)</f>
        <v>282775.56299999997</v>
      </c>
      <c r="AE19" s="751">
        <f>SUM($AE$6,$AE$9,$AE$10,$AE$13,$AE$17,$AE$18)</f>
        <v>17.761435577999997</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11171.898683999998</v>
      </c>
      <c r="K20" s="684">
        <f>K7*別紙!$C6/100*別紙!$E6/10^3</f>
        <v>18194.034695999999</v>
      </c>
      <c r="L20" s="684">
        <f>L7*別紙!$C6/100*別紙!$E6/10^3</f>
        <v>23552.800007999998</v>
      </c>
      <c r="M20" s="684">
        <f>M7*別紙!$C6/100*別紙!$E6/10^3</f>
        <v>27120.151451999984</v>
      </c>
      <c r="N20" s="684">
        <f>N7*別紙!$C6/100*別紙!$E6/10^3</f>
        <v>30662.899559999998</v>
      </c>
      <c r="O20" s="684">
        <f>O7*別紙!$C6/100*別紙!$E6/10^3</f>
        <v>36391.111740000015</v>
      </c>
      <c r="P20" s="684">
        <f>P7*別紙!$C6/100*別紙!$E6/10^3</f>
        <v>40046.294448000066</v>
      </c>
      <c r="Q20" s="684">
        <f>Q7*別紙!$C6/100*別紙!$E6/10^3</f>
        <v>43797.377256000065</v>
      </c>
      <c r="R20" s="705">
        <f>R7*別紙!$C6/100*別紙!$E6/10^3</f>
        <v>48922.146324000074</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22811.040000000001</v>
      </c>
      <c r="K21" s="684">
        <f>K8*別紙!$C7/100*別紙!$E7/10^3</f>
        <v>22811.040000000001</v>
      </c>
      <c r="L21" s="684">
        <f>L8*別紙!$C7/100*別紙!$E7/10^3</f>
        <v>22811.040000000001</v>
      </c>
      <c r="M21" s="684">
        <f>M8*別紙!$C7/100*別紙!$E7/10^3</f>
        <v>22811.040000000001</v>
      </c>
      <c r="N21" s="684">
        <f>N8*別紙!$C7/100*別紙!$E7/10^3</f>
        <v>22811.040000000001</v>
      </c>
      <c r="O21" s="684">
        <f>O8*別紙!$C7/100*別紙!$E7/10^3</f>
        <v>22811.040000000001</v>
      </c>
      <c r="P21" s="684">
        <f>P8*別紙!$C7/100*別紙!$E7/10^3</f>
        <v>22811.040000000001</v>
      </c>
      <c r="Q21" s="684">
        <f>Q8*別紙!$C7/100*別紙!$E7/10^3</f>
        <v>22811.040000000001</v>
      </c>
      <c r="R21" s="705">
        <f>R8*別紙!$C7/100*別紙!$E7/10^3</f>
        <v>22811.040000000001</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34618.282211999998</v>
      </c>
      <c r="K25" s="728">
        <f t="shared" si="3"/>
        <v>41773.871568000002</v>
      </c>
      <c r="L25" s="728">
        <f t="shared" si="3"/>
        <v>47236.567272</v>
      </c>
      <c r="M25" s="728">
        <f t="shared" si="3"/>
        <v>50898.248147999984</v>
      </c>
      <c r="N25" s="728">
        <f t="shared" si="3"/>
        <v>54585.490703999996</v>
      </c>
      <c r="O25" s="728">
        <f t="shared" si="3"/>
        <v>60433.954908000014</v>
      </c>
      <c r="P25" s="728">
        <f t="shared" si="3"/>
        <v>64190.907792000064</v>
      </c>
      <c r="Q25" s="728">
        <f t="shared" si="3"/>
        <v>68055.16191600007</v>
      </c>
      <c r="R25" s="729">
        <f t="shared" ref="R25" si="4">SUM(R19:R24)</f>
        <v>73407.833772000071</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88604.742820084764</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84419.46174755675</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89789.717598725081</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86592.282067183798</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85140.711303700809</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78190.417931437332</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78307.431871436638</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77913.840081123111</v>
      </c>
      <c r="R26" s="726">
        <f>Q26</f>
        <v>77913.840081123111</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0.39070461817482743</v>
      </c>
      <c r="K27" s="951">
        <f t="shared" ref="K27:P27" si="5">K25/K26</f>
        <v>0.49483698075354066</v>
      </c>
      <c r="L27" s="951">
        <f t="shared" si="5"/>
        <v>0.52607991800467258</v>
      </c>
      <c r="M27" s="951">
        <f t="shared" si="5"/>
        <v>0.58779197098085356</v>
      </c>
      <c r="N27" s="951">
        <f t="shared" si="5"/>
        <v>0.64112091463848653</v>
      </c>
      <c r="O27" s="951">
        <f t="shared" si="5"/>
        <v>0.77290742915573885</v>
      </c>
      <c r="P27" s="951">
        <f t="shared" si="5"/>
        <v>0.81972944659182845</v>
      </c>
      <c r="Q27" s="951">
        <f>Q25/Q26</f>
        <v>0.87346691993542758</v>
      </c>
      <c r="R27" s="952">
        <f>R25/R26</f>
        <v>0.94216680496775118</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0.94216680496775118</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3.62933674820259</v>
      </c>
      <c r="AA52" s="209"/>
      <c r="AB52" s="755" t="s">
        <v>232</v>
      </c>
      <c r="AC52" s="756">
        <f>$AD6</f>
        <v>269769.27399999998</v>
      </c>
      <c r="AD52" s="757">
        <f>R19+R20</f>
        <v>50596.79377200007</v>
      </c>
      <c r="AE52" s="758">
        <f t="shared" ref="AE52:AE54" si="6">IFERROR(AD52/AC52,"-")</f>
        <v>0.18755580656676296</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204861.72291887685</v>
      </c>
      <c r="Z53" s="1142"/>
      <c r="AA53" s="209"/>
      <c r="AB53" s="755" t="s">
        <v>222</v>
      </c>
      <c r="AC53" s="756">
        <f>$AD9</f>
        <v>13006.289000000001</v>
      </c>
      <c r="AD53" s="757">
        <f>R21</f>
        <v>22811.040000000001</v>
      </c>
      <c r="AE53" s="758">
        <f t="shared" si="6"/>
        <v>1.7538469274364117</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110</v>
      </c>
      <c r="AK54" s="491">
        <f>VLOOKUP(年度マスタ!$K$4&amp;"_"&amp;AK$53,データシート1!$A$1:$BS$996,MATCH("ca_太陽光発電（10kW未満）",データシート1!$A$1:$BS$1,0),0)</f>
        <v>133</v>
      </c>
      <c r="AL54" s="491">
        <f>VLOOKUP(年度マスタ!$K$4&amp;"_"&amp;AL$53,データシート1!$A$1:$BS$996,MATCH("ca_太陽光発電（10kW未満）",データシート1!$A$1:$BS$1,0),0)</f>
        <v>151</v>
      </c>
      <c r="AM54" s="491">
        <f>VLOOKUP(年度マスタ!$K$4&amp;"_"&amp;AM$53,データシート1!$A$1:$BS$996,MATCH("ca_太陽光発電（10kW未満）",データシート1!$A$1:$BS$1,0),0)</f>
        <v>167</v>
      </c>
      <c r="AN54" s="491">
        <f>VLOOKUP(年度マスタ!$K$4&amp;"_"&amp;AN$53,データシート1!$A$1:$BS$996,MATCH("ca_太陽光発電（10kW未満）",データシート1!$A$1:$BS$1,0),0)</f>
        <v>190</v>
      </c>
      <c r="AO54" s="201">
        <f>VLOOKUP(年度マスタ!$K$4&amp;"_"&amp;AO$53,データシート1!$A$1:$BS$996,MATCH("ca_太陽光発電（10kW未満）",データシート1!$A$1:$BS$1,0),0)</f>
        <v>209</v>
      </c>
      <c r="AP54" s="201">
        <f>VLOOKUP(年度マスタ!$K$4&amp;"_"&amp;AP$53,データシート1!$A$1:$BS$996,MATCH("ca_太陽光発電（10kW未満）",データシート1!$A$1:$BS$1,0),0)</f>
        <v>225</v>
      </c>
      <c r="AQ54" s="201">
        <f>VLOOKUP(年度マスタ!$K$4&amp;"_"&amp;AQ$53,データシート1!$A$1:$BS$996,MATCH("ca_太陽光発電（10kW未満）",データシート1!$A$1:$BS$1,0),0)</f>
        <v>242</v>
      </c>
      <c r="AR54" s="201">
        <f>VLOOKUP(年度マスタ!$K$4&amp;"_"&amp;AR$53,データシート1!$A$1:$BS$996,MATCH("ca_太陽光発電（10kW未満）",データシート1!$A$1:$BS$1,0),0)</f>
        <v>293</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平生町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山口県</v>
      </c>
      <c r="AY12" s="25" t="str">
        <f>年度マスタ!$J4</f>
        <v>平生町</v>
      </c>
      <c r="AZ12" s="25" t="str">
        <f>年度マスタ!$K4</f>
        <v>35344</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07301</v>
      </c>
      <c r="AY21" s="20" t="str">
        <f>IF(IFERROR(比較地域マスタ!$Z6,"")=0,"",IFERROR(比較地域マスタ!$Z6,""))</f>
        <v>桑折町</v>
      </c>
      <c r="BB21" s="122" t="str">
        <f t="shared" ref="BB21:BC68" si="0">AX21</f>
        <v>07301</v>
      </c>
      <c r="BC21" s="123" t="str">
        <f t="shared" si="0"/>
        <v>桑折町</v>
      </c>
      <c r="BD21" s="40">
        <f>SUM(BE21,BI21:BK21,BQ21)</f>
        <v>102.45305257293791</v>
      </c>
      <c r="BE21" s="40">
        <f>SUM(BF21:BH21)</f>
        <v>51.560425987196219</v>
      </c>
      <c r="BF21" s="40">
        <f>VLOOKUP($AX21&amp;"_"&amp;$BC$14,データシート1!$A:$BS,MATCH($BC$12&amp;"_"&amp;BF$20,データシート1!$A$1:$BS$1,0),0)</f>
        <v>48.524834574658257</v>
      </c>
      <c r="BG21" s="40">
        <f>VLOOKUP($AX21&amp;"_"&amp;$BC$14,データシート1!$A:$BS,MATCH($BC$12&amp;"_"&amp;BG$20,データシート1!$A$1:$BS$1,0),0)</f>
        <v>0.77241535466822675</v>
      </c>
      <c r="BH21" s="40">
        <f>VLOOKUP($AX21&amp;"_"&amp;$BC$14,データシート1!$A:$BS,MATCH($BC$12&amp;"_"&amp;BH$20,データシート1!$A$1:$BS$1,0),0)</f>
        <v>2.2631760578697375</v>
      </c>
      <c r="BI21" s="40">
        <f>VLOOKUP($AX21&amp;"_"&amp;$BC$14,データシート1!$A:$BS,MATCH($BC$12&amp;"_"&amp;BI$20,データシート1!$A$1:$BS$1,0),0)</f>
        <v>10.478765781726208</v>
      </c>
      <c r="BJ21" s="40">
        <f>VLOOKUP($AX21&amp;"_"&amp;$BC$14,データシート1!$A:$BS,MATCH($BC$12&amp;"_"&amp;BJ$20,データシート1!$A$1:$BS$1,0),0)</f>
        <v>15.750045449749638</v>
      </c>
      <c r="BK21" s="40">
        <f t="shared" ref="BK21:BK68" si="1">SUM(BL21,BO21:BP21)</f>
        <v>22.575855383892254</v>
      </c>
      <c r="BL21" s="40">
        <f t="shared" ref="BL21:BL67" si="2">SUM(BM21:BN21)</f>
        <v>21.893769421160428</v>
      </c>
      <c r="BM21" s="40">
        <f>VLOOKUP($AX21&amp;"_"&amp;$BC$14,データシート1!$A:$BS,MATCH($BC$12&amp;"_"&amp;BM$20,データシート1!$A$1:$BS$1,0),0)</f>
        <v>10.621703153844445</v>
      </c>
      <c r="BN21" s="40">
        <f>VLOOKUP($AX21&amp;"_"&amp;$BC$14,データシート1!$A:$BS,MATCH($BC$12&amp;"_"&amp;BN$20,データシート1!$A$1:$BS$1,0),0)</f>
        <v>11.272066267315985</v>
      </c>
      <c r="BO21" s="40">
        <f>VLOOKUP($AX21&amp;"_"&amp;$BC$14,データシート1!$A:$BS,MATCH($BC$12&amp;"_"&amp;BO$20,データシート1!$A$1:$BS$1,0),0)</f>
        <v>0.68208596273182698</v>
      </c>
      <c r="BP21" s="40">
        <f>VLOOKUP($AX21&amp;"_"&amp;$BC$14,データシート1!$A:$BS,MATCH($BC$12&amp;"_"&amp;BP$20,データシート1!$A$1:$BS$1,0),0)</f>
        <v>0</v>
      </c>
      <c r="BQ21" s="40">
        <f>VLOOKUP($AX21&amp;"_"&amp;$BC$14,データシート1!$A:$BS,MATCH($BC$12&amp;"_"&amp;BQ$20,データシート1!$A$1:$BS$1,0),0)</f>
        <v>2.0879599703735852</v>
      </c>
      <c r="BR21" s="41">
        <f t="shared" ref="BR21:BR68" si="3">BD21</f>
        <v>102.45305257293791</v>
      </c>
      <c r="BT21" s="124" t="str">
        <f t="shared" ref="BT21:BT68" si="4">AY21</f>
        <v>桑折町</v>
      </c>
      <c r="BU21" s="40">
        <f>BD21</f>
        <v>102.45305257293791</v>
      </c>
      <c r="BV21" s="70">
        <f>BE21/$BR21</f>
        <v>0.50325905077830213</v>
      </c>
      <c r="BW21" s="70">
        <f t="shared" ref="BW21:CH42" si="5">BF21/$BR21</f>
        <v>0.47362995397440871</v>
      </c>
      <c r="BX21" s="70">
        <f t="shared" si="5"/>
        <v>7.5392126956718283E-3</v>
      </c>
      <c r="BY21" s="70">
        <f t="shared" si="5"/>
        <v>2.2089884108221644E-2</v>
      </c>
      <c r="BZ21" s="70">
        <f t="shared" si="5"/>
        <v>0.10227870735492448</v>
      </c>
      <c r="CA21" s="70">
        <f t="shared" si="5"/>
        <v>0.15372939169906077</v>
      </c>
      <c r="CB21" s="70">
        <f t="shared" si="5"/>
        <v>0.22035317461937168</v>
      </c>
      <c r="CC21" s="70">
        <f t="shared" si="5"/>
        <v>0.21369562810804407</v>
      </c>
      <c r="CD21" s="70">
        <f t="shared" si="5"/>
        <v>0.10367385731413606</v>
      </c>
      <c r="CE21" s="70">
        <f t="shared" si="5"/>
        <v>0.11002177079390804</v>
      </c>
      <c r="CF21" s="70">
        <f t="shared" si="5"/>
        <v>6.6575465113276099E-3</v>
      </c>
      <c r="CG21" s="70">
        <f t="shared" si="5"/>
        <v>0</v>
      </c>
      <c r="CH21" s="70">
        <f>BQ21/$BR21</f>
        <v>2.037967554834088E-2</v>
      </c>
      <c r="CI21" s="125">
        <f t="shared" ref="CI21:CI68" si="6">BR21/$BR21</f>
        <v>1</v>
      </c>
      <c r="CK21" s="126" t="str">
        <f t="shared" ref="CK21:CK68" si="7">AY21</f>
        <v>桑折町</v>
      </c>
      <c r="CL21" s="127">
        <f>CN21+CP21+CR21</f>
        <v>51.560425987196219</v>
      </c>
      <c r="CM21" s="71">
        <f>IF(IF(CL21=0,0,CW21/CL21)&gt;1,1,IF(CL21=0,0,CW21/CL21))</f>
        <v>1</v>
      </c>
      <c r="CN21" s="72">
        <f>BF21</f>
        <v>48.524834574658257</v>
      </c>
      <c r="CO21" s="71">
        <f>IF(IF(CN21=0,0,CX21/CN21)&gt;1,1,IF(CN21=0,0,CX21/CN21))</f>
        <v>1</v>
      </c>
      <c r="CP21" s="72">
        <f t="shared" ref="CP21:CP68" si="8">BG21</f>
        <v>0.77241535466822675</v>
      </c>
      <c r="CQ21" s="71">
        <f>IF(IF(CP21=0,0,CY21/CP21)&gt;1,1,IF(CP21=0,0,CY21/CP21))</f>
        <v>0</v>
      </c>
      <c r="CR21" s="72">
        <f t="shared" ref="CR21:CR68" si="9">BH21</f>
        <v>2.2631760578697375</v>
      </c>
      <c r="CS21" s="71">
        <f>IF(IF(CR21=0,0,CZ21/CR21)&gt;1,1,IF(CR21=0,0,CZ21/CR21))</f>
        <v>0</v>
      </c>
      <c r="CT21" s="72">
        <f t="shared" ref="CT21:CT68" si="10">BI21</f>
        <v>10.478765781726208</v>
      </c>
      <c r="CU21" s="73">
        <f>IF(IF(CT21=0,0,DA21/CT21)&gt;1,1,IF(CT21=0,0,DA21/CT21))</f>
        <v>0</v>
      </c>
      <c r="CV21" s="18"/>
      <c r="CW21" s="1075">
        <f>SUM(CX21:CZ21)</f>
        <v>53.406999999999996</v>
      </c>
      <c r="CX21" s="1076">
        <f>VLOOKUP($AX21&amp;"_"&amp;$CW$14,データシート1!$A:$BS,MATCH($CW$12&amp;"_"&amp;CX$20,データシート1!$A$1:$BS$1,0),0)</f>
        <v>53.406999999999996</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53.406999999999996</v>
      </c>
      <c r="DE21" s="18"/>
      <c r="DF21" s="128">
        <f>VLOOKUP($AX21&amp;"_"&amp;$DF$14,データシート1!$A:$BS,MATCH($DF$12&amp;"_"&amp;DF$20,データシート1!$A$1:$BS$1,0),0)</f>
        <v>3</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3</v>
      </c>
      <c r="DM21" s="18"/>
      <c r="DN21" s="131">
        <f>IF($DD21=0,0,ROUND(CX21/$DD21,2))</f>
        <v>1</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24472</v>
      </c>
      <c r="AY22" s="20" t="str">
        <f>IF(IFERROR(比較地域マスタ!$Z7,"")=0,"",IFERROR(比較地域マスタ!$Z7,""))</f>
        <v>南伊勢町</v>
      </c>
      <c r="BB22" s="122" t="str">
        <f t="shared" si="0"/>
        <v>24472</v>
      </c>
      <c r="BC22" s="123" t="str">
        <f t="shared" si="0"/>
        <v>南伊勢町</v>
      </c>
      <c r="BD22" s="40">
        <f t="shared" ref="BD22:BD68" si="14">SUM(BE22,BI22:BK22,BQ22)</f>
        <v>78.891209044606867</v>
      </c>
      <c r="BE22" s="40">
        <f t="shared" ref="BE22:BE67" si="15">SUM(BF22:BH22)</f>
        <v>23.252059501574895</v>
      </c>
      <c r="BF22" s="40">
        <f>VLOOKUP($AX22&amp;"_"&amp;$BC$14,データシート1!$A:$BS,MATCH($BC$12&amp;"_"&amp;BF$20,データシート1!$A$1:$BS$1,0),0)</f>
        <v>3.2621640122959761</v>
      </c>
      <c r="BG22" s="40">
        <f>VLOOKUP($AX22&amp;"_"&amp;$BC$14,データシート1!$A:$BS,MATCH($BC$12&amp;"_"&amp;BG$20,データシート1!$A$1:$BS$1,0),0)</f>
        <v>0.97176769531558471</v>
      </c>
      <c r="BH22" s="40">
        <f>VLOOKUP($AX22&amp;"_"&amp;$BC$14,データシート1!$A:$BS,MATCH($BC$12&amp;"_"&amp;BH$20,データシート1!$A$1:$BS$1,0),0)</f>
        <v>19.018127793963334</v>
      </c>
      <c r="BI22" s="40">
        <f>VLOOKUP($AX22&amp;"_"&amp;$BC$14,データシート1!$A:$BS,MATCH($BC$12&amp;"_"&amp;BI$20,データシート1!$A$1:$BS$1,0),0)</f>
        <v>9.8237645949397212</v>
      </c>
      <c r="BJ22" s="40">
        <f>VLOOKUP($AX22&amp;"_"&amp;$BC$14,データシート1!$A:$BS,MATCH($BC$12&amp;"_"&amp;BJ$20,データシート1!$A$1:$BS$1,0),0)</f>
        <v>16.574296192283807</v>
      </c>
      <c r="BK22" s="40">
        <f t="shared" si="1"/>
        <v>27.846431869388454</v>
      </c>
      <c r="BL22" s="40">
        <f t="shared" si="2"/>
        <v>23.736875885004757</v>
      </c>
      <c r="BM22" s="40">
        <f>VLOOKUP($AX22&amp;"_"&amp;$BC$14,データシート1!$A:$BS,MATCH($BC$12&amp;"_"&amp;BM$20,データシート1!$A$1:$BS$1,0),0)</f>
        <v>10.266246948169018</v>
      </c>
      <c r="BN22" s="40">
        <f>VLOOKUP($AX22&amp;"_"&amp;$BC$14,データシート1!$A:$BS,MATCH($BC$12&amp;"_"&amp;BN$20,データシート1!$A$1:$BS$1,0),0)</f>
        <v>13.470628936835737</v>
      </c>
      <c r="BO22" s="40">
        <f>VLOOKUP($AX22&amp;"_"&amp;$BC$14,データシート1!$A:$BS,MATCH($BC$12&amp;"_"&amp;BO$20,データシート1!$A$1:$BS$1,0),0)</f>
        <v>0.70667360506059362</v>
      </c>
      <c r="BP22" s="40">
        <f>VLOOKUP($AX22&amp;"_"&amp;$BC$14,データシート1!$A:$BS,MATCH($BC$12&amp;"_"&amp;BP$20,データシート1!$A$1:$BS$1,0),0)</f>
        <v>3.402882379323104</v>
      </c>
      <c r="BQ22" s="40">
        <f>VLOOKUP($AX22&amp;"_"&amp;$BC$14,データシート1!$A:$BS,MATCH($BC$12&amp;"_"&amp;BQ$20,データシート1!$A$1:$BS$1,0),0)</f>
        <v>1.39465688642</v>
      </c>
      <c r="BR22" s="41">
        <f t="shared" si="3"/>
        <v>78.891209044606867</v>
      </c>
      <c r="BT22" s="134" t="str">
        <f t="shared" si="4"/>
        <v>南伊勢町</v>
      </c>
      <c r="BU22" s="38">
        <f>BD22</f>
        <v>78.891209044606867</v>
      </c>
      <c r="BV22" s="69">
        <f t="shared" ref="BV22:BZ68" si="16">BE22/$BR22</f>
        <v>0.29473574791365736</v>
      </c>
      <c r="BW22" s="69">
        <f t="shared" si="5"/>
        <v>4.1350158678028055E-2</v>
      </c>
      <c r="BX22" s="69">
        <f t="shared" si="5"/>
        <v>1.2317819780986311E-2</v>
      </c>
      <c r="BY22" s="69">
        <f t="shared" si="5"/>
        <v>0.24106776945464298</v>
      </c>
      <c r="BZ22" s="69">
        <f t="shared" si="5"/>
        <v>0.12452293118470453</v>
      </c>
      <c r="CA22" s="69">
        <f t="shared" si="5"/>
        <v>0.2100905334447635</v>
      </c>
      <c r="CB22" s="69">
        <f t="shared" si="5"/>
        <v>0.35297255811662681</v>
      </c>
      <c r="CC22" s="69">
        <f t="shared" si="5"/>
        <v>0.30088112696540614</v>
      </c>
      <c r="CD22" s="69">
        <f t="shared" si="5"/>
        <v>0.13013169746662459</v>
      </c>
      <c r="CE22" s="69">
        <f t="shared" si="5"/>
        <v>0.17074942949878155</v>
      </c>
      <c r="CF22" s="69">
        <f t="shared" si="5"/>
        <v>8.9575709843795707E-3</v>
      </c>
      <c r="CG22" s="69">
        <f t="shared" si="5"/>
        <v>4.313386016684112E-2</v>
      </c>
      <c r="CH22" s="69">
        <f t="shared" si="5"/>
        <v>1.7678229340247903E-2</v>
      </c>
      <c r="CI22" s="135">
        <f t="shared" si="6"/>
        <v>1</v>
      </c>
      <c r="CK22" s="136" t="str">
        <f t="shared" si="7"/>
        <v>南伊勢町</v>
      </c>
      <c r="CL22" s="137">
        <f t="shared" ref="CL22:CL68" si="17">CN22+CP22+CR22</f>
        <v>23.252059501574895</v>
      </c>
      <c r="CM22" s="75">
        <f t="shared" ref="CM22:CM68" si="18">IF(IF(CL22=0,0,CW22/CL22)&gt;1,1,IF(CL22=0,0,CW22/CL22))</f>
        <v>0</v>
      </c>
      <c r="CN22" s="76">
        <f t="shared" ref="CN22:CN68" si="19">BF22</f>
        <v>3.2621640122959761</v>
      </c>
      <c r="CO22" s="75">
        <f t="shared" ref="CO22:CO68" si="20">IF(IF(CN22=0,0,CX22/CN22)&gt;1,1,IF(CN22=0,0,CX22/CN22))</f>
        <v>0</v>
      </c>
      <c r="CP22" s="76">
        <f t="shared" si="8"/>
        <v>0.97176769531558471</v>
      </c>
      <c r="CQ22" s="75">
        <f t="shared" ref="CQ22:CQ68" si="21">IF(IF(CP22=0,0,CY22/CP22)&gt;1,1,IF(CP22=0,0,CY22/CP22))</f>
        <v>0</v>
      </c>
      <c r="CR22" s="76">
        <f t="shared" si="9"/>
        <v>19.018127793963334</v>
      </c>
      <c r="CS22" s="75">
        <f t="shared" ref="CS22:CS68" si="22">IF(IF(CR22=0,0,CZ22/CR22)&gt;1,1,IF(CR22=0,0,CZ22/CR22))</f>
        <v>0</v>
      </c>
      <c r="CT22" s="76">
        <f t="shared" si="10"/>
        <v>9.8237645949397212</v>
      </c>
      <c r="CU22" s="77">
        <f t="shared" ref="CU22:CU68" si="23">IF(IF(CT22=0,0,DA22/CT22)&gt;1,1,IF(CT22=0,0,DA22/CT22))</f>
        <v>0</v>
      </c>
      <c r="CV22" s="18"/>
      <c r="CW22" s="1078">
        <f t="shared" ref="CW22:CW68" si="24">SUM(CX22:CZ22)</f>
        <v>0</v>
      </c>
      <c r="CX22" s="1079">
        <f>VLOOKUP($AX22&amp;"_"&amp;$CW$14,データシート1!$A:$BS,MATCH($CW$12&amp;"_"&amp;CX$20,データシート1!$A$1:$BS$1,0),0)</f>
        <v>0</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0</v>
      </c>
      <c r="DE22" s="18"/>
      <c r="DF22" s="138">
        <f>VLOOKUP($AX22&amp;"_"&amp;$DF$14,データシート1!$A:$BS,MATCH($DF$12&amp;"_"&amp;DF$20,データシート1!$A$1:$BS$1,0),0)</f>
        <v>0</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0</v>
      </c>
      <c r="DM22" s="18"/>
      <c r="DN22" s="139">
        <f>IF($DD22=0,0,ROUND(CX22/$DD22,2))</f>
        <v>0</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43468</v>
      </c>
      <c r="AY23" s="20" t="str">
        <f>IF(IFERROR(比較地域マスタ!$Z8,"")=0,"",IFERROR(比較地域マスタ!$Z8,""))</f>
        <v>氷川町</v>
      </c>
      <c r="BB23" s="122" t="str">
        <f t="shared" si="0"/>
        <v>43468</v>
      </c>
      <c r="BC23" s="123" t="str">
        <f t="shared" si="0"/>
        <v>氷川町</v>
      </c>
      <c r="BD23" s="40">
        <f t="shared" si="14"/>
        <v>45.694624606725611</v>
      </c>
      <c r="BE23" s="40">
        <f t="shared" si="15"/>
        <v>4.7105239508357792</v>
      </c>
      <c r="BF23" s="40">
        <f>VLOOKUP($AX23&amp;"_"&amp;$BC$14,データシート1!$A:$BS,MATCH($BC$12&amp;"_"&amp;BF$20,データシート1!$A$1:$BS$1,0),0)</f>
        <v>0.53350096116277457</v>
      </c>
      <c r="BG23" s="40">
        <f>VLOOKUP($AX23&amp;"_"&amp;$BC$14,データシート1!$A:$BS,MATCH($BC$12&amp;"_"&amp;BG$20,データシート1!$A$1:$BS$1,0),0)</f>
        <v>0.51479795431683217</v>
      </c>
      <c r="BH23" s="40">
        <f>VLOOKUP($AX23&amp;"_"&amp;$BC$14,データシート1!$A:$BS,MATCH($BC$12&amp;"_"&amp;BH$20,データシート1!$A$1:$BS$1,0),0)</f>
        <v>3.6622250353561725</v>
      </c>
      <c r="BI23" s="40">
        <f>VLOOKUP($AX23&amp;"_"&amp;$BC$14,データシート1!$A:$BS,MATCH($BC$12&amp;"_"&amp;BI$20,データシート1!$A$1:$BS$1,0),0)</f>
        <v>8.3886656821596191</v>
      </c>
      <c r="BJ23" s="40">
        <f>VLOOKUP($AX23&amp;"_"&amp;$BC$14,データシート1!$A:$BS,MATCH($BC$12&amp;"_"&amp;BJ$20,データシート1!$A$1:$BS$1,0),0)</f>
        <v>10.206128520008523</v>
      </c>
      <c r="BK23" s="40">
        <f t="shared" si="1"/>
        <v>21.695830700461933</v>
      </c>
      <c r="BL23" s="40">
        <f t="shared" si="2"/>
        <v>21.014747111637995</v>
      </c>
      <c r="BM23" s="40">
        <f>VLOOKUP($AX23&amp;"_"&amp;$BC$14,データシート1!$A:$BS,MATCH($BC$12&amp;"_"&amp;BM$20,データシート1!$A$1:$BS$1,0),0)</f>
        <v>9.5077537848773588</v>
      </c>
      <c r="BN23" s="40">
        <f>VLOOKUP($AX23&amp;"_"&amp;$BC$14,データシート1!$A:$BS,MATCH($BC$12&amp;"_"&amp;BN$20,データシート1!$A$1:$BS$1,0),0)</f>
        <v>11.506993326760636</v>
      </c>
      <c r="BO23" s="40">
        <f>VLOOKUP($AX23&amp;"_"&amp;$BC$14,データシート1!$A:$BS,MATCH($BC$12&amp;"_"&amp;BO$20,データシート1!$A$1:$BS$1,0),0)</f>
        <v>0.68108358882393971</v>
      </c>
      <c r="BP23" s="40">
        <f>VLOOKUP($AX23&amp;"_"&amp;$BC$14,データシート1!$A:$BS,MATCH($BC$12&amp;"_"&amp;BP$20,データシート1!$A$1:$BS$1,0),0)</f>
        <v>0</v>
      </c>
      <c r="BQ23" s="40">
        <f>VLOOKUP($AX23&amp;"_"&amp;$BC$14,データシート1!$A:$BS,MATCH($BC$12&amp;"_"&amp;BQ$20,データシート1!$A$1:$BS$1,0),0)</f>
        <v>0.69347575325975896</v>
      </c>
      <c r="BR23" s="41">
        <f t="shared" si="3"/>
        <v>45.694624606725611</v>
      </c>
      <c r="BT23" s="134" t="str">
        <f t="shared" si="4"/>
        <v>氷川町</v>
      </c>
      <c r="BU23" s="38">
        <f t="shared" ref="BU23:BU68" si="25">BD23</f>
        <v>45.694624606725611</v>
      </c>
      <c r="BV23" s="69">
        <f t="shared" si="16"/>
        <v>0.10308704779560561</v>
      </c>
      <c r="BW23" s="69">
        <f t="shared" si="5"/>
        <v>1.1675354940638918E-2</v>
      </c>
      <c r="BX23" s="69">
        <f t="shared" si="5"/>
        <v>1.1266050629532058E-2</v>
      </c>
      <c r="BY23" s="69">
        <f t="shared" si="5"/>
        <v>8.0145642225434632E-2</v>
      </c>
      <c r="BZ23" s="69">
        <f t="shared" si="5"/>
        <v>0.18358101755638287</v>
      </c>
      <c r="CA23" s="69">
        <f t="shared" si="5"/>
        <v>0.22335512344938541</v>
      </c>
      <c r="CB23" s="69">
        <f t="shared" si="5"/>
        <v>0.47480050196689022</v>
      </c>
      <c r="CC23" s="69">
        <f t="shared" si="5"/>
        <v>0.45989538796965884</v>
      </c>
      <c r="CD23" s="69">
        <f t="shared" si="5"/>
        <v>0.20807160287903864</v>
      </c>
      <c r="CE23" s="69">
        <f t="shared" si="5"/>
        <v>0.2518237850906202</v>
      </c>
      <c r="CF23" s="69">
        <f t="shared" si="5"/>
        <v>1.4905113997231387E-2</v>
      </c>
      <c r="CG23" s="69">
        <f t="shared" si="5"/>
        <v>0</v>
      </c>
      <c r="CH23" s="69">
        <f t="shared" si="5"/>
        <v>1.5176309231735957E-2</v>
      </c>
      <c r="CI23" s="135">
        <f t="shared" si="6"/>
        <v>1</v>
      </c>
      <c r="CK23" s="136" t="str">
        <f t="shared" si="7"/>
        <v>氷川町</v>
      </c>
      <c r="CL23" s="137">
        <f t="shared" si="17"/>
        <v>4.7105239508357792</v>
      </c>
      <c r="CM23" s="75">
        <f t="shared" si="18"/>
        <v>0</v>
      </c>
      <c r="CN23" s="76">
        <f t="shared" si="19"/>
        <v>0.53350096116277457</v>
      </c>
      <c r="CO23" s="75">
        <f t="shared" si="20"/>
        <v>0</v>
      </c>
      <c r="CP23" s="76">
        <f t="shared" si="8"/>
        <v>0.51479795431683217</v>
      </c>
      <c r="CQ23" s="75">
        <f t="shared" si="21"/>
        <v>0</v>
      </c>
      <c r="CR23" s="76">
        <f t="shared" si="9"/>
        <v>3.6622250353561725</v>
      </c>
      <c r="CS23" s="75">
        <f t="shared" si="22"/>
        <v>0</v>
      </c>
      <c r="CT23" s="76">
        <f t="shared" si="10"/>
        <v>8.3886656821596191</v>
      </c>
      <c r="CU23" s="77">
        <f t="shared" si="23"/>
        <v>0</v>
      </c>
      <c r="CV23" s="18"/>
      <c r="CW23" s="1078">
        <f t="shared" si="24"/>
        <v>0</v>
      </c>
      <c r="CX23" s="1081">
        <f>VLOOKUP($AX23&amp;"_"&amp;$CW$14,データシート1!$A:$BS,MATCH($CW$12&amp;"_"&amp;CX$20,データシート1!$A$1:$BS$1,0),0)</f>
        <v>0</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0</v>
      </c>
      <c r="DE23" s="18"/>
      <c r="DF23" s="138">
        <f>VLOOKUP($AX23&amp;"_"&amp;$DF$14,データシート1!$A:$BS,MATCH($DF$12&amp;"_"&amp;DF$20,データシート1!$A$1:$BS$1,0),0)</f>
        <v>0</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0</v>
      </c>
      <c r="DM23" s="18"/>
      <c r="DN23" s="139">
        <f t="shared" ref="DN23:DN67" si="26">IF($DD23=0,0,ROUND(CX23/$DD23,2))</f>
        <v>0</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30361</v>
      </c>
      <c r="AY24" s="20" t="str">
        <f>IF(IFERROR(比較地域マスタ!$Z9,"")=0,"",IFERROR(比較地域マスタ!$Z9,""))</f>
        <v>湯浅町</v>
      </c>
      <c r="BB24" s="122" t="str">
        <f t="shared" si="0"/>
        <v>30361</v>
      </c>
      <c r="BC24" s="123" t="str">
        <f t="shared" si="0"/>
        <v>湯浅町</v>
      </c>
      <c r="BD24" s="40">
        <f t="shared" si="14"/>
        <v>71.910104041609088</v>
      </c>
      <c r="BE24" s="40">
        <f t="shared" si="15"/>
        <v>25.26673802716541</v>
      </c>
      <c r="BF24" s="40">
        <f>VLOOKUP($AX24&amp;"_"&amp;$BC$14,データシート1!$A:$BS,MATCH($BC$12&amp;"_"&amp;BF$20,データシート1!$A$1:$BS$1,0),0)</f>
        <v>22.114918769819919</v>
      </c>
      <c r="BG24" s="40">
        <f>VLOOKUP($AX24&amp;"_"&amp;$BC$14,データシート1!$A:$BS,MATCH($BC$12&amp;"_"&amp;BG$20,データシート1!$A$1:$BS$1,0),0)</f>
        <v>0.68868167168918271</v>
      </c>
      <c r="BH24" s="40">
        <f>VLOOKUP($AX24&amp;"_"&amp;$BC$14,データシート1!$A:$BS,MATCH($BC$12&amp;"_"&amp;BH$20,データシート1!$A$1:$BS$1,0),0)</f>
        <v>2.4631375856563076</v>
      </c>
      <c r="BI24" s="40">
        <f>VLOOKUP($AX24&amp;"_"&amp;$BC$14,データシート1!$A:$BS,MATCH($BC$12&amp;"_"&amp;BI$20,データシート1!$A$1:$BS$1,0),0)</f>
        <v>12.126378251356414</v>
      </c>
      <c r="BJ24" s="40">
        <f>VLOOKUP($AX24&amp;"_"&amp;$BC$14,データシート1!$A:$BS,MATCH($BC$12&amp;"_"&amp;BJ$20,データシート1!$A$1:$BS$1,0),0)</f>
        <v>11.566031558349305</v>
      </c>
      <c r="BK24" s="40">
        <f t="shared" si="1"/>
        <v>22.950956204737967</v>
      </c>
      <c r="BL24" s="40">
        <f t="shared" si="2"/>
        <v>21.847604715991572</v>
      </c>
      <c r="BM24" s="40">
        <f>VLOOKUP($AX24&amp;"_"&amp;$BC$14,データシート1!$A:$BS,MATCH($BC$12&amp;"_"&amp;BM$20,データシート1!$A$1:$BS$1,0),0)</f>
        <v>9.5161503881610301</v>
      </c>
      <c r="BN24" s="40">
        <f>VLOOKUP($AX24&amp;"_"&amp;$BC$14,データシート1!$A:$BS,MATCH($BC$12&amp;"_"&amp;BN$20,データシート1!$A$1:$BS$1,0),0)</f>
        <v>12.331454327830542</v>
      </c>
      <c r="BO24" s="40">
        <f>VLOOKUP($AX24&amp;"_"&amp;$BC$14,データシート1!$A:$BS,MATCH($BC$12&amp;"_"&amp;BO$20,データシート1!$A$1:$BS$1,0),0)</f>
        <v>0.68798227983704685</v>
      </c>
      <c r="BP24" s="40">
        <f>VLOOKUP($AX24&amp;"_"&amp;$BC$14,データシート1!$A:$BS,MATCH($BC$12&amp;"_"&amp;BP$20,データシート1!$A$1:$BS$1,0),0)</f>
        <v>0.41536920890934803</v>
      </c>
      <c r="BQ24" s="40">
        <f>VLOOKUP($AX24&amp;"_"&amp;$BC$14,データシート1!$A:$BS,MATCH($BC$12&amp;"_"&amp;BQ$20,データシート1!$A$1:$BS$1,0),0)</f>
        <v>0</v>
      </c>
      <c r="BR24" s="41">
        <f t="shared" si="3"/>
        <v>71.910104041609088</v>
      </c>
      <c r="BT24" s="134" t="str">
        <f t="shared" si="4"/>
        <v>湯浅町</v>
      </c>
      <c r="BU24" s="38">
        <f t="shared" si="25"/>
        <v>71.910104041609088</v>
      </c>
      <c r="BV24" s="69">
        <f t="shared" si="16"/>
        <v>0.35136561633321245</v>
      </c>
      <c r="BW24" s="69">
        <f t="shared" si="5"/>
        <v>0.30753562471587642</v>
      </c>
      <c r="BX24" s="69">
        <f t="shared" si="5"/>
        <v>9.5769806047101991E-3</v>
      </c>
      <c r="BY24" s="69">
        <f t="shared" si="5"/>
        <v>3.4253011012625859E-2</v>
      </c>
      <c r="BZ24" s="69">
        <f t="shared" si="5"/>
        <v>0.16863246706387422</v>
      </c>
      <c r="CA24" s="69">
        <f t="shared" si="5"/>
        <v>0.16084014496289553</v>
      </c>
      <c r="CB24" s="69">
        <f t="shared" si="5"/>
        <v>0.31916177164001786</v>
      </c>
      <c r="CC24" s="69">
        <f t="shared" si="5"/>
        <v>0.30381828822483653</v>
      </c>
      <c r="CD24" s="69">
        <f t="shared" si="5"/>
        <v>0.13233398164261775</v>
      </c>
      <c r="CE24" s="69">
        <f t="shared" si="5"/>
        <v>0.17148430658221878</v>
      </c>
      <c r="CF24" s="69">
        <f t="shared" si="5"/>
        <v>9.5672546856414246E-3</v>
      </c>
      <c r="CG24" s="69">
        <f t="shared" si="5"/>
        <v>5.7762287295399324E-3</v>
      </c>
      <c r="CH24" s="69">
        <f t="shared" si="5"/>
        <v>0</v>
      </c>
      <c r="CI24" s="135">
        <f t="shared" si="6"/>
        <v>1</v>
      </c>
      <c r="CK24" s="136" t="str">
        <f t="shared" si="7"/>
        <v>湯浅町</v>
      </c>
      <c r="CL24" s="137">
        <f t="shared" si="17"/>
        <v>25.26673802716541</v>
      </c>
      <c r="CM24" s="75">
        <f t="shared" si="18"/>
        <v>0</v>
      </c>
      <c r="CN24" s="76">
        <f t="shared" si="19"/>
        <v>22.114918769819919</v>
      </c>
      <c r="CO24" s="75">
        <f t="shared" si="20"/>
        <v>0</v>
      </c>
      <c r="CP24" s="76">
        <f t="shared" si="8"/>
        <v>0.68868167168918271</v>
      </c>
      <c r="CQ24" s="75">
        <f t="shared" si="21"/>
        <v>0</v>
      </c>
      <c r="CR24" s="76">
        <f t="shared" si="9"/>
        <v>2.4631375856563076</v>
      </c>
      <c r="CS24" s="75">
        <f t="shared" si="22"/>
        <v>0</v>
      </c>
      <c r="CT24" s="76">
        <f t="shared" si="10"/>
        <v>12.126378251356414</v>
      </c>
      <c r="CU24" s="77">
        <f t="shared" si="23"/>
        <v>0</v>
      </c>
      <c r="CV24" s="18"/>
      <c r="CW24" s="1078">
        <f t="shared" si="24"/>
        <v>0</v>
      </c>
      <c r="CX24" s="1081">
        <f>VLOOKUP($AX24&amp;"_"&amp;$CW$14,データシート1!$A:$BS,MATCH($CW$12&amp;"_"&amp;CX$20,データシート1!$A$1:$BS$1,0),0)</f>
        <v>0</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0</v>
      </c>
      <c r="DE24" s="18"/>
      <c r="DF24" s="138">
        <f>VLOOKUP($AX24&amp;"_"&amp;$DF$14,データシート1!$A:$BS,MATCH($DF$12&amp;"_"&amp;DF$20,データシート1!$A$1:$BS$1,0),0)</f>
        <v>0</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0</v>
      </c>
      <c r="DM24" s="18"/>
      <c r="DN24" s="139">
        <f t="shared" si="26"/>
        <v>0</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35344</v>
      </c>
      <c r="AY25" s="20" t="str">
        <f>IF(IFERROR(比較地域マスタ!$Z10,"")=0,"",IFERROR(比較地域マスタ!$Z10,""))</f>
        <v>平生町</v>
      </c>
      <c r="BB25" s="122" t="str">
        <f t="shared" si="0"/>
        <v>35344</v>
      </c>
      <c r="BC25" s="123" t="str">
        <f t="shared" si="0"/>
        <v>平生町</v>
      </c>
      <c r="BD25" s="40">
        <f t="shared" si="14"/>
        <v>146.05515780309207</v>
      </c>
      <c r="BE25" s="40">
        <f t="shared" si="15"/>
        <v>93.489381914403566</v>
      </c>
      <c r="BF25" s="40">
        <f>VLOOKUP($AX25&amp;"_"&amp;$BC$14,データシート1!$A:$BS,MATCH($BC$12&amp;"_"&amp;BF$20,データシート1!$A$1:$BS$1,0),0)</f>
        <v>92.716623223051613</v>
      </c>
      <c r="BG25" s="40">
        <f>VLOOKUP($AX25&amp;"_"&amp;$BC$14,データシート1!$A:$BS,MATCH($BC$12&amp;"_"&amp;BG$20,データシート1!$A$1:$BS$1,0),0)</f>
        <v>0.77275869135195896</v>
      </c>
      <c r="BH25" s="40">
        <f>VLOOKUP($AX25&amp;"_"&amp;$BC$14,データシート1!$A:$BS,MATCH($BC$12&amp;"_"&amp;BH$20,データシート1!$A$1:$BS$1,0),0)</f>
        <v>0</v>
      </c>
      <c r="BI25" s="40">
        <f>VLOOKUP($AX25&amp;"_"&amp;$BC$14,データシート1!$A:$BS,MATCH($BC$12&amp;"_"&amp;BI$20,データシート1!$A$1:$BS$1,0),0)</f>
        <v>12.554568192312837</v>
      </c>
      <c r="BJ25" s="40">
        <f>VLOOKUP($AX25&amp;"_"&amp;$BC$14,データシート1!$A:$BS,MATCH($BC$12&amp;"_"&amp;BJ$20,データシート1!$A$1:$BS$1,0),0)</f>
        <v>17.868192433682122</v>
      </c>
      <c r="BK25" s="40">
        <f t="shared" si="1"/>
        <v>20.680378924197875</v>
      </c>
      <c r="BL25" s="40">
        <f t="shared" si="2"/>
        <v>19.325181007045664</v>
      </c>
      <c r="BM25" s="40">
        <f>VLOOKUP($AX25&amp;"_"&amp;$BC$14,データシート1!$A:$BS,MATCH($BC$12&amp;"_"&amp;BM$20,データシート1!$A$1:$BS$1,0),0)</f>
        <v>10.712666356084219</v>
      </c>
      <c r="BN25" s="40">
        <f>VLOOKUP($AX25&amp;"_"&amp;$BC$14,データシート1!$A:$BS,MATCH($BC$12&amp;"_"&amp;BN$20,データシート1!$A$1:$BS$1,0),0)</f>
        <v>8.6125146509614474</v>
      </c>
      <c r="BO25" s="40">
        <f>VLOOKUP($AX25&amp;"_"&amp;$BC$14,データシート1!$A:$BS,MATCH($BC$12&amp;"_"&amp;BO$20,データシート1!$A$1:$BS$1,0),0)</f>
        <v>0.68397278420549734</v>
      </c>
      <c r="BP25" s="40">
        <f>VLOOKUP($AX25&amp;"_"&amp;$BC$14,データシート1!$A:$BS,MATCH($BC$12&amp;"_"&amp;BP$20,データシート1!$A$1:$BS$1,0),0)</f>
        <v>0.6712251329467146</v>
      </c>
      <c r="BQ25" s="40">
        <f>VLOOKUP($AX25&amp;"_"&amp;$BC$14,データシート1!$A:$BS,MATCH($BC$12&amp;"_"&amp;BQ$20,データシート1!$A$1:$BS$1,0),0)</f>
        <v>1.462636338495668</v>
      </c>
      <c r="BR25" s="41">
        <f t="shared" si="3"/>
        <v>146.05515780309207</v>
      </c>
      <c r="BT25" s="134" t="str">
        <f t="shared" si="4"/>
        <v>平生町</v>
      </c>
      <c r="BU25" s="38">
        <f t="shared" si="25"/>
        <v>146.05515780309207</v>
      </c>
      <c r="BV25" s="69">
        <f t="shared" si="16"/>
        <v>0.64009640823806868</v>
      </c>
      <c r="BW25" s="69">
        <f t="shared" si="5"/>
        <v>0.63480553934322437</v>
      </c>
      <c r="BX25" s="69">
        <f t="shared" si="5"/>
        <v>5.2908688948443234E-3</v>
      </c>
      <c r="BY25" s="69">
        <f t="shared" si="5"/>
        <v>0</v>
      </c>
      <c r="BZ25" s="69">
        <f t="shared" si="5"/>
        <v>8.5957718858779328E-2</v>
      </c>
      <c r="CA25" s="69">
        <f t="shared" si="5"/>
        <v>0.12233866097198412</v>
      </c>
      <c r="CB25" s="69">
        <f t="shared" si="5"/>
        <v>0.14159293814244236</v>
      </c>
      <c r="CC25" s="69">
        <f t="shared" si="5"/>
        <v>0.13231426604666294</v>
      </c>
      <c r="CD25" s="69">
        <f t="shared" si="5"/>
        <v>7.334671720752764E-2</v>
      </c>
      <c r="CE25" s="69">
        <f t="shared" si="5"/>
        <v>5.8967548839135318E-2</v>
      </c>
      <c r="CF25" s="69">
        <f t="shared" si="5"/>
        <v>4.6829759009785355E-3</v>
      </c>
      <c r="CG25" s="69">
        <f t="shared" si="5"/>
        <v>4.5956961948008957E-3</v>
      </c>
      <c r="CH25" s="69">
        <f t="shared" si="5"/>
        <v>1.0014273788725474E-2</v>
      </c>
      <c r="CI25" s="135">
        <f t="shared" si="6"/>
        <v>1</v>
      </c>
      <c r="CK25" s="136" t="str">
        <f t="shared" si="7"/>
        <v>平生町</v>
      </c>
      <c r="CL25" s="137">
        <f t="shared" si="17"/>
        <v>93.489381914403566</v>
      </c>
      <c r="CM25" s="75">
        <f t="shared" si="18"/>
        <v>0.2502423218651702</v>
      </c>
      <c r="CN25" s="76">
        <f t="shared" si="19"/>
        <v>92.716623223051613</v>
      </c>
      <c r="CO25" s="75">
        <f t="shared" si="20"/>
        <v>0.252327998871549</v>
      </c>
      <c r="CP25" s="76">
        <f t="shared" si="8"/>
        <v>0.77275869135195896</v>
      </c>
      <c r="CQ25" s="75">
        <f t="shared" si="21"/>
        <v>0</v>
      </c>
      <c r="CR25" s="76">
        <f t="shared" si="9"/>
        <v>0</v>
      </c>
      <c r="CS25" s="75">
        <f t="shared" si="22"/>
        <v>0</v>
      </c>
      <c r="CT25" s="76">
        <f t="shared" si="10"/>
        <v>12.554568192312837</v>
      </c>
      <c r="CU25" s="77">
        <f t="shared" si="23"/>
        <v>0</v>
      </c>
      <c r="CV25" s="18"/>
      <c r="CW25" s="1078">
        <f t="shared" si="24"/>
        <v>23.395</v>
      </c>
      <c r="CX25" s="1081">
        <f>VLOOKUP($AX25&amp;"_"&amp;$CW$14,データシート1!$A:$BS,MATCH($CW$12&amp;"_"&amp;CX$20,データシート1!$A$1:$BS$1,0),0)</f>
        <v>23.395</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23.395</v>
      </c>
      <c r="DE25" s="18"/>
      <c r="DF25" s="138">
        <f>VLOOKUP($AX25&amp;"_"&amp;$DF$14,データシート1!$A:$BS,MATCH($DF$12&amp;"_"&amp;DF$20,データシート1!$A$1:$BS$1,0),0)</f>
        <v>3</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3</v>
      </c>
      <c r="DM25" s="18"/>
      <c r="DN25" s="139">
        <f t="shared" si="26"/>
        <v>1</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28442</v>
      </c>
      <c r="AY26" s="20" t="str">
        <f>IF(IFERROR(比較地域マスタ!$Z11,"")=0,"",IFERROR(比較地域マスタ!$Z11,""))</f>
        <v>市川町</v>
      </c>
      <c r="BB26" s="122" t="str">
        <f t="shared" si="0"/>
        <v>28442</v>
      </c>
      <c r="BC26" s="123" t="str">
        <f t="shared" si="0"/>
        <v>市川町</v>
      </c>
      <c r="BD26" s="40">
        <f t="shared" si="14"/>
        <v>98.334782817330264</v>
      </c>
      <c r="BE26" s="40">
        <f t="shared" si="15"/>
        <v>58.111709231945724</v>
      </c>
      <c r="BF26" s="40">
        <f>VLOOKUP($AX26&amp;"_"&amp;$BC$14,データシート1!$A:$BS,MATCH($BC$12&amp;"_"&amp;BF$20,データシート1!$A$1:$BS$1,0),0)</f>
        <v>53.626031969411123</v>
      </c>
      <c r="BG26" s="40">
        <f>VLOOKUP($AX26&amp;"_"&amp;$BC$14,データシート1!$A:$BS,MATCH($BC$12&amp;"_"&amp;BG$20,データシート1!$A$1:$BS$1,0),0)</f>
        <v>0.44874182568902138</v>
      </c>
      <c r="BH26" s="40">
        <f>VLOOKUP($AX26&amp;"_"&amp;$BC$14,データシート1!$A:$BS,MATCH($BC$12&amp;"_"&amp;BH$20,データシート1!$A$1:$BS$1,0),0)</f>
        <v>4.0369354368455781</v>
      </c>
      <c r="BI26" s="40">
        <f>VLOOKUP($AX26&amp;"_"&amp;$BC$14,データシート1!$A:$BS,MATCH($BC$12&amp;"_"&amp;BI$20,データシート1!$A$1:$BS$1,0),0)</f>
        <v>6.446365344789001</v>
      </c>
      <c r="BJ26" s="40">
        <f>VLOOKUP($AX26&amp;"_"&amp;$BC$14,データシート1!$A:$BS,MATCH($BC$12&amp;"_"&amp;BJ$20,データシート1!$A$1:$BS$1,0),0)</f>
        <v>9.6800881923048863</v>
      </c>
      <c r="BK26" s="40">
        <f t="shared" si="1"/>
        <v>24.096620048290664</v>
      </c>
      <c r="BL26" s="40">
        <f t="shared" si="2"/>
        <v>23.40846087894046</v>
      </c>
      <c r="BM26" s="40">
        <f>VLOOKUP($AX26&amp;"_"&amp;$BC$14,データシート1!$A:$BS,MATCH($BC$12&amp;"_"&amp;BM$20,データシート1!$A$1:$BS$1,0),0)</f>
        <v>10.988354830564765</v>
      </c>
      <c r="BN26" s="40">
        <f>VLOOKUP($AX26&amp;"_"&amp;$BC$14,データシート1!$A:$BS,MATCH($BC$12&amp;"_"&amp;BN$20,データシート1!$A$1:$BS$1,0),0)</f>
        <v>12.420106048375693</v>
      </c>
      <c r="BO26" s="40">
        <f>VLOOKUP($AX26&amp;"_"&amp;$BC$14,データシート1!$A:$BS,MATCH($BC$12&amp;"_"&amp;BO$20,データシート1!$A$1:$BS$1,0),0)</f>
        <v>0.68815916935020338</v>
      </c>
      <c r="BP26" s="40">
        <f>VLOOKUP($AX26&amp;"_"&amp;$BC$14,データシート1!$A:$BS,MATCH($BC$12&amp;"_"&amp;BP$20,データシート1!$A$1:$BS$1,0),0)</f>
        <v>0</v>
      </c>
      <c r="BQ26" s="40">
        <f>VLOOKUP($AX26&amp;"_"&amp;$BC$14,データシート1!$A:$BS,MATCH($BC$12&amp;"_"&amp;BQ$20,データシート1!$A$1:$BS$1,0),0)</f>
        <v>0</v>
      </c>
      <c r="BR26" s="41">
        <f t="shared" si="3"/>
        <v>98.334782817330264</v>
      </c>
      <c r="BT26" s="134" t="str">
        <f t="shared" si="4"/>
        <v>市川町</v>
      </c>
      <c r="BU26" s="38">
        <f t="shared" si="25"/>
        <v>98.334782817330264</v>
      </c>
      <c r="BV26" s="69">
        <f t="shared" si="16"/>
        <v>0.59095782353936588</v>
      </c>
      <c r="BW26" s="69">
        <f t="shared" si="5"/>
        <v>0.54534143904124444</v>
      </c>
      <c r="BX26" s="69">
        <f t="shared" si="5"/>
        <v>4.563408926448926E-3</v>
      </c>
      <c r="BY26" s="69">
        <f t="shared" si="5"/>
        <v>4.1052975571672479E-2</v>
      </c>
      <c r="BZ26" s="69">
        <f t="shared" si="5"/>
        <v>6.5555291424845757E-2</v>
      </c>
      <c r="CA26" s="69">
        <f t="shared" si="5"/>
        <v>9.844012377885572E-2</v>
      </c>
      <c r="CB26" s="69">
        <f t="shared" si="5"/>
        <v>0.24504676125693275</v>
      </c>
      <c r="CC26" s="69">
        <f t="shared" si="5"/>
        <v>0.23804863557206143</v>
      </c>
      <c r="CD26" s="69">
        <f t="shared" si="5"/>
        <v>0.11174433415871851</v>
      </c>
      <c r="CE26" s="69">
        <f t="shared" si="5"/>
        <v>0.1263043014133429</v>
      </c>
      <c r="CF26" s="69">
        <f t="shared" si="5"/>
        <v>6.998125684871335E-3</v>
      </c>
      <c r="CG26" s="69">
        <f t="shared" si="5"/>
        <v>0</v>
      </c>
      <c r="CH26" s="69">
        <f t="shared" si="5"/>
        <v>0</v>
      </c>
      <c r="CI26" s="135">
        <f t="shared" si="6"/>
        <v>1</v>
      </c>
      <c r="CK26" s="136" t="str">
        <f t="shared" si="7"/>
        <v>市川町</v>
      </c>
      <c r="CL26" s="137">
        <f t="shared" si="17"/>
        <v>58.111709231945724</v>
      </c>
      <c r="CM26" s="75">
        <f t="shared" si="18"/>
        <v>0.14756062269264777</v>
      </c>
      <c r="CN26" s="76">
        <f t="shared" si="19"/>
        <v>53.626031969411123</v>
      </c>
      <c r="CO26" s="75">
        <f t="shared" si="20"/>
        <v>0.15990368269073635</v>
      </c>
      <c r="CP26" s="76">
        <f t="shared" si="8"/>
        <v>0.44874182568902138</v>
      </c>
      <c r="CQ26" s="75">
        <f t="shared" si="21"/>
        <v>0</v>
      </c>
      <c r="CR26" s="76">
        <f t="shared" si="9"/>
        <v>4.0369354368455781</v>
      </c>
      <c r="CS26" s="75">
        <f t="shared" si="22"/>
        <v>0</v>
      </c>
      <c r="CT26" s="76">
        <f t="shared" si="10"/>
        <v>6.446365344789001</v>
      </c>
      <c r="CU26" s="77">
        <f t="shared" si="23"/>
        <v>0</v>
      </c>
      <c r="CV26" s="18"/>
      <c r="CW26" s="1078">
        <f t="shared" si="24"/>
        <v>8.5749999999999993</v>
      </c>
      <c r="CX26" s="1081">
        <f>VLOOKUP($AX26&amp;"_"&amp;$CW$14,データシート1!$A:$BS,MATCH($CW$12&amp;"_"&amp;CX$20,データシート1!$A$1:$BS$1,0),0)</f>
        <v>8.5749999999999993</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8.5749999999999993</v>
      </c>
      <c r="DE26" s="18"/>
      <c r="DF26" s="138">
        <f>VLOOKUP($AX26&amp;"_"&amp;$DF$14,データシート1!$A:$BS,MATCH($DF$12&amp;"_"&amp;DF$20,データシート1!$A$1:$BS$1,0),0)</f>
        <v>3</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3</v>
      </c>
      <c r="DM26" s="18"/>
      <c r="DN26" s="139">
        <f t="shared" si="26"/>
        <v>1</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01429</v>
      </c>
      <c r="AY27" s="20" t="str">
        <f>IF(IFERROR(比較地域マスタ!$Z12,"")=0,"",IFERROR(比較地域マスタ!$Z12,""))</f>
        <v>栗山町</v>
      </c>
      <c r="BB27" s="122" t="str">
        <f t="shared" si="0"/>
        <v>01429</v>
      </c>
      <c r="BC27" s="123" t="str">
        <f t="shared" si="0"/>
        <v>栗山町</v>
      </c>
      <c r="BD27" s="40">
        <f t="shared" si="14"/>
        <v>108.3120950940509</v>
      </c>
      <c r="BE27" s="40">
        <f t="shared" si="15"/>
        <v>44.132651574280104</v>
      </c>
      <c r="BF27" s="40">
        <f>VLOOKUP($AX27&amp;"_"&amp;$BC$14,データシート1!$A:$BS,MATCH($BC$12&amp;"_"&amp;BF$20,データシート1!$A$1:$BS$1,0),0)</f>
        <v>22.90360683706918</v>
      </c>
      <c r="BG27" s="40">
        <f>VLOOKUP($AX27&amp;"_"&amp;$BC$14,データシート1!$A:$BS,MATCH($BC$12&amp;"_"&amp;BG$20,データシート1!$A$1:$BS$1,0),0)</f>
        <v>1.5509811496908148</v>
      </c>
      <c r="BH27" s="40">
        <f>VLOOKUP($AX27&amp;"_"&amp;$BC$14,データシート1!$A:$BS,MATCH($BC$12&amp;"_"&amp;BH$20,データシート1!$A$1:$BS$1,0),0)</f>
        <v>19.678063587520107</v>
      </c>
      <c r="BI27" s="40">
        <f>VLOOKUP($AX27&amp;"_"&amp;$BC$14,データシート1!$A:$BS,MATCH($BC$12&amp;"_"&amp;BI$20,データシート1!$A$1:$BS$1,0),0)</f>
        <v>14.89654051030487</v>
      </c>
      <c r="BJ27" s="40">
        <f>VLOOKUP($AX27&amp;"_"&amp;$BC$14,データシート1!$A:$BS,MATCH($BC$12&amp;"_"&amp;BJ$20,データシート1!$A$1:$BS$1,0),0)</f>
        <v>25.779031976186623</v>
      </c>
      <c r="BK27" s="40">
        <f t="shared" si="1"/>
        <v>23.503871033279296</v>
      </c>
      <c r="BL27" s="40">
        <f t="shared" si="2"/>
        <v>22.827327608626376</v>
      </c>
      <c r="BM27" s="40">
        <f>VLOOKUP($AX27&amp;"_"&amp;$BC$14,データシート1!$A:$BS,MATCH($BC$12&amp;"_"&amp;BM$20,データシート1!$A$1:$BS$1,0),0)</f>
        <v>9.9905584736884698</v>
      </c>
      <c r="BN27" s="40">
        <f>VLOOKUP($AX27&amp;"_"&amp;$BC$14,データシート1!$A:$BS,MATCH($BC$12&amp;"_"&amp;BN$20,データシート1!$A$1:$BS$1,0),0)</f>
        <v>12.836769134937905</v>
      </c>
      <c r="BO27" s="40">
        <f>VLOOKUP($AX27&amp;"_"&amp;$BC$14,データシート1!$A:$BS,MATCH($BC$12&amp;"_"&amp;BO$20,データシート1!$A$1:$BS$1,0),0)</f>
        <v>0.67654342465292039</v>
      </c>
      <c r="BP27" s="40">
        <f>VLOOKUP($AX27&amp;"_"&amp;$BC$14,データシート1!$A:$BS,MATCH($BC$12&amp;"_"&amp;BP$20,データシート1!$A$1:$BS$1,0),0)</f>
        <v>0</v>
      </c>
      <c r="BQ27" s="40">
        <f>VLOOKUP($AX27&amp;"_"&amp;$BC$14,データシート1!$A:$BS,MATCH($BC$12&amp;"_"&amp;BQ$20,データシート1!$A$1:$BS$1,0),0)</f>
        <v>0</v>
      </c>
      <c r="BR27" s="41">
        <f t="shared" si="3"/>
        <v>108.3120950940509</v>
      </c>
      <c r="BT27" s="134" t="str">
        <f t="shared" si="4"/>
        <v>栗山町</v>
      </c>
      <c r="BU27" s="38">
        <f t="shared" si="25"/>
        <v>108.3120950940509</v>
      </c>
      <c r="BV27" s="69">
        <f t="shared" si="16"/>
        <v>0.40745820248383424</v>
      </c>
      <c r="BW27" s="69">
        <f t="shared" si="5"/>
        <v>0.2114593648768518</v>
      </c>
      <c r="BX27" s="69">
        <f t="shared" si="5"/>
        <v>1.4319556355585659E-2</v>
      </c>
      <c r="BY27" s="69">
        <f t="shared" si="5"/>
        <v>0.18167928125139679</v>
      </c>
      <c r="BZ27" s="69">
        <f t="shared" si="5"/>
        <v>0.13753349057988143</v>
      </c>
      <c r="CA27" s="69">
        <f t="shared" si="5"/>
        <v>0.23800695530634741</v>
      </c>
      <c r="CB27" s="69">
        <f t="shared" si="5"/>
        <v>0.21700135162993683</v>
      </c>
      <c r="CC27" s="69">
        <f t="shared" si="5"/>
        <v>0.21075511085631451</v>
      </c>
      <c r="CD27" s="69">
        <f t="shared" si="5"/>
        <v>9.2238622704263487E-2</v>
      </c>
      <c r="CE27" s="69">
        <f t="shared" si="5"/>
        <v>0.118516488152051</v>
      </c>
      <c r="CF27" s="69">
        <f t="shared" si="5"/>
        <v>6.2462407736223347E-3</v>
      </c>
      <c r="CG27" s="69">
        <f t="shared" si="5"/>
        <v>0</v>
      </c>
      <c r="CH27" s="69">
        <f t="shared" si="5"/>
        <v>0</v>
      </c>
      <c r="CI27" s="135">
        <f t="shared" si="6"/>
        <v>1</v>
      </c>
      <c r="CK27" s="136" t="str">
        <f t="shared" si="7"/>
        <v>栗山町</v>
      </c>
      <c r="CL27" s="137">
        <f t="shared" si="17"/>
        <v>44.132651574280104</v>
      </c>
      <c r="CM27" s="75">
        <f t="shared" si="18"/>
        <v>0</v>
      </c>
      <c r="CN27" s="76">
        <f t="shared" si="19"/>
        <v>22.90360683706918</v>
      </c>
      <c r="CO27" s="75">
        <f t="shared" si="20"/>
        <v>0</v>
      </c>
      <c r="CP27" s="76">
        <f t="shared" si="8"/>
        <v>1.5509811496908148</v>
      </c>
      <c r="CQ27" s="75">
        <f t="shared" si="21"/>
        <v>0</v>
      </c>
      <c r="CR27" s="76">
        <f t="shared" si="9"/>
        <v>19.678063587520107</v>
      </c>
      <c r="CS27" s="75">
        <f t="shared" si="22"/>
        <v>0</v>
      </c>
      <c r="CT27" s="76">
        <f t="shared" si="10"/>
        <v>14.89654051030487</v>
      </c>
      <c r="CU27" s="77">
        <f t="shared" si="23"/>
        <v>0</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0</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0</v>
      </c>
      <c r="DM27" s="18"/>
      <c r="DN27" s="139">
        <f t="shared" si="26"/>
        <v>0</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24343</v>
      </c>
      <c r="AY28" s="20" t="str">
        <f>IF(IFERROR(比較地域マスタ!$Z13,"")=0,"",IFERROR(比較地域マスタ!$Z13,""))</f>
        <v>朝日町</v>
      </c>
      <c r="BB28" s="122" t="str">
        <f t="shared" si="0"/>
        <v>24343</v>
      </c>
      <c r="BC28" s="123" t="str">
        <f t="shared" si="0"/>
        <v>朝日町</v>
      </c>
      <c r="BD28" s="40">
        <f t="shared" si="14"/>
        <v>123.70351112138108</v>
      </c>
      <c r="BE28" s="40">
        <f t="shared" si="15"/>
        <v>90.012426392908651</v>
      </c>
      <c r="BF28" s="40">
        <f>VLOOKUP($AX28&amp;"_"&amp;$BC$14,データシート1!$A:$BS,MATCH($BC$12&amp;"_"&amp;BF$20,データシート1!$A$1:$BS$1,0),0)</f>
        <v>89.234580837563385</v>
      </c>
      <c r="BG28" s="40">
        <f>VLOOKUP($AX28&amp;"_"&amp;$BC$14,データシート1!$A:$BS,MATCH($BC$12&amp;"_"&amp;BG$20,データシート1!$A$1:$BS$1,0),0)</f>
        <v>0.35615757765207107</v>
      </c>
      <c r="BH28" s="40">
        <f>VLOOKUP($AX28&amp;"_"&amp;$BC$14,データシート1!$A:$BS,MATCH($BC$12&amp;"_"&amp;BH$20,データシート1!$A$1:$BS$1,0),0)</f>
        <v>0.42168797769320027</v>
      </c>
      <c r="BI28" s="40">
        <f>VLOOKUP($AX28&amp;"_"&amp;$BC$14,データシート1!$A:$BS,MATCH($BC$12&amp;"_"&amp;BI$20,データシート1!$A$1:$BS$1,0),0)</f>
        <v>8.7684636873462694</v>
      </c>
      <c r="BJ28" s="40">
        <f>VLOOKUP($AX28&amp;"_"&amp;$BC$14,データシート1!$A:$BS,MATCH($BC$12&amp;"_"&amp;BJ$20,データシート1!$A$1:$BS$1,0),0)</f>
        <v>11.935542278578005</v>
      </c>
      <c r="BK28" s="40">
        <f t="shared" si="1"/>
        <v>12.987078762548167</v>
      </c>
      <c r="BL28" s="40">
        <f t="shared" si="2"/>
        <v>12.339427291710823</v>
      </c>
      <c r="BM28" s="40">
        <f>VLOOKUP($AX28&amp;"_"&amp;$BC$14,データシート1!$A:$BS,MATCH($BC$12&amp;"_"&amp;BM$20,データシート1!$A$1:$BS$1,0),0)</f>
        <v>8.7268696794959091</v>
      </c>
      <c r="BN28" s="40">
        <f>VLOOKUP($AX28&amp;"_"&amp;$BC$14,データシート1!$A:$BS,MATCH($BC$12&amp;"_"&amp;BN$20,データシート1!$A$1:$BS$1,0),0)</f>
        <v>3.6125576122149146</v>
      </c>
      <c r="BO28" s="40">
        <f>VLOOKUP($AX28&amp;"_"&amp;$BC$14,データシート1!$A:$BS,MATCH($BC$12&amp;"_"&amp;BO$20,データシート1!$A$1:$BS$1,0),0)</f>
        <v>0.64765147083734342</v>
      </c>
      <c r="BP28" s="40">
        <f>VLOOKUP($AX28&amp;"_"&amp;$BC$14,データシート1!$A:$BS,MATCH($BC$12&amp;"_"&amp;BP$20,データシート1!$A$1:$BS$1,0),0)</f>
        <v>0</v>
      </c>
      <c r="BQ28" s="40">
        <f>VLOOKUP($AX28&amp;"_"&amp;$BC$14,データシート1!$A:$BS,MATCH($BC$12&amp;"_"&amp;BQ$20,データシート1!$A$1:$BS$1,0),0)</f>
        <v>0</v>
      </c>
      <c r="BR28" s="41">
        <f t="shared" si="3"/>
        <v>123.70351112138108</v>
      </c>
      <c r="BT28" s="134" t="str">
        <f t="shared" si="4"/>
        <v>朝日町</v>
      </c>
      <c r="BU28" s="38">
        <f t="shared" si="25"/>
        <v>123.70351112138108</v>
      </c>
      <c r="BV28" s="69">
        <f t="shared" si="16"/>
        <v>0.72764649585884533</v>
      </c>
      <c r="BW28" s="69">
        <f t="shared" si="5"/>
        <v>0.7213585130175012</v>
      </c>
      <c r="BX28" s="69">
        <f t="shared" si="5"/>
        <v>2.8791226249237183E-3</v>
      </c>
      <c r="BY28" s="69">
        <f t="shared" si="5"/>
        <v>3.4088602164204468E-3</v>
      </c>
      <c r="BZ28" s="69">
        <f t="shared" si="5"/>
        <v>7.0882900637657939E-2</v>
      </c>
      <c r="CA28" s="69">
        <f t="shared" si="5"/>
        <v>9.6485072819530102E-2</v>
      </c>
      <c r="CB28" s="69">
        <f t="shared" si="5"/>
        <v>0.10498553068396668</v>
      </c>
      <c r="CC28" s="69">
        <f t="shared" si="5"/>
        <v>9.9750016631323088E-2</v>
      </c>
      <c r="CD28" s="69">
        <f t="shared" si="5"/>
        <v>7.0546661128582516E-2</v>
      </c>
      <c r="CE28" s="69">
        <f t="shared" si="5"/>
        <v>2.9203355502740579E-2</v>
      </c>
      <c r="CF28" s="69">
        <f t="shared" si="5"/>
        <v>5.235514052643591E-3</v>
      </c>
      <c r="CG28" s="69">
        <f t="shared" si="5"/>
        <v>0</v>
      </c>
      <c r="CH28" s="69">
        <f t="shared" si="5"/>
        <v>0</v>
      </c>
      <c r="CI28" s="135">
        <f t="shared" si="6"/>
        <v>1</v>
      </c>
      <c r="CK28" s="136" t="str">
        <f t="shared" si="7"/>
        <v>朝日町</v>
      </c>
      <c r="CL28" s="137">
        <f t="shared" si="17"/>
        <v>90.012426392908651</v>
      </c>
      <c r="CM28" s="75">
        <f t="shared" si="18"/>
        <v>0.64416661480606419</v>
      </c>
      <c r="CN28" s="76">
        <f t="shared" si="19"/>
        <v>89.234580837563385</v>
      </c>
      <c r="CO28" s="75">
        <f t="shared" si="20"/>
        <v>0.64978172649847865</v>
      </c>
      <c r="CP28" s="76">
        <f t="shared" si="8"/>
        <v>0.35615757765207107</v>
      </c>
      <c r="CQ28" s="75">
        <f t="shared" si="21"/>
        <v>0</v>
      </c>
      <c r="CR28" s="76">
        <f t="shared" si="9"/>
        <v>0.42168797769320027</v>
      </c>
      <c r="CS28" s="75">
        <f t="shared" si="22"/>
        <v>0</v>
      </c>
      <c r="CT28" s="76">
        <f t="shared" si="10"/>
        <v>8.7684636873462694</v>
      </c>
      <c r="CU28" s="77">
        <f t="shared" si="23"/>
        <v>0</v>
      </c>
      <c r="CV28" s="18"/>
      <c r="CW28" s="1078">
        <f t="shared" si="24"/>
        <v>57.982999999999997</v>
      </c>
      <c r="CX28" s="1081">
        <f>VLOOKUP($AX28&amp;"_"&amp;$CW$14,データシート1!$A:$BS,MATCH($CW$12&amp;"_"&amp;CX$20,データシート1!$A$1:$BS$1,0),0)</f>
        <v>57.982999999999997</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57.982999999999997</v>
      </c>
      <c r="DE28" s="18"/>
      <c r="DF28" s="138">
        <f>VLOOKUP($AX28&amp;"_"&amp;$DF$14,データシート1!$A:$BS,MATCH($DF$12&amp;"_"&amp;DF$20,データシート1!$A$1:$BS$1,0),0)</f>
        <v>3</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3</v>
      </c>
      <c r="DM28" s="18"/>
      <c r="DN28" s="139">
        <f t="shared" si="26"/>
        <v>1</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11327</v>
      </c>
      <c r="AY29" s="20" t="str">
        <f>IF(IFERROR(比較地域マスタ!$Z14,"")=0,"",IFERROR(比較地域マスタ!$Z14,""))</f>
        <v>越生町</v>
      </c>
      <c r="BB29" s="122" t="str">
        <f t="shared" si="0"/>
        <v>11327</v>
      </c>
      <c r="BC29" s="123" t="str">
        <f t="shared" si="0"/>
        <v>越生町</v>
      </c>
      <c r="BD29" s="40">
        <f t="shared" si="14"/>
        <v>46.55515868362432</v>
      </c>
      <c r="BE29" s="40">
        <f t="shared" si="15"/>
        <v>4.8268004151877673</v>
      </c>
      <c r="BF29" s="40">
        <f>VLOOKUP($AX29&amp;"_"&amp;$BC$14,データシート1!$A:$BS,MATCH($BC$12&amp;"_"&amp;BF$20,データシート1!$A$1:$BS$1,0),0)</f>
        <v>3.083178057482435</v>
      </c>
      <c r="BG29" s="40">
        <f>VLOOKUP($AX29&amp;"_"&amp;$BC$14,データシート1!$A:$BS,MATCH($BC$12&amp;"_"&amp;BG$20,データシート1!$A$1:$BS$1,0),0)</f>
        <v>0.42661901420753384</v>
      </c>
      <c r="BH29" s="40">
        <f>VLOOKUP($AX29&amp;"_"&amp;$BC$14,データシート1!$A:$BS,MATCH($BC$12&amp;"_"&amp;BH$20,データシート1!$A$1:$BS$1,0),0)</f>
        <v>1.3170033434977981</v>
      </c>
      <c r="BI29" s="40">
        <f>VLOOKUP($AX29&amp;"_"&amp;$BC$14,データシート1!$A:$BS,MATCH($BC$12&amp;"_"&amp;BI$20,データシート1!$A$1:$BS$1,0),0)</f>
        <v>8.2958091356794803</v>
      </c>
      <c r="BJ29" s="40">
        <f>VLOOKUP($AX29&amp;"_"&amp;$BC$14,データシート1!$A:$BS,MATCH($BC$12&amp;"_"&amp;BJ$20,データシート1!$A$1:$BS$1,0),0)</f>
        <v>12.728810142040969</v>
      </c>
      <c r="BK29" s="40">
        <f t="shared" si="1"/>
        <v>19.003093812924323</v>
      </c>
      <c r="BL29" s="40">
        <f t="shared" si="2"/>
        <v>18.333743895139772</v>
      </c>
      <c r="BM29" s="40">
        <f>VLOOKUP($AX29&amp;"_"&amp;$BC$14,データシート1!$A:$BS,MATCH($BC$12&amp;"_"&amp;BM$20,データシート1!$A$1:$BS$1,0),0)</f>
        <v>10.448173352648565</v>
      </c>
      <c r="BN29" s="40">
        <f>VLOOKUP($AX29&amp;"_"&amp;$BC$14,データシート1!$A:$BS,MATCH($BC$12&amp;"_"&amp;BN$20,データシート1!$A$1:$BS$1,0),0)</f>
        <v>7.8855705424912061</v>
      </c>
      <c r="BO29" s="40">
        <f>VLOOKUP($AX29&amp;"_"&amp;$BC$14,データシート1!$A:$BS,MATCH($BC$12&amp;"_"&amp;BO$20,データシート1!$A$1:$BS$1,0),0)</f>
        <v>0.66934991778455222</v>
      </c>
      <c r="BP29" s="40">
        <f>VLOOKUP($AX29&amp;"_"&amp;$BC$14,データシート1!$A:$BS,MATCH($BC$12&amp;"_"&amp;BP$20,データシート1!$A$1:$BS$1,0),0)</f>
        <v>0</v>
      </c>
      <c r="BQ29" s="40">
        <f>VLOOKUP($AX29&amp;"_"&amp;$BC$14,データシート1!$A:$BS,MATCH($BC$12&amp;"_"&amp;BQ$20,データシート1!$A$1:$BS$1,0),0)</f>
        <v>1.700645177791775</v>
      </c>
      <c r="BR29" s="41">
        <f t="shared" si="3"/>
        <v>46.55515868362432</v>
      </c>
      <c r="BT29" s="134" t="str">
        <f t="shared" si="4"/>
        <v>越生町</v>
      </c>
      <c r="BU29" s="38">
        <f t="shared" si="25"/>
        <v>46.55515868362432</v>
      </c>
      <c r="BV29" s="69">
        <f t="shared" si="16"/>
        <v>0.103679174374409</v>
      </c>
      <c r="BW29" s="69">
        <f t="shared" si="5"/>
        <v>6.6226346223730873E-2</v>
      </c>
      <c r="BX29" s="69">
        <f t="shared" si="5"/>
        <v>9.1637323611485442E-3</v>
      </c>
      <c r="BY29" s="69">
        <f t="shared" si="5"/>
        <v>2.8289095789529577E-2</v>
      </c>
      <c r="BZ29" s="69">
        <f t="shared" si="5"/>
        <v>0.17819312338844018</v>
      </c>
      <c r="CA29" s="69">
        <f t="shared" si="5"/>
        <v>0.27341352713546441</v>
      </c>
      <c r="CB29" s="69">
        <f t="shared" si="5"/>
        <v>0.40818449233658444</v>
      </c>
      <c r="CC29" s="69">
        <f t="shared" si="5"/>
        <v>0.39380692523745231</v>
      </c>
      <c r="CD29" s="69">
        <f t="shared" si="5"/>
        <v>0.22442568445854505</v>
      </c>
      <c r="CE29" s="69">
        <f t="shared" si="5"/>
        <v>0.16938124077890726</v>
      </c>
      <c r="CF29" s="69">
        <f t="shared" si="5"/>
        <v>1.4377567099132123E-2</v>
      </c>
      <c r="CG29" s="69">
        <f t="shared" si="5"/>
        <v>0</v>
      </c>
      <c r="CH29" s="69">
        <f t="shared" si="5"/>
        <v>3.6529682765101892E-2</v>
      </c>
      <c r="CI29" s="135">
        <f t="shared" si="6"/>
        <v>1</v>
      </c>
      <c r="CK29" s="136" t="str">
        <f t="shared" si="7"/>
        <v>越生町</v>
      </c>
      <c r="CL29" s="137">
        <f t="shared" si="17"/>
        <v>4.8268004151877673</v>
      </c>
      <c r="CM29" s="75">
        <f t="shared" si="18"/>
        <v>0</v>
      </c>
      <c r="CN29" s="76">
        <f t="shared" si="19"/>
        <v>3.083178057482435</v>
      </c>
      <c r="CO29" s="75">
        <f t="shared" si="20"/>
        <v>0</v>
      </c>
      <c r="CP29" s="76">
        <f t="shared" si="8"/>
        <v>0.42661901420753384</v>
      </c>
      <c r="CQ29" s="75">
        <f t="shared" si="21"/>
        <v>0</v>
      </c>
      <c r="CR29" s="76">
        <f t="shared" si="9"/>
        <v>1.3170033434977981</v>
      </c>
      <c r="CS29" s="75">
        <f t="shared" si="22"/>
        <v>0</v>
      </c>
      <c r="CT29" s="76">
        <f t="shared" si="10"/>
        <v>8.2958091356794803</v>
      </c>
      <c r="CU29" s="77">
        <f t="shared" si="23"/>
        <v>0</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0</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0</v>
      </c>
      <c r="DM29" s="18"/>
      <c r="DN29" s="139">
        <f t="shared" si="26"/>
        <v>0</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33445</v>
      </c>
      <c r="AY30" s="20" t="str">
        <f>IF(IFERROR(比較地域マスタ!$Z15,"")=0,"",IFERROR(比較地域マスタ!$Z15,""))</f>
        <v>里庄町</v>
      </c>
      <c r="BB30" s="122" t="str">
        <f t="shared" si="0"/>
        <v>33445</v>
      </c>
      <c r="BC30" s="123" t="str">
        <f t="shared" si="0"/>
        <v>里庄町</v>
      </c>
      <c r="BD30" s="40">
        <f t="shared" si="14"/>
        <v>381.80627841871836</v>
      </c>
      <c r="BE30" s="40">
        <f t="shared" si="15"/>
        <v>341.21896391630293</v>
      </c>
      <c r="BF30" s="40">
        <f>VLOOKUP($AX30&amp;"_"&amp;$BC$14,データシート1!$A:$BS,MATCH($BC$12&amp;"_"&amp;BF$20,データシート1!$A$1:$BS$1,0),0)</f>
        <v>340.97455343402459</v>
      </c>
      <c r="BG30" s="40">
        <f>VLOOKUP($AX30&amp;"_"&amp;$BC$14,データシート1!$A:$BS,MATCH($BC$12&amp;"_"&amp;BG$20,データシート1!$A$1:$BS$1,0),0)</f>
        <v>0.24441048227832413</v>
      </c>
      <c r="BH30" s="40">
        <f>VLOOKUP($AX30&amp;"_"&amp;$BC$14,データシート1!$A:$BS,MATCH($BC$12&amp;"_"&amp;BH$20,データシート1!$A$1:$BS$1,0),0)</f>
        <v>0</v>
      </c>
      <c r="BI30" s="40">
        <f>VLOOKUP($AX30&amp;"_"&amp;$BC$14,データシート1!$A:$BS,MATCH($BC$12&amp;"_"&amp;BI$20,データシート1!$A$1:$BS$1,0),0)</f>
        <v>8.2896641731272833</v>
      </c>
      <c r="BJ30" s="40">
        <f>VLOOKUP($AX30&amp;"_"&amp;$BC$14,データシート1!$A:$BS,MATCH($BC$12&amp;"_"&amp;BJ$20,データシート1!$A$1:$BS$1,0),0)</f>
        <v>14.219595985064347</v>
      </c>
      <c r="BK30" s="40">
        <f t="shared" si="1"/>
        <v>16.664382630346225</v>
      </c>
      <c r="BL30" s="40">
        <f t="shared" si="2"/>
        <v>16.00700223628527</v>
      </c>
      <c r="BM30" s="40">
        <f>VLOOKUP($AX30&amp;"_"&amp;$BC$14,データシート1!$A:$BS,MATCH($BC$12&amp;"_"&amp;BM$20,データシート1!$A$1:$BS$1,0),0)</f>
        <v>9.8856009326425749</v>
      </c>
      <c r="BN30" s="40">
        <f>VLOOKUP($AX30&amp;"_"&amp;$BC$14,データシート1!$A:$BS,MATCH($BC$12&amp;"_"&amp;BN$20,データシート1!$A$1:$BS$1,0),0)</f>
        <v>6.1214013036426955</v>
      </c>
      <c r="BO30" s="40">
        <f>VLOOKUP($AX30&amp;"_"&amp;$BC$14,データシート1!$A:$BS,MATCH($BC$12&amp;"_"&amp;BO$20,データシート1!$A$1:$BS$1,0),0)</f>
        <v>0.65738039406095605</v>
      </c>
      <c r="BP30" s="40">
        <f>VLOOKUP($AX30&amp;"_"&amp;$BC$14,データシート1!$A:$BS,MATCH($BC$12&amp;"_"&amp;BP$20,データシート1!$A$1:$BS$1,0),0)</f>
        <v>0</v>
      </c>
      <c r="BQ30" s="40">
        <f>VLOOKUP($AX30&amp;"_"&amp;$BC$14,データシート1!$A:$BS,MATCH($BC$12&amp;"_"&amp;BQ$20,データシート1!$A$1:$BS$1,0),0)</f>
        <v>1.413671713877608</v>
      </c>
      <c r="BR30" s="41">
        <f t="shared" si="3"/>
        <v>381.80627841871836</v>
      </c>
      <c r="BT30" s="134" t="str">
        <f t="shared" si="4"/>
        <v>里庄町</v>
      </c>
      <c r="BU30" s="38">
        <f t="shared" si="25"/>
        <v>381.80627841871836</v>
      </c>
      <c r="BV30" s="69">
        <f t="shared" si="16"/>
        <v>0.89369657651908951</v>
      </c>
      <c r="BW30" s="69">
        <f t="shared" si="5"/>
        <v>0.89305643387059619</v>
      </c>
      <c r="BX30" s="69">
        <f t="shared" si="5"/>
        <v>6.4014264849328816E-4</v>
      </c>
      <c r="BY30" s="69">
        <f t="shared" si="5"/>
        <v>0</v>
      </c>
      <c r="BZ30" s="69">
        <f t="shared" si="5"/>
        <v>2.1711702090022194E-2</v>
      </c>
      <c r="CA30" s="69">
        <f t="shared" si="5"/>
        <v>3.7242960079011678E-2</v>
      </c>
      <c r="CB30" s="69">
        <f t="shared" si="5"/>
        <v>4.3646172345208976E-2</v>
      </c>
      <c r="CC30" s="69">
        <f t="shared" si="5"/>
        <v>4.1924408112353644E-2</v>
      </c>
      <c r="CD30" s="69">
        <f t="shared" si="5"/>
        <v>2.5891666772962958E-2</v>
      </c>
      <c r="CE30" s="69">
        <f t="shared" si="5"/>
        <v>1.6032741339390685E-2</v>
      </c>
      <c r="CF30" s="69">
        <f t="shared" si="5"/>
        <v>1.7217642328553376E-3</v>
      </c>
      <c r="CG30" s="69">
        <f t="shared" si="5"/>
        <v>0</v>
      </c>
      <c r="CH30" s="69">
        <f t="shared" si="5"/>
        <v>3.7025889666677143E-3</v>
      </c>
      <c r="CI30" s="135">
        <f t="shared" si="6"/>
        <v>1</v>
      </c>
      <c r="CK30" s="136" t="str">
        <f t="shared" si="7"/>
        <v>里庄町</v>
      </c>
      <c r="CL30" s="137">
        <f t="shared" si="17"/>
        <v>341.21896391630293</v>
      </c>
      <c r="CM30" s="75">
        <f t="shared" si="18"/>
        <v>0.16017573986129985</v>
      </c>
      <c r="CN30" s="76">
        <f t="shared" si="19"/>
        <v>340.97455343402459</v>
      </c>
      <c r="CO30" s="75">
        <f t="shared" si="20"/>
        <v>0.16029055379516829</v>
      </c>
      <c r="CP30" s="76">
        <f t="shared" si="8"/>
        <v>0.24441048227832413</v>
      </c>
      <c r="CQ30" s="75">
        <f t="shared" si="21"/>
        <v>0</v>
      </c>
      <c r="CR30" s="76">
        <f t="shared" si="9"/>
        <v>0</v>
      </c>
      <c r="CS30" s="75">
        <f t="shared" si="22"/>
        <v>0</v>
      </c>
      <c r="CT30" s="76">
        <f t="shared" si="10"/>
        <v>8.2896641731272833</v>
      </c>
      <c r="CU30" s="77">
        <f t="shared" si="23"/>
        <v>0</v>
      </c>
      <c r="CV30" s="18"/>
      <c r="CW30" s="1078">
        <f t="shared" si="24"/>
        <v>54.655000000000001</v>
      </c>
      <c r="CX30" s="1081">
        <f>VLOOKUP($AX30&amp;"_"&amp;$CW$14,データシート1!$A:$BS,MATCH($CW$12&amp;"_"&amp;CX$20,データシート1!$A$1:$BS$1,0),0)</f>
        <v>54.655000000000001</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54.655000000000001</v>
      </c>
      <c r="DE30" s="18"/>
      <c r="DF30" s="138">
        <f>VLOOKUP($AX30&amp;"_"&amp;$DF$14,データシート1!$A:$BS,MATCH($DF$12&amp;"_"&amp;DF$20,データシート1!$A$1:$BS$1,0),0)</f>
        <v>7</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7</v>
      </c>
      <c r="DM30" s="18"/>
      <c r="DN30" s="139">
        <f t="shared" si="26"/>
        <v>1</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15361</v>
      </c>
      <c r="AY31" s="20" t="str">
        <f>IF(IFERROR(比較地域マスタ!$Z16,"")=0,"",IFERROR(比較地域マスタ!$Z16,""))</f>
        <v>田上町</v>
      </c>
      <c r="BB31" s="122" t="str">
        <f t="shared" si="0"/>
        <v>15361</v>
      </c>
      <c r="BC31" s="123" t="str">
        <f t="shared" si="0"/>
        <v>田上町</v>
      </c>
      <c r="BD31" s="40">
        <f t="shared" si="14"/>
        <v>61.785650562721301</v>
      </c>
      <c r="BE31" s="40">
        <f t="shared" si="15"/>
        <v>18.629263330942841</v>
      </c>
      <c r="BF31" s="40">
        <f>VLOOKUP($AX31&amp;"_"&amp;$BC$14,データシート1!$A:$BS,MATCH($BC$12&amp;"_"&amp;BF$20,データシート1!$A$1:$BS$1,0),0)</f>
        <v>17.140669311639151</v>
      </c>
      <c r="BG31" s="40">
        <f>VLOOKUP($AX31&amp;"_"&amp;$BC$14,データシート1!$A:$BS,MATCH($BC$12&amp;"_"&amp;BG$20,データシート1!$A$1:$BS$1,0),0)</f>
        <v>0.76718557000529297</v>
      </c>
      <c r="BH31" s="40">
        <f>VLOOKUP($AX31&amp;"_"&amp;$BC$14,データシート1!$A:$BS,MATCH($BC$12&amp;"_"&amp;BH$20,データシート1!$A$1:$BS$1,0),0)</f>
        <v>0.72140844929839953</v>
      </c>
      <c r="BI31" s="40">
        <f>VLOOKUP($AX31&amp;"_"&amp;$BC$14,データシート1!$A:$BS,MATCH($BC$12&amp;"_"&amp;BI$20,データシート1!$A$1:$BS$1,0),0)</f>
        <v>8.1828058006118471</v>
      </c>
      <c r="BJ31" s="40">
        <f>VLOOKUP($AX31&amp;"_"&amp;$BC$14,データシート1!$A:$BS,MATCH($BC$12&amp;"_"&amp;BJ$20,データシート1!$A$1:$BS$1,0),0)</f>
        <v>15.835709891772323</v>
      </c>
      <c r="BK31" s="40">
        <f t="shared" si="1"/>
        <v>18.435019325254984</v>
      </c>
      <c r="BL31" s="40">
        <f t="shared" si="2"/>
        <v>17.763251917457293</v>
      </c>
      <c r="BM31" s="40">
        <f>VLOOKUP($AX31&amp;"_"&amp;$BC$14,データシート1!$A:$BS,MATCH($BC$12&amp;"_"&amp;BM$20,データシート1!$A$1:$BS$1,0),0)</f>
        <v>10.821822198771947</v>
      </c>
      <c r="BN31" s="40">
        <f>VLOOKUP($AX31&amp;"_"&amp;$BC$14,データシート1!$A:$BS,MATCH($BC$12&amp;"_"&amp;BN$20,データシート1!$A$1:$BS$1,0),0)</f>
        <v>6.9414297186853453</v>
      </c>
      <c r="BO31" s="40">
        <f>VLOOKUP($AX31&amp;"_"&amp;$BC$14,データシート1!$A:$BS,MATCH($BC$12&amp;"_"&amp;BO$20,データシート1!$A$1:$BS$1,0),0)</f>
        <v>0.67176740779769228</v>
      </c>
      <c r="BP31" s="40">
        <f>VLOOKUP($AX31&amp;"_"&amp;$BC$14,データシート1!$A:$BS,MATCH($BC$12&amp;"_"&amp;BP$20,データシート1!$A$1:$BS$1,0),0)</f>
        <v>0</v>
      </c>
      <c r="BQ31" s="40">
        <f>VLOOKUP($AX31&amp;"_"&amp;$BC$14,データシート1!$A:$BS,MATCH($BC$12&amp;"_"&amp;BQ$20,データシート1!$A$1:$BS$1,0),0)</f>
        <v>0.70285221413930365</v>
      </c>
      <c r="BR31" s="41">
        <f t="shared" si="3"/>
        <v>61.785650562721301</v>
      </c>
      <c r="BT31" s="134" t="str">
        <f t="shared" si="4"/>
        <v>田上町</v>
      </c>
      <c r="BU31" s="38">
        <f t="shared" si="25"/>
        <v>61.785650562721301</v>
      </c>
      <c r="BV31" s="69">
        <f t="shared" si="16"/>
        <v>0.30151439956161774</v>
      </c>
      <c r="BW31" s="69">
        <f t="shared" si="5"/>
        <v>0.2774215235338327</v>
      </c>
      <c r="BX31" s="69">
        <f t="shared" si="5"/>
        <v>1.2416889083760468E-2</v>
      </c>
      <c r="BY31" s="69">
        <f t="shared" si="5"/>
        <v>1.167598694402459E-2</v>
      </c>
      <c r="BZ31" s="69">
        <f t="shared" si="5"/>
        <v>0.13243861197682341</v>
      </c>
      <c r="CA31" s="69">
        <f t="shared" si="5"/>
        <v>0.25630077125588901</v>
      </c>
      <c r="CB31" s="69">
        <f t="shared" si="5"/>
        <v>0.2983705627011371</v>
      </c>
      <c r="CC31" s="69">
        <f t="shared" si="5"/>
        <v>0.28749801540772063</v>
      </c>
      <c r="CD31" s="69">
        <f t="shared" si="5"/>
        <v>0.17515106016058285</v>
      </c>
      <c r="CE31" s="69">
        <f t="shared" si="5"/>
        <v>0.11234695524713781</v>
      </c>
      <c r="CF31" s="69">
        <f t="shared" si="5"/>
        <v>1.0872547293416487E-2</v>
      </c>
      <c r="CG31" s="69">
        <f t="shared" si="5"/>
        <v>0</v>
      </c>
      <c r="CH31" s="69">
        <f t="shared" si="5"/>
        <v>1.1375654504532696E-2</v>
      </c>
      <c r="CI31" s="135">
        <f t="shared" si="6"/>
        <v>1</v>
      </c>
      <c r="CK31" s="136" t="str">
        <f t="shared" si="7"/>
        <v>田上町</v>
      </c>
      <c r="CL31" s="137">
        <f t="shared" si="17"/>
        <v>18.629263330942841</v>
      </c>
      <c r="CM31" s="75">
        <f t="shared" si="18"/>
        <v>0.1163223666714</v>
      </c>
      <c r="CN31" s="76">
        <f t="shared" si="19"/>
        <v>17.140669311639151</v>
      </c>
      <c r="CO31" s="75">
        <f t="shared" si="20"/>
        <v>0.12642446806488042</v>
      </c>
      <c r="CP31" s="76">
        <f t="shared" si="8"/>
        <v>0.76718557000529297</v>
      </c>
      <c r="CQ31" s="75">
        <f t="shared" si="21"/>
        <v>0</v>
      </c>
      <c r="CR31" s="76">
        <f t="shared" si="9"/>
        <v>0.72140844929839953</v>
      </c>
      <c r="CS31" s="75">
        <f t="shared" si="22"/>
        <v>0</v>
      </c>
      <c r="CT31" s="76">
        <f t="shared" si="10"/>
        <v>8.1828058006118471</v>
      </c>
      <c r="CU31" s="77">
        <f t="shared" si="23"/>
        <v>0</v>
      </c>
      <c r="CV31" s="18"/>
      <c r="CW31" s="1078">
        <f t="shared" si="24"/>
        <v>2.1669999999999998</v>
      </c>
      <c r="CX31" s="1081">
        <f>VLOOKUP($AX31&amp;"_"&amp;$CW$14,データシート1!$A:$BS,MATCH($CW$12&amp;"_"&amp;CX$20,データシート1!$A$1:$BS$1,0),0)</f>
        <v>2.1669999999999998</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2.1669999999999998</v>
      </c>
      <c r="DE31" s="18"/>
      <c r="DF31" s="138">
        <f>VLOOKUP($AX31&amp;"_"&amp;$DF$14,データシート1!$A:$BS,MATCH($DF$12&amp;"_"&amp;DF$20,データシート1!$A$1:$BS$1,0),0)</f>
        <v>1</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1</v>
      </c>
      <c r="DM31" s="18"/>
      <c r="DN31" s="139">
        <f t="shared" si="26"/>
        <v>1</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10523</v>
      </c>
      <c r="AY32" s="20" t="str">
        <f>IF(IFERROR(比較地域マスタ!$Z17,"")=0,"",IFERROR(比較地域マスタ!$Z17,""))</f>
        <v>千代田町</v>
      </c>
      <c r="AZ32" s="18"/>
      <c r="BA32" s="18"/>
      <c r="BB32" s="122" t="str">
        <f t="shared" si="0"/>
        <v>10523</v>
      </c>
      <c r="BC32" s="123" t="str">
        <f t="shared" si="0"/>
        <v>千代田町</v>
      </c>
      <c r="BD32" s="40">
        <f t="shared" si="14"/>
        <v>144.40883282609539</v>
      </c>
      <c r="BE32" s="40">
        <f t="shared" si="15"/>
        <v>95.637957735434256</v>
      </c>
      <c r="BF32" s="40">
        <f>VLOOKUP($AX32&amp;"_"&amp;$BC$14,データシート1!$A:$BS,MATCH($BC$12&amp;"_"&amp;BF$20,データシート1!$A$1:$BS$1,0),0)</f>
        <v>93.597608357650259</v>
      </c>
      <c r="BG32" s="40">
        <f>VLOOKUP($AX32&amp;"_"&amp;$BC$14,データシート1!$A:$BS,MATCH($BC$12&amp;"_"&amp;BG$20,データシート1!$A$1:$BS$1,0),0)</f>
        <v>0.91486118621568713</v>
      </c>
      <c r="BH32" s="40">
        <f>VLOOKUP($AX32&amp;"_"&amp;$BC$14,データシート1!$A:$BS,MATCH($BC$12&amp;"_"&amp;BH$20,データシート1!$A$1:$BS$1,0),0)</f>
        <v>1.1254881915683024</v>
      </c>
      <c r="BI32" s="40">
        <f>VLOOKUP($AX32&amp;"_"&amp;$BC$14,データシート1!$A:$BS,MATCH($BC$12&amp;"_"&amp;BI$20,データシート1!$A$1:$BS$1,0),0)</f>
        <v>10.048721712480187</v>
      </c>
      <c r="BJ32" s="40">
        <f>VLOOKUP($AX32&amp;"_"&amp;$BC$14,データシート1!$A:$BS,MATCH($BC$12&amp;"_"&amp;BJ$20,データシート1!$A$1:$BS$1,0),0)</f>
        <v>11.778723850691016</v>
      </c>
      <c r="BK32" s="40">
        <f t="shared" si="1"/>
        <v>24.395738529825447</v>
      </c>
      <c r="BL32" s="40">
        <f t="shared" si="2"/>
        <v>23.735056198185568</v>
      </c>
      <c r="BM32" s="40">
        <f>VLOOKUP($AX32&amp;"_"&amp;$BC$14,データシート1!$A:$BS,MATCH($BC$12&amp;"_"&amp;BM$20,データシート1!$A$1:$BS$1,0),0)</f>
        <v>12.046326844307373</v>
      </c>
      <c r="BN32" s="40">
        <f>VLOOKUP($AX32&amp;"_"&amp;$BC$14,データシート1!$A:$BS,MATCH($BC$12&amp;"_"&amp;BN$20,データシート1!$A$1:$BS$1,0),0)</f>
        <v>11.688729353878196</v>
      </c>
      <c r="BO32" s="40">
        <f>VLOOKUP($AX32&amp;"_"&amp;$BC$14,データシート1!$A:$BS,MATCH($BC$12&amp;"_"&amp;BO$20,データシート1!$A$1:$BS$1,0),0)</f>
        <v>0.66068233163987911</v>
      </c>
      <c r="BP32" s="40">
        <f>VLOOKUP($AX32&amp;"_"&amp;$BC$14,データシート1!$A:$BS,MATCH($BC$12&amp;"_"&amp;BP$20,データシート1!$A$1:$BS$1,0),0)</f>
        <v>0</v>
      </c>
      <c r="BQ32" s="40">
        <f>VLOOKUP($AX32&amp;"_"&amp;$BC$14,データシート1!$A:$BS,MATCH($BC$12&amp;"_"&amp;BQ$20,データシート1!$A$1:$BS$1,0),0)</f>
        <v>2.547690997664485</v>
      </c>
      <c r="BR32" s="41">
        <f t="shared" si="3"/>
        <v>144.40883282609539</v>
      </c>
      <c r="BS32" s="23"/>
      <c r="BT32" s="134" t="str">
        <f t="shared" si="4"/>
        <v>千代田町</v>
      </c>
      <c r="BU32" s="38">
        <f t="shared" si="25"/>
        <v>144.40883282609539</v>
      </c>
      <c r="BV32" s="69">
        <f t="shared" si="16"/>
        <v>0.66227221606732634</v>
      </c>
      <c r="BW32" s="69">
        <f t="shared" si="5"/>
        <v>0.64814323698859444</v>
      </c>
      <c r="BX32" s="69">
        <f t="shared" si="5"/>
        <v>6.3352162628265993E-3</v>
      </c>
      <c r="BY32" s="69">
        <f t="shared" si="5"/>
        <v>7.7937628159052688E-3</v>
      </c>
      <c r="BZ32" s="69">
        <f t="shared" si="5"/>
        <v>6.9585229073774041E-2</v>
      </c>
      <c r="CA32" s="69">
        <f t="shared" si="5"/>
        <v>8.1565120499765872E-2</v>
      </c>
      <c r="CB32" s="69">
        <f t="shared" si="5"/>
        <v>0.16893522406073361</v>
      </c>
      <c r="CC32" s="69">
        <f t="shared" si="5"/>
        <v>0.16436014150719266</v>
      </c>
      <c r="CD32" s="69">
        <f t="shared" si="5"/>
        <v>8.3418213474616087E-2</v>
      </c>
      <c r="CE32" s="69">
        <f t="shared" si="5"/>
        <v>8.0941928032576591E-2</v>
      </c>
      <c r="CF32" s="69">
        <f t="shared" si="5"/>
        <v>4.5750825535409391E-3</v>
      </c>
      <c r="CG32" s="69">
        <f t="shared" si="5"/>
        <v>0</v>
      </c>
      <c r="CH32" s="69">
        <f t="shared" si="5"/>
        <v>1.7642210298400143E-2</v>
      </c>
      <c r="CI32" s="135">
        <f t="shared" si="6"/>
        <v>1</v>
      </c>
      <c r="CJ32" s="18"/>
      <c r="CK32" s="136" t="str">
        <f t="shared" si="7"/>
        <v>千代田町</v>
      </c>
      <c r="CL32" s="137">
        <f t="shared" si="17"/>
        <v>95.637957735434256</v>
      </c>
      <c r="CM32" s="75">
        <f t="shared" si="18"/>
        <v>0.96129196165318509</v>
      </c>
      <c r="CN32" s="76">
        <f t="shared" si="19"/>
        <v>93.597608357650259</v>
      </c>
      <c r="CO32" s="75">
        <f t="shared" si="20"/>
        <v>0.98224732034497075</v>
      </c>
      <c r="CP32" s="76">
        <f t="shared" si="8"/>
        <v>0.91486118621568713</v>
      </c>
      <c r="CQ32" s="75">
        <f t="shared" si="21"/>
        <v>0</v>
      </c>
      <c r="CR32" s="76">
        <f t="shared" si="9"/>
        <v>1.1254881915683024</v>
      </c>
      <c r="CS32" s="75">
        <f t="shared" si="22"/>
        <v>0</v>
      </c>
      <c r="CT32" s="76">
        <f t="shared" si="10"/>
        <v>10.048721712480187</v>
      </c>
      <c r="CU32" s="77">
        <f t="shared" si="23"/>
        <v>0.27386567951046997</v>
      </c>
      <c r="CV32" s="18"/>
      <c r="CW32" s="1078">
        <f t="shared" si="24"/>
        <v>91.936000000000007</v>
      </c>
      <c r="CX32" s="1081">
        <f>VLOOKUP($AX32&amp;"_"&amp;$CW$14,データシート1!$A:$BS,MATCH($CW$12&amp;"_"&amp;CX$20,データシート1!$A$1:$BS$1,0),0)</f>
        <v>91.936000000000007</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2.7519999999999998</v>
      </c>
      <c r="DB32" s="1081">
        <f>VLOOKUP($AX32&amp;"_"&amp;$CW$14,データシート1!$A:$BS,MATCH($CW$12&amp;"_"&amp;DB$20,データシート1!$A$1:$BS$1,0),0)</f>
        <v>0</v>
      </c>
      <c r="DC32" s="1081">
        <f>VLOOKUP($AX32&amp;"_"&amp;$CW$14,データシート1!$A:$BS,MATCH($CW$12&amp;"_"&amp;DC$20,データシート1!$A$1:$BS$1,0),0)</f>
        <v>0</v>
      </c>
      <c r="DD32" s="1080">
        <f t="shared" si="11"/>
        <v>94.688000000000002</v>
      </c>
      <c r="DE32" s="18"/>
      <c r="DF32" s="138">
        <f>VLOOKUP($AX32&amp;"_"&amp;$DF$14,データシート1!$A:$BS,MATCH($DF$12&amp;"_"&amp;DF$20,データシート1!$A$1:$BS$1,0),0)</f>
        <v>6</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1</v>
      </c>
      <c r="DJ32" s="74">
        <f>VLOOKUP($AX32&amp;"_"&amp;$DF$14,データシート1!$A:$BS,MATCH($DF$12&amp;"_"&amp;DJ$20,データシート1!$A$1:$BS$1,0),0)</f>
        <v>0</v>
      </c>
      <c r="DK32" s="74">
        <f>VLOOKUP($AX32&amp;"_"&amp;$DF$14,データシート1!$A:$BS,MATCH($DF$12&amp;"_"&amp;DK$20,データシート1!$A$1:$BS$1,0),0)</f>
        <v>0</v>
      </c>
      <c r="DL32" s="78">
        <f t="shared" si="12"/>
        <v>7</v>
      </c>
      <c r="DM32" s="18"/>
      <c r="DN32" s="139">
        <f t="shared" si="26"/>
        <v>0.97</v>
      </c>
      <c r="DO32" s="140">
        <f t="shared" si="27"/>
        <v>0</v>
      </c>
      <c r="DP32" s="140">
        <f t="shared" si="13"/>
        <v>0</v>
      </c>
      <c r="DQ32" s="140">
        <f t="shared" si="13"/>
        <v>0.03</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31302</v>
      </c>
      <c r="AY33" s="20" t="str">
        <f>IF(IFERROR(比較地域マスタ!$Z18,"")=0,"",IFERROR(比較地域マスタ!$Z18,""))</f>
        <v>岩美町</v>
      </c>
      <c r="BB33" s="122" t="str">
        <f t="shared" si="0"/>
        <v>31302</v>
      </c>
      <c r="BC33" s="123" t="str">
        <f t="shared" si="0"/>
        <v>岩美町</v>
      </c>
      <c r="BD33" s="40">
        <f t="shared" si="14"/>
        <v>70.240990788415786</v>
      </c>
      <c r="BE33" s="40">
        <f t="shared" si="15"/>
        <v>28.349440809743257</v>
      </c>
      <c r="BF33" s="40">
        <f>VLOOKUP($AX33&amp;"_"&amp;$BC$14,データシート1!$A:$BS,MATCH($BC$12&amp;"_"&amp;BF$20,データシート1!$A$1:$BS$1,0),0)</f>
        <v>12.61698942760146</v>
      </c>
      <c r="BG33" s="40">
        <f>VLOOKUP($AX33&amp;"_"&amp;$BC$14,データシート1!$A:$BS,MATCH($BC$12&amp;"_"&amp;BG$20,データシート1!$A$1:$BS$1,0),0)</f>
        <v>0.53286124794569079</v>
      </c>
      <c r="BH33" s="40">
        <f>VLOOKUP($AX33&amp;"_"&amp;$BC$14,データシート1!$A:$BS,MATCH($BC$12&amp;"_"&amp;BH$20,データシート1!$A$1:$BS$1,0),0)</f>
        <v>15.199590134196104</v>
      </c>
      <c r="BI33" s="40">
        <f>VLOOKUP($AX33&amp;"_"&amp;$BC$14,データシート1!$A:$BS,MATCH($BC$12&amp;"_"&amp;BI$20,データシート1!$A$1:$BS$1,0),0)</f>
        <v>7.5326834397529003</v>
      </c>
      <c r="BJ33" s="40">
        <f>VLOOKUP($AX33&amp;"_"&amp;$BC$14,データシート1!$A:$BS,MATCH($BC$12&amp;"_"&amp;BJ$20,データシート1!$A$1:$BS$1,0),0)</f>
        <v>14.107616581528738</v>
      </c>
      <c r="BK33" s="40">
        <f t="shared" si="1"/>
        <v>20.251249957390893</v>
      </c>
      <c r="BL33" s="40">
        <f t="shared" si="2"/>
        <v>19.562411071348599</v>
      </c>
      <c r="BM33" s="40">
        <f>VLOOKUP($AX33&amp;"_"&amp;$BC$14,データシート1!$A:$BS,MATCH($BC$12&amp;"_"&amp;BM$20,データシート1!$A$1:$BS$1,0),0)</f>
        <v>9.8506150856272772</v>
      </c>
      <c r="BN33" s="40">
        <f>VLOOKUP($AX33&amp;"_"&amp;$BC$14,データシート1!$A:$BS,MATCH($BC$12&amp;"_"&amp;BN$20,データシート1!$A$1:$BS$1,0),0)</f>
        <v>9.7117959857213219</v>
      </c>
      <c r="BO33" s="40">
        <f>VLOOKUP($AX33&amp;"_"&amp;$BC$14,データシート1!$A:$BS,MATCH($BC$12&amp;"_"&amp;BO$20,データシート1!$A$1:$BS$1,0),0)</f>
        <v>0.66498664312668965</v>
      </c>
      <c r="BP33" s="40">
        <f>VLOOKUP($AX33&amp;"_"&amp;$BC$14,データシート1!$A:$BS,MATCH($BC$12&amp;"_"&amp;BP$20,データシート1!$A$1:$BS$1,0),0)</f>
        <v>2.3852242915605223E-2</v>
      </c>
      <c r="BQ33" s="40">
        <f>VLOOKUP($AX33&amp;"_"&amp;$BC$14,データシート1!$A:$BS,MATCH($BC$12&amp;"_"&amp;BQ$20,データシート1!$A$1:$BS$1,0),0)</f>
        <v>0</v>
      </c>
      <c r="BR33" s="41">
        <f t="shared" si="3"/>
        <v>70.240990788415786</v>
      </c>
      <c r="BT33" s="134" t="str">
        <f t="shared" si="4"/>
        <v>岩美町</v>
      </c>
      <c r="BU33" s="38">
        <f t="shared" si="25"/>
        <v>70.240990788415786</v>
      </c>
      <c r="BV33" s="69">
        <f t="shared" si="16"/>
        <v>0.40360251886450715</v>
      </c>
      <c r="BW33" s="69">
        <f t="shared" si="5"/>
        <v>0.179624308911119</v>
      </c>
      <c r="BX33" s="69">
        <f t="shared" si="5"/>
        <v>7.5861863843977948E-3</v>
      </c>
      <c r="BY33" s="69">
        <f t="shared" si="5"/>
        <v>0.21639202356899037</v>
      </c>
      <c r="BZ33" s="69">
        <f t="shared" si="5"/>
        <v>0.10724056359687907</v>
      </c>
      <c r="CA33" s="69">
        <f t="shared" si="5"/>
        <v>0.20084592234788606</v>
      </c>
      <c r="CB33" s="69">
        <f t="shared" si="5"/>
        <v>0.28831099519072773</v>
      </c>
      <c r="CC33" s="69">
        <f t="shared" si="5"/>
        <v>0.27850420177408503</v>
      </c>
      <c r="CD33" s="69">
        <f t="shared" si="5"/>
        <v>0.14024026391227742</v>
      </c>
      <c r="CE33" s="69">
        <f t="shared" si="5"/>
        <v>0.13826393786180763</v>
      </c>
      <c r="CF33" s="69">
        <f t="shared" si="5"/>
        <v>9.4672161605721533E-3</v>
      </c>
      <c r="CG33" s="69">
        <f t="shared" si="5"/>
        <v>3.3957725607052452E-4</v>
      </c>
      <c r="CH33" s="69">
        <f t="shared" si="5"/>
        <v>0</v>
      </c>
      <c r="CI33" s="135">
        <f t="shared" si="6"/>
        <v>1</v>
      </c>
      <c r="CK33" s="136" t="str">
        <f t="shared" si="7"/>
        <v>岩美町</v>
      </c>
      <c r="CL33" s="137">
        <f t="shared" si="17"/>
        <v>28.349440809743257</v>
      </c>
      <c r="CM33" s="75">
        <f t="shared" si="18"/>
        <v>0.41542265609529871</v>
      </c>
      <c r="CN33" s="76">
        <f t="shared" si="19"/>
        <v>12.61698942760146</v>
      </c>
      <c r="CO33" s="75">
        <f t="shared" si="20"/>
        <v>0.93342394139097362</v>
      </c>
      <c r="CP33" s="76">
        <f t="shared" si="8"/>
        <v>0.53286124794569079</v>
      </c>
      <c r="CQ33" s="75">
        <f t="shared" si="21"/>
        <v>0</v>
      </c>
      <c r="CR33" s="76">
        <f t="shared" si="9"/>
        <v>15.199590134196104</v>
      </c>
      <c r="CS33" s="75">
        <f t="shared" si="22"/>
        <v>0</v>
      </c>
      <c r="CT33" s="76">
        <f t="shared" si="10"/>
        <v>7.5326834397529003</v>
      </c>
      <c r="CU33" s="77">
        <f t="shared" si="23"/>
        <v>0</v>
      </c>
      <c r="CV33" s="18"/>
      <c r="CW33" s="1078">
        <f t="shared" si="24"/>
        <v>11.776999999999999</v>
      </c>
      <c r="CX33" s="1081">
        <f>VLOOKUP($AX33&amp;"_"&amp;$CW$14,データシート1!$A:$BS,MATCH($CW$12&amp;"_"&amp;CX$20,データシート1!$A$1:$BS$1,0),0)</f>
        <v>11.776999999999999</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11.776999999999999</v>
      </c>
      <c r="DE33" s="18"/>
      <c r="DF33" s="138">
        <f>VLOOKUP($AX33&amp;"_"&amp;$DF$14,データシート1!$A:$BS,MATCH($DF$12&amp;"_"&amp;DF$20,データシート1!$A$1:$BS$1,0),0)</f>
        <v>1</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1</v>
      </c>
      <c r="DM33" s="18"/>
      <c r="DN33" s="139">
        <f t="shared" si="26"/>
        <v>1</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20541</v>
      </c>
      <c r="AY34" s="20" t="str">
        <f>IF(IFERROR(比較地域マスタ!$Z19,"")=0,"",IFERROR(比較地域マスタ!$Z19,""))</f>
        <v>小布施町</v>
      </c>
      <c r="BB34" s="122" t="str">
        <f t="shared" si="0"/>
        <v>20541</v>
      </c>
      <c r="BC34" s="123" t="str">
        <f t="shared" si="0"/>
        <v>小布施町</v>
      </c>
      <c r="BD34" s="40">
        <f t="shared" si="14"/>
        <v>49.838923547342709</v>
      </c>
      <c r="BE34" s="40">
        <f t="shared" si="15"/>
        <v>5.664922950760559</v>
      </c>
      <c r="BF34" s="40">
        <f>VLOOKUP($AX34&amp;"_"&amp;$BC$14,データシート1!$A:$BS,MATCH($BC$12&amp;"_"&amp;BF$20,データシート1!$A$1:$BS$1,0),0)</f>
        <v>3.4607545508848512</v>
      </c>
      <c r="BG34" s="40">
        <f>VLOOKUP($AX34&amp;"_"&amp;$BC$14,データシート1!$A:$BS,MATCH($BC$12&amp;"_"&amp;BG$20,データシート1!$A$1:$BS$1,0),0)</f>
        <v>0.4471939438420412</v>
      </c>
      <c r="BH34" s="40">
        <f>VLOOKUP($AX34&amp;"_"&amp;$BC$14,データシート1!$A:$BS,MATCH($BC$12&amp;"_"&amp;BH$20,データシート1!$A$1:$BS$1,0),0)</f>
        <v>1.7569744560336662</v>
      </c>
      <c r="BI34" s="40">
        <f>VLOOKUP($AX34&amp;"_"&amp;$BC$14,データシート1!$A:$BS,MATCH($BC$12&amp;"_"&amp;BI$20,データシート1!$A$1:$BS$1,0),0)</f>
        <v>8.3363568635666709</v>
      </c>
      <c r="BJ34" s="40">
        <f>VLOOKUP($AX34&amp;"_"&amp;$BC$14,データシート1!$A:$BS,MATCH($BC$12&amp;"_"&amp;BJ$20,データシート1!$A$1:$BS$1,0),0)</f>
        <v>13.739221198116159</v>
      </c>
      <c r="BK34" s="40">
        <f t="shared" si="1"/>
        <v>21.018603490781267</v>
      </c>
      <c r="BL34" s="40">
        <f t="shared" si="2"/>
        <v>20.368298677246575</v>
      </c>
      <c r="BM34" s="40">
        <f>VLOOKUP($AX34&amp;"_"&amp;$BC$14,データシート1!$A:$BS,MATCH($BC$12&amp;"_"&amp;BM$20,データシート1!$A$1:$BS$1,0),0)</f>
        <v>9.4685696362202254</v>
      </c>
      <c r="BN34" s="40">
        <f>VLOOKUP($AX34&amp;"_"&amp;$BC$14,データシート1!$A:$BS,MATCH($BC$12&amp;"_"&amp;BN$20,データシート1!$A$1:$BS$1,0),0)</f>
        <v>10.899729041026349</v>
      </c>
      <c r="BO34" s="40">
        <f>VLOOKUP($AX34&amp;"_"&amp;$BC$14,データシート1!$A:$BS,MATCH($BC$12&amp;"_"&amp;BO$20,データシート1!$A$1:$BS$1,0),0)</f>
        <v>0.65030481353469227</v>
      </c>
      <c r="BP34" s="40">
        <f>VLOOKUP($AX34&amp;"_"&amp;$BC$14,データシート1!$A:$BS,MATCH($BC$12&amp;"_"&amp;BP$20,データシート1!$A$1:$BS$1,0),0)</f>
        <v>0</v>
      </c>
      <c r="BQ34" s="40">
        <f>VLOOKUP($AX34&amp;"_"&amp;$BC$14,データシート1!$A:$BS,MATCH($BC$12&amp;"_"&amp;BQ$20,データシート1!$A$1:$BS$1,0),0)</f>
        <v>1.079819044118054</v>
      </c>
      <c r="BR34" s="41">
        <f t="shared" si="3"/>
        <v>49.838923547342709</v>
      </c>
      <c r="BT34" s="134" t="str">
        <f t="shared" si="4"/>
        <v>小布施町</v>
      </c>
      <c r="BU34" s="38">
        <f t="shared" si="25"/>
        <v>49.838923547342709</v>
      </c>
      <c r="BV34" s="69">
        <f t="shared" si="16"/>
        <v>0.11366463293251844</v>
      </c>
      <c r="BW34" s="69">
        <f t="shared" si="5"/>
        <v>6.9438790097411121E-2</v>
      </c>
      <c r="BX34" s="69">
        <f t="shared" si="5"/>
        <v>8.9727849642909172E-3</v>
      </c>
      <c r="BY34" s="69">
        <f t="shared" si="5"/>
        <v>3.5253057870816389E-2</v>
      </c>
      <c r="BZ34" s="69">
        <f t="shared" si="5"/>
        <v>0.16726598951616292</v>
      </c>
      <c r="CA34" s="69">
        <f t="shared" si="5"/>
        <v>0.27567251096555234</v>
      </c>
      <c r="CB34" s="69">
        <f t="shared" si="5"/>
        <v>0.42173068747793868</v>
      </c>
      <c r="CC34" s="69">
        <f t="shared" si="5"/>
        <v>0.40868255627348044</v>
      </c>
      <c r="CD34" s="69">
        <f t="shared" si="5"/>
        <v>0.1899834298633255</v>
      </c>
      <c r="CE34" s="69">
        <f t="shared" si="5"/>
        <v>0.2186991264101549</v>
      </c>
      <c r="CF34" s="69">
        <f t="shared" si="5"/>
        <v>1.3048131204458266E-2</v>
      </c>
      <c r="CG34" s="69">
        <f t="shared" si="5"/>
        <v>0</v>
      </c>
      <c r="CH34" s="69">
        <f t="shared" si="5"/>
        <v>2.1666179107827605E-2</v>
      </c>
      <c r="CI34" s="135">
        <f t="shared" si="6"/>
        <v>1</v>
      </c>
      <c r="CK34" s="136" t="str">
        <f t="shared" si="7"/>
        <v>小布施町</v>
      </c>
      <c r="CL34" s="137">
        <f t="shared" si="17"/>
        <v>5.664922950760559</v>
      </c>
      <c r="CM34" s="75">
        <f t="shared" si="18"/>
        <v>0</v>
      </c>
      <c r="CN34" s="76">
        <f t="shared" si="19"/>
        <v>3.4607545508848512</v>
      </c>
      <c r="CO34" s="75">
        <f t="shared" si="20"/>
        <v>0</v>
      </c>
      <c r="CP34" s="76">
        <f t="shared" si="8"/>
        <v>0.4471939438420412</v>
      </c>
      <c r="CQ34" s="75">
        <f t="shared" si="21"/>
        <v>0</v>
      </c>
      <c r="CR34" s="76">
        <f t="shared" si="9"/>
        <v>1.7569744560336662</v>
      </c>
      <c r="CS34" s="75">
        <f t="shared" si="22"/>
        <v>0</v>
      </c>
      <c r="CT34" s="76">
        <f t="shared" si="10"/>
        <v>8.3363568635666709</v>
      </c>
      <c r="CU34" s="77">
        <f t="shared" si="23"/>
        <v>0</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0</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0</v>
      </c>
      <c r="DM34" s="18"/>
      <c r="DN34" s="139">
        <f t="shared" si="26"/>
        <v>0</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16343</v>
      </c>
      <c r="AY35" s="20" t="str">
        <f>IF(IFERROR(比較地域マスタ!$Z20,"")=0,"",IFERROR(比較地域マスタ!$Z20,""))</f>
        <v>朝日町</v>
      </c>
      <c r="BB35" s="122" t="str">
        <f t="shared" si="0"/>
        <v>16343</v>
      </c>
      <c r="BC35" s="123" t="str">
        <f t="shared" si="0"/>
        <v>朝日町</v>
      </c>
      <c r="BD35" s="40">
        <f t="shared" si="14"/>
        <v>73.271014662776167</v>
      </c>
      <c r="BE35" s="40">
        <f t="shared" si="15"/>
        <v>18.5593725121836</v>
      </c>
      <c r="BF35" s="40">
        <f>VLOOKUP($AX35&amp;"_"&amp;$BC$14,データシート1!$A:$BS,MATCH($BC$12&amp;"_"&amp;BF$20,データシート1!$A$1:$BS$1,0),0)</f>
        <v>11.591879176429661</v>
      </c>
      <c r="BG35" s="40">
        <f>VLOOKUP($AX35&amp;"_"&amp;$BC$14,データシート1!$A:$BS,MATCH($BC$12&amp;"_"&amp;BG$20,データシート1!$A$1:$BS$1,0),0)</f>
        <v>0.90512242643788443</v>
      </c>
      <c r="BH35" s="40">
        <f>VLOOKUP($AX35&amp;"_"&amp;$BC$14,データシート1!$A:$BS,MATCH($BC$12&amp;"_"&amp;BH$20,データシート1!$A$1:$BS$1,0),0)</f>
        <v>6.0623709093160567</v>
      </c>
      <c r="BI35" s="40">
        <f>VLOOKUP($AX35&amp;"_"&amp;$BC$14,データシート1!$A:$BS,MATCH($BC$12&amp;"_"&amp;BI$20,データシート1!$A$1:$BS$1,0),0)</f>
        <v>10.662076295800393</v>
      </c>
      <c r="BJ35" s="40">
        <f>VLOOKUP($AX35&amp;"_"&amp;$BC$14,データシート1!$A:$BS,MATCH($BC$12&amp;"_"&amp;BJ$20,データシート1!$A$1:$BS$1,0),0)</f>
        <v>21.010049194706866</v>
      </c>
      <c r="BK35" s="40">
        <f t="shared" si="1"/>
        <v>22.073310910578275</v>
      </c>
      <c r="BL35" s="40">
        <f t="shared" si="2"/>
        <v>21.392699027122752</v>
      </c>
      <c r="BM35" s="40">
        <f>VLOOKUP($AX35&amp;"_"&amp;$BC$14,データシート1!$A:$BS,MATCH($BC$12&amp;"_"&amp;BM$20,データシート1!$A$1:$BS$1,0),0)</f>
        <v>11.419380465793235</v>
      </c>
      <c r="BN35" s="40">
        <f>VLOOKUP($AX35&amp;"_"&amp;$BC$14,データシート1!$A:$BS,MATCH($BC$12&amp;"_"&amp;BN$20,データシート1!$A$1:$BS$1,0),0)</f>
        <v>9.9733185613295188</v>
      </c>
      <c r="BO35" s="40">
        <f>VLOOKUP($AX35&amp;"_"&amp;$BC$14,データシート1!$A:$BS,MATCH($BC$12&amp;"_"&amp;BO$20,データシート1!$A$1:$BS$1,0),0)</f>
        <v>0.68061188345552204</v>
      </c>
      <c r="BP35" s="40">
        <f>VLOOKUP($AX35&amp;"_"&amp;$BC$14,データシート1!$A:$BS,MATCH($BC$12&amp;"_"&amp;BP$20,データシート1!$A$1:$BS$1,0),0)</f>
        <v>0</v>
      </c>
      <c r="BQ35" s="40">
        <f>VLOOKUP($AX35&amp;"_"&amp;$BC$14,データシート1!$A:$BS,MATCH($BC$12&amp;"_"&amp;BQ$20,データシート1!$A$1:$BS$1,0),0)</f>
        <v>0.9662057495070393</v>
      </c>
      <c r="BR35" s="41">
        <f t="shared" si="3"/>
        <v>73.271014662776167</v>
      </c>
      <c r="BT35" s="134" t="str">
        <f t="shared" si="4"/>
        <v>朝日町</v>
      </c>
      <c r="BU35" s="38">
        <f t="shared" si="25"/>
        <v>73.271014662776167</v>
      </c>
      <c r="BV35" s="69">
        <f t="shared" si="16"/>
        <v>0.25329760475682767</v>
      </c>
      <c r="BW35" s="69">
        <f t="shared" si="5"/>
        <v>0.15820552274020408</v>
      </c>
      <c r="BX35" s="69">
        <f t="shared" si="5"/>
        <v>1.2353076187133973E-2</v>
      </c>
      <c r="BY35" s="69">
        <f t="shared" si="5"/>
        <v>8.273900582948962E-2</v>
      </c>
      <c r="BZ35" s="69">
        <f t="shared" si="5"/>
        <v>0.14551560866014651</v>
      </c>
      <c r="CA35" s="69">
        <f t="shared" si="5"/>
        <v>0.28674434619752293</v>
      </c>
      <c r="CB35" s="69">
        <f t="shared" si="5"/>
        <v>0.30125570134614454</v>
      </c>
      <c r="CC35" s="69">
        <f t="shared" si="5"/>
        <v>0.29196673644524912</v>
      </c>
      <c r="CD35" s="69">
        <f t="shared" si="5"/>
        <v>0.15585126694846518</v>
      </c>
      <c r="CE35" s="69">
        <f t="shared" si="5"/>
        <v>0.13611546949678394</v>
      </c>
      <c r="CF35" s="69">
        <f t="shared" si="5"/>
        <v>9.288964900895428E-3</v>
      </c>
      <c r="CG35" s="69">
        <f t="shared" si="5"/>
        <v>0</v>
      </c>
      <c r="CH35" s="69">
        <f t="shared" si="5"/>
        <v>1.3186739039358497E-2</v>
      </c>
      <c r="CI35" s="135">
        <f t="shared" si="6"/>
        <v>1</v>
      </c>
      <c r="CK35" s="136" t="str">
        <f t="shared" si="7"/>
        <v>朝日町</v>
      </c>
      <c r="CL35" s="137">
        <f t="shared" si="17"/>
        <v>18.5593725121836</v>
      </c>
      <c r="CM35" s="75">
        <f t="shared" si="18"/>
        <v>0.71861265736461244</v>
      </c>
      <c r="CN35" s="76">
        <f t="shared" si="19"/>
        <v>11.591879176429661</v>
      </c>
      <c r="CO35" s="75">
        <f t="shared" si="20"/>
        <v>1</v>
      </c>
      <c r="CP35" s="76">
        <f t="shared" si="8"/>
        <v>0.90512242643788443</v>
      </c>
      <c r="CQ35" s="75">
        <f t="shared" si="21"/>
        <v>0</v>
      </c>
      <c r="CR35" s="76">
        <f t="shared" si="9"/>
        <v>6.0623709093160567</v>
      </c>
      <c r="CS35" s="75">
        <f t="shared" si="22"/>
        <v>0</v>
      </c>
      <c r="CT35" s="76">
        <f t="shared" si="10"/>
        <v>10.662076295800393</v>
      </c>
      <c r="CU35" s="77">
        <f t="shared" si="23"/>
        <v>1</v>
      </c>
      <c r="CV35" s="18"/>
      <c r="CW35" s="1078">
        <f t="shared" si="24"/>
        <v>13.337</v>
      </c>
      <c r="CX35" s="1081">
        <f>VLOOKUP($AX35&amp;"_"&amp;$CW$14,データシート1!$A:$BS,MATCH($CW$12&amp;"_"&amp;CX$20,データシート1!$A$1:$BS$1,0),0)</f>
        <v>13.337</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19.741</v>
      </c>
      <c r="DB35" s="1081">
        <f>VLOOKUP($AX35&amp;"_"&amp;$CW$14,データシート1!$A:$BS,MATCH($CW$12&amp;"_"&amp;DB$20,データシート1!$A$1:$BS$1,0),0)</f>
        <v>0</v>
      </c>
      <c r="DC35" s="1081">
        <f>VLOOKUP($AX35&amp;"_"&amp;$CW$14,データシート1!$A:$BS,MATCH($CW$12&amp;"_"&amp;DC$20,データシート1!$A$1:$BS$1,0),0)</f>
        <v>0</v>
      </c>
      <c r="DD35" s="1080">
        <f t="shared" si="11"/>
        <v>33.078000000000003</v>
      </c>
      <c r="DE35" s="18"/>
      <c r="DF35" s="138">
        <f>VLOOKUP($AX35&amp;"_"&amp;$DF$14,データシート1!$A:$BS,MATCH($DF$12&amp;"_"&amp;DF$20,データシート1!$A$1:$BS$1,0),0)</f>
        <v>2</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1</v>
      </c>
      <c r="DJ35" s="74">
        <f>VLOOKUP($AX35&amp;"_"&amp;$DF$14,データシート1!$A:$BS,MATCH($DF$12&amp;"_"&amp;DJ$20,データシート1!$A$1:$BS$1,0),0)</f>
        <v>0</v>
      </c>
      <c r="DK35" s="74">
        <f>VLOOKUP($AX35&amp;"_"&amp;$DF$14,データシート1!$A:$BS,MATCH($DF$12&amp;"_"&amp;DK$20,データシート1!$A$1:$BS$1,0),0)</f>
        <v>0</v>
      </c>
      <c r="DL35" s="78">
        <f t="shared" si="12"/>
        <v>3</v>
      </c>
      <c r="DM35" s="18"/>
      <c r="DN35" s="139">
        <f t="shared" si="26"/>
        <v>0.4</v>
      </c>
      <c r="DO35" s="140">
        <f t="shared" si="27"/>
        <v>0</v>
      </c>
      <c r="DP35" s="140">
        <f t="shared" si="13"/>
        <v>0</v>
      </c>
      <c r="DQ35" s="140">
        <f t="shared" si="13"/>
        <v>0.6</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03461</v>
      </c>
      <c r="AY36" s="20" t="str">
        <f>IF(IFERROR(比較地域マスタ!$Z21,"")=0,"",IFERROR(比較地域マスタ!$Z21,""))</f>
        <v>大槌町</v>
      </c>
      <c r="BB36" s="122" t="str">
        <f t="shared" si="0"/>
        <v>03461</v>
      </c>
      <c r="BC36" s="123" t="str">
        <f t="shared" si="0"/>
        <v>大槌町</v>
      </c>
      <c r="BD36" s="40">
        <f t="shared" si="14"/>
        <v>70.335841678567107</v>
      </c>
      <c r="BE36" s="40">
        <f t="shared" si="15"/>
        <v>18.847649740900398</v>
      </c>
      <c r="BF36" s="40">
        <f>VLOOKUP($AX36&amp;"_"&amp;$BC$14,データシート1!$A:$BS,MATCH($BC$12&amp;"_"&amp;BF$20,データシート1!$A$1:$BS$1,0),0)</f>
        <v>14.293493662189491</v>
      </c>
      <c r="BG36" s="40">
        <f>VLOOKUP($AX36&amp;"_"&amp;$BC$14,データシート1!$A:$BS,MATCH($BC$12&amp;"_"&amp;BG$20,データシート1!$A$1:$BS$1,0),0)</f>
        <v>1.0260425324041138</v>
      </c>
      <c r="BH36" s="40">
        <f>VLOOKUP($AX36&amp;"_"&amp;$BC$14,データシート1!$A:$BS,MATCH($BC$12&amp;"_"&amp;BH$20,データシート1!$A$1:$BS$1,0),0)</f>
        <v>3.5281135463067925</v>
      </c>
      <c r="BI36" s="40">
        <f>VLOOKUP($AX36&amp;"_"&amp;$BC$14,データシート1!$A:$BS,MATCH($BC$12&amp;"_"&amp;BI$20,データシート1!$A$1:$BS$1,0),0)</f>
        <v>9.0142010752374109</v>
      </c>
      <c r="BJ36" s="40">
        <f>VLOOKUP($AX36&amp;"_"&amp;$BC$14,データシート1!$A:$BS,MATCH($BC$12&amp;"_"&amp;BJ$20,データシート1!$A$1:$BS$1,0),0)</f>
        <v>20.401897447747182</v>
      </c>
      <c r="BK36" s="40">
        <f t="shared" si="1"/>
        <v>20.530480844472844</v>
      </c>
      <c r="BL36" s="40">
        <f t="shared" si="2"/>
        <v>19.8572983205699</v>
      </c>
      <c r="BM36" s="40">
        <f>VLOOKUP($AX36&amp;"_"&amp;$BC$14,データシート1!$A:$BS,MATCH($BC$12&amp;"_"&amp;BM$20,データシート1!$A$1:$BS$1,0),0)</f>
        <v>9.835221312940547</v>
      </c>
      <c r="BN36" s="40">
        <f>VLOOKUP($AX36&amp;"_"&amp;$BC$14,データシート1!$A:$BS,MATCH($BC$12&amp;"_"&amp;BN$20,データシート1!$A$1:$BS$1,0),0)</f>
        <v>10.022077007629353</v>
      </c>
      <c r="BO36" s="40">
        <f>VLOOKUP($AX36&amp;"_"&amp;$BC$14,データシート1!$A:$BS,MATCH($BC$12&amp;"_"&amp;BO$20,データシート1!$A$1:$BS$1,0),0)</f>
        <v>0.67318252390294508</v>
      </c>
      <c r="BP36" s="40">
        <f>VLOOKUP($AX36&amp;"_"&amp;$BC$14,データシート1!$A:$BS,MATCH($BC$12&amp;"_"&amp;BP$20,データシート1!$A$1:$BS$1,0),0)</f>
        <v>0</v>
      </c>
      <c r="BQ36" s="40">
        <f>VLOOKUP($AX36&amp;"_"&amp;$BC$14,データシート1!$A:$BS,MATCH($BC$12&amp;"_"&amp;BQ$20,データシート1!$A$1:$BS$1,0),0)</f>
        <v>1.5416125702092729</v>
      </c>
      <c r="BR36" s="41">
        <f t="shared" si="3"/>
        <v>70.335841678567107</v>
      </c>
      <c r="BT36" s="134" t="str">
        <f t="shared" si="4"/>
        <v>大槌町</v>
      </c>
      <c r="BU36" s="38">
        <f t="shared" si="25"/>
        <v>70.335841678567107</v>
      </c>
      <c r="BV36" s="69">
        <f t="shared" si="16"/>
        <v>0.26796650599609867</v>
      </c>
      <c r="BW36" s="69">
        <f t="shared" si="5"/>
        <v>0.20321778087920481</v>
      </c>
      <c r="BX36" s="69">
        <f t="shared" si="5"/>
        <v>1.4587762198014213E-2</v>
      </c>
      <c r="BY36" s="69">
        <f t="shared" si="5"/>
        <v>5.0160962918879622E-2</v>
      </c>
      <c r="BZ36" s="69">
        <f t="shared" si="5"/>
        <v>0.12815942569411576</v>
      </c>
      <c r="CA36" s="69">
        <f t="shared" si="5"/>
        <v>0.29006402654543184</v>
      </c>
      <c r="CB36" s="69">
        <f t="shared" si="5"/>
        <v>0.29189216130087114</v>
      </c>
      <c r="CC36" s="69">
        <f t="shared" si="5"/>
        <v>0.2823211871312668</v>
      </c>
      <c r="CD36" s="69">
        <f t="shared" si="5"/>
        <v>0.13983228291895961</v>
      </c>
      <c r="CE36" s="69">
        <f t="shared" si="5"/>
        <v>0.1424889042123072</v>
      </c>
      <c r="CF36" s="69">
        <f t="shared" si="5"/>
        <v>9.5709741696043248E-3</v>
      </c>
      <c r="CG36" s="69">
        <f t="shared" si="5"/>
        <v>0</v>
      </c>
      <c r="CH36" s="69">
        <f t="shared" si="5"/>
        <v>2.1917880463482625E-2</v>
      </c>
      <c r="CI36" s="135">
        <f t="shared" si="6"/>
        <v>1</v>
      </c>
      <c r="CK36" s="136" t="str">
        <f t="shared" si="7"/>
        <v>大槌町</v>
      </c>
      <c r="CL36" s="137">
        <f t="shared" si="17"/>
        <v>18.847649740900398</v>
      </c>
      <c r="CM36" s="75">
        <f t="shared" si="18"/>
        <v>0</v>
      </c>
      <c r="CN36" s="76">
        <f t="shared" si="19"/>
        <v>14.293493662189491</v>
      </c>
      <c r="CO36" s="75">
        <f t="shared" si="20"/>
        <v>0</v>
      </c>
      <c r="CP36" s="76">
        <f t="shared" si="8"/>
        <v>1.0260425324041138</v>
      </c>
      <c r="CQ36" s="75">
        <f t="shared" si="21"/>
        <v>0</v>
      </c>
      <c r="CR36" s="76">
        <f t="shared" si="9"/>
        <v>3.5281135463067925</v>
      </c>
      <c r="CS36" s="75">
        <f t="shared" si="22"/>
        <v>0</v>
      </c>
      <c r="CT36" s="76">
        <f t="shared" si="10"/>
        <v>9.0142010752374109</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0</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0</v>
      </c>
      <c r="DM36" s="18"/>
      <c r="DN36" s="139">
        <f t="shared" si="26"/>
        <v>0</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11381</v>
      </c>
      <c r="AY37" s="20" t="str">
        <f>IF(IFERROR(比較地域マスタ!$Z22,"")=0,"",IFERROR(比較地域マスタ!$Z22,""))</f>
        <v>美里町</v>
      </c>
      <c r="BB37" s="122" t="str">
        <f t="shared" si="0"/>
        <v>11381</v>
      </c>
      <c r="BC37" s="123" t="str">
        <f t="shared" si="0"/>
        <v>美里町</v>
      </c>
      <c r="BD37" s="40">
        <f t="shared" si="14"/>
        <v>110.07004947823518</v>
      </c>
      <c r="BE37" s="40">
        <f t="shared" si="15"/>
        <v>61.571650639009768</v>
      </c>
      <c r="BF37" s="40">
        <f>VLOOKUP($AX37&amp;"_"&amp;$BC$14,データシート1!$A:$BS,MATCH($BC$12&amp;"_"&amp;BF$20,データシート1!$A$1:$BS$1,0),0)</f>
        <v>57.977626652597287</v>
      </c>
      <c r="BG37" s="40">
        <f>VLOOKUP($AX37&amp;"_"&amp;$BC$14,データシート1!$A:$BS,MATCH($BC$12&amp;"_"&amp;BG$20,データシート1!$A$1:$BS$1,0),0)</f>
        <v>0.72483813093513028</v>
      </c>
      <c r="BH37" s="40">
        <f>VLOOKUP($AX37&amp;"_"&amp;$BC$14,データシート1!$A:$BS,MATCH($BC$12&amp;"_"&amp;BH$20,データシート1!$A$1:$BS$1,0),0)</f>
        <v>2.8691858554773466</v>
      </c>
      <c r="BI37" s="40">
        <f>VLOOKUP($AX37&amp;"_"&amp;$BC$14,データシート1!$A:$BS,MATCH($BC$12&amp;"_"&amp;BI$20,データシート1!$A$1:$BS$1,0),0)</f>
        <v>8.9417526925138784</v>
      </c>
      <c r="BJ37" s="40">
        <f>VLOOKUP($AX37&amp;"_"&amp;$BC$14,データシート1!$A:$BS,MATCH($BC$12&amp;"_"&amp;BJ$20,データシート1!$A$1:$BS$1,0),0)</f>
        <v>11.339202047931691</v>
      </c>
      <c r="BK37" s="40">
        <f t="shared" si="1"/>
        <v>26.169508719763748</v>
      </c>
      <c r="BL37" s="40">
        <f t="shared" si="2"/>
        <v>25.514250999860671</v>
      </c>
      <c r="BM37" s="40">
        <f>VLOOKUP($AX37&amp;"_"&amp;$BC$14,データシート1!$A:$BS,MATCH($BC$12&amp;"_"&amp;BM$20,データシート1!$A$1:$BS$1,0),0)</f>
        <v>11.644689320571754</v>
      </c>
      <c r="BN37" s="40">
        <f>VLOOKUP($AX37&amp;"_"&amp;$BC$14,データシート1!$A:$BS,MATCH($BC$12&amp;"_"&amp;BN$20,データシート1!$A$1:$BS$1,0),0)</f>
        <v>13.869561679288918</v>
      </c>
      <c r="BO37" s="40">
        <f>VLOOKUP($AX37&amp;"_"&amp;$BC$14,データシート1!$A:$BS,MATCH($BC$12&amp;"_"&amp;BO$20,データシート1!$A$1:$BS$1,0),0)</f>
        <v>0.65525771990307691</v>
      </c>
      <c r="BP37" s="40">
        <f>VLOOKUP($AX37&amp;"_"&amp;$BC$14,データシート1!$A:$BS,MATCH($BC$12&amp;"_"&amp;BP$20,データシート1!$A$1:$BS$1,0),0)</f>
        <v>0</v>
      </c>
      <c r="BQ37" s="40">
        <f>VLOOKUP($AX37&amp;"_"&amp;$BC$14,データシート1!$A:$BS,MATCH($BC$12&amp;"_"&amp;BQ$20,データシート1!$A$1:$BS$1,0),0)</f>
        <v>2.0479353790160828</v>
      </c>
      <c r="BR37" s="41">
        <f t="shared" si="3"/>
        <v>110.07004947823518</v>
      </c>
      <c r="BT37" s="134" t="str">
        <f t="shared" si="4"/>
        <v>美里町</v>
      </c>
      <c r="BU37" s="38">
        <f t="shared" si="25"/>
        <v>110.07004947823518</v>
      </c>
      <c r="BV37" s="69">
        <f t="shared" si="16"/>
        <v>0.55938605397996766</v>
      </c>
      <c r="BW37" s="69">
        <f t="shared" si="5"/>
        <v>0.52673390197813585</v>
      </c>
      <c r="BX37" s="69">
        <f t="shared" si="5"/>
        <v>6.5852439820921213E-3</v>
      </c>
      <c r="BY37" s="69">
        <f t="shared" si="5"/>
        <v>2.6066908019739633E-2</v>
      </c>
      <c r="BZ37" s="69">
        <f t="shared" si="5"/>
        <v>8.1236928073535442E-2</v>
      </c>
      <c r="CA37" s="69">
        <f t="shared" si="5"/>
        <v>0.10301805170146544</v>
      </c>
      <c r="CB37" s="69">
        <f t="shared" si="5"/>
        <v>0.23775322027940402</v>
      </c>
      <c r="CC37" s="69">
        <f t="shared" si="5"/>
        <v>0.2318001229290422</v>
      </c>
      <c r="CD37" s="69">
        <f t="shared" si="5"/>
        <v>0.10579344132005981</v>
      </c>
      <c r="CE37" s="69">
        <f t="shared" si="5"/>
        <v>0.12600668160898237</v>
      </c>
      <c r="CF37" s="69">
        <f t="shared" si="5"/>
        <v>5.9530973503618256E-3</v>
      </c>
      <c r="CG37" s="69">
        <f t="shared" si="5"/>
        <v>0</v>
      </c>
      <c r="CH37" s="69">
        <f t="shared" si="5"/>
        <v>1.8605745965627404E-2</v>
      </c>
      <c r="CI37" s="135">
        <f t="shared" si="6"/>
        <v>1</v>
      </c>
      <c r="CK37" s="136" t="str">
        <f t="shared" si="7"/>
        <v>美里町</v>
      </c>
      <c r="CL37" s="137">
        <f t="shared" si="17"/>
        <v>61.571650639009768</v>
      </c>
      <c r="CM37" s="75">
        <f t="shared" si="18"/>
        <v>0.67415766134587374</v>
      </c>
      <c r="CN37" s="76">
        <f t="shared" si="19"/>
        <v>57.977626652597287</v>
      </c>
      <c r="CO37" s="75">
        <f t="shared" si="20"/>
        <v>0.71594858907768821</v>
      </c>
      <c r="CP37" s="76">
        <f t="shared" si="8"/>
        <v>0.72483813093513028</v>
      </c>
      <c r="CQ37" s="75">
        <f t="shared" si="21"/>
        <v>0</v>
      </c>
      <c r="CR37" s="76">
        <f t="shared" si="9"/>
        <v>2.8691858554773466</v>
      </c>
      <c r="CS37" s="75">
        <f t="shared" si="22"/>
        <v>0</v>
      </c>
      <c r="CT37" s="76">
        <f t="shared" si="10"/>
        <v>8.9417526925138784</v>
      </c>
      <c r="CU37" s="77">
        <f t="shared" si="23"/>
        <v>0</v>
      </c>
      <c r="CV37" s="18"/>
      <c r="CW37" s="1078">
        <f t="shared" si="24"/>
        <v>41.509</v>
      </c>
      <c r="CX37" s="1081">
        <f>VLOOKUP($AX37&amp;"_"&amp;$CW$14,データシート1!$A:$BS,MATCH($CW$12&amp;"_"&amp;CX$20,データシート1!$A$1:$BS$1,0),0)</f>
        <v>41.509</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41.509</v>
      </c>
      <c r="DE37" s="18"/>
      <c r="DF37" s="138">
        <f>VLOOKUP($AX37&amp;"_"&amp;$DF$14,データシート1!$A:$BS,MATCH($DF$12&amp;"_"&amp;DF$20,データシート1!$A$1:$BS$1,0),0)</f>
        <v>4</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4</v>
      </c>
      <c r="DM37" s="18"/>
      <c r="DN37" s="139">
        <f t="shared" si="26"/>
        <v>1</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33622</v>
      </c>
      <c r="AY38" s="20" t="str">
        <f>IF(IFERROR(比較地域マスタ!$Z23,"")=0,"",IFERROR(比較地域マスタ!$Z23,""))</f>
        <v>勝央町</v>
      </c>
      <c r="BB38" s="122" t="str">
        <f t="shared" si="0"/>
        <v>33622</v>
      </c>
      <c r="BC38" s="123" t="str">
        <f t="shared" si="0"/>
        <v>勝央町</v>
      </c>
      <c r="BD38" s="40">
        <f t="shared" si="14"/>
        <v>669.80265780899776</v>
      </c>
      <c r="BE38" s="40">
        <f t="shared" si="15"/>
        <v>618.90704446971995</v>
      </c>
      <c r="BF38" s="40">
        <f>VLOOKUP($AX38&amp;"_"&amp;$BC$14,データシート1!$A:$BS,MATCH($BC$12&amp;"_"&amp;BF$20,データシート1!$A$1:$BS$1,0),0)</f>
        <v>615.95983248530217</v>
      </c>
      <c r="BG38" s="40">
        <f>VLOOKUP($AX38&amp;"_"&amp;$BC$14,データシート1!$A:$BS,MATCH($BC$12&amp;"_"&amp;BG$20,データシート1!$A$1:$BS$1,0),0)</f>
        <v>0.87157700284157091</v>
      </c>
      <c r="BH38" s="40">
        <f>VLOOKUP($AX38&amp;"_"&amp;$BC$14,データシート1!$A:$BS,MATCH($BC$12&amp;"_"&amp;BH$20,データシート1!$A$1:$BS$1,0),0)</f>
        <v>2.0756349815762016</v>
      </c>
      <c r="BI38" s="40">
        <f>VLOOKUP($AX38&amp;"_"&amp;$BC$14,データシート1!$A:$BS,MATCH($BC$12&amp;"_"&amp;BI$20,データシート1!$A$1:$BS$1,0),0)</f>
        <v>11.145860711916766</v>
      </c>
      <c r="BJ38" s="40">
        <f>VLOOKUP($AX38&amp;"_"&amp;$BC$14,データシート1!$A:$BS,MATCH($BC$12&amp;"_"&amp;BJ$20,データシート1!$A$1:$BS$1,0),0)</f>
        <v>14.334220179279463</v>
      </c>
      <c r="BK38" s="40">
        <f t="shared" si="1"/>
        <v>24.511746623742031</v>
      </c>
      <c r="BL38" s="40">
        <f t="shared" si="2"/>
        <v>23.856783719694214</v>
      </c>
      <c r="BM38" s="40">
        <f>VLOOKUP($AX38&amp;"_"&amp;$BC$14,データシート1!$A:$BS,MATCH($BC$12&amp;"_"&amp;BM$20,データシート1!$A$1:$BS$1,0),0)</f>
        <v>10.288637890258808</v>
      </c>
      <c r="BN38" s="40">
        <f>VLOOKUP($AX38&amp;"_"&amp;$BC$14,データシート1!$A:$BS,MATCH($BC$12&amp;"_"&amp;BN$20,データシート1!$A$1:$BS$1,0),0)</f>
        <v>13.568145829435403</v>
      </c>
      <c r="BO38" s="40">
        <f>VLOOKUP($AX38&amp;"_"&amp;$BC$14,データシート1!$A:$BS,MATCH($BC$12&amp;"_"&amp;BO$20,データシート1!$A$1:$BS$1,0),0)</f>
        <v>0.65496290404781599</v>
      </c>
      <c r="BP38" s="40">
        <f>VLOOKUP($AX38&amp;"_"&amp;$BC$14,データシート1!$A:$BS,MATCH($BC$12&amp;"_"&amp;BP$20,データシート1!$A$1:$BS$1,0),0)</f>
        <v>0</v>
      </c>
      <c r="BQ38" s="40">
        <f>VLOOKUP($AX38&amp;"_"&amp;$BC$14,データシート1!$A:$BS,MATCH($BC$12&amp;"_"&amp;BQ$20,データシート1!$A$1:$BS$1,0),0)</f>
        <v>0.90378582433956522</v>
      </c>
      <c r="BR38" s="41">
        <f t="shared" si="3"/>
        <v>669.80265780899776</v>
      </c>
      <c r="BT38" s="134" t="str">
        <f t="shared" si="4"/>
        <v>勝央町</v>
      </c>
      <c r="BU38" s="38">
        <f t="shared" si="25"/>
        <v>669.80265780899776</v>
      </c>
      <c r="BV38" s="69">
        <f t="shared" si="16"/>
        <v>0.92401401704531405</v>
      </c>
      <c r="BW38" s="69">
        <f t="shared" si="5"/>
        <v>0.91961389717409947</v>
      </c>
      <c r="BX38" s="69">
        <f t="shared" si="5"/>
        <v>1.3012444675758684E-3</v>
      </c>
      <c r="BY38" s="69">
        <f t="shared" si="5"/>
        <v>3.0988754036388039E-3</v>
      </c>
      <c r="BZ38" s="69">
        <f t="shared" si="5"/>
        <v>1.6640514309656775E-2</v>
      </c>
      <c r="CA38" s="69">
        <f t="shared" si="5"/>
        <v>2.1400661839963968E-2</v>
      </c>
      <c r="CB38" s="69">
        <f t="shared" si="5"/>
        <v>3.6595475305999527E-2</v>
      </c>
      <c r="CC38" s="69">
        <f t="shared" si="5"/>
        <v>3.5617630717878192E-2</v>
      </c>
      <c r="CD38" s="69">
        <f t="shared" si="5"/>
        <v>1.5360700305242348E-2</v>
      </c>
      <c r="CE38" s="69">
        <f t="shared" si="5"/>
        <v>2.0256930412635842E-2</v>
      </c>
      <c r="CF38" s="69">
        <f t="shared" si="5"/>
        <v>9.7784458812133664E-4</v>
      </c>
      <c r="CG38" s="69">
        <f t="shared" si="5"/>
        <v>0</v>
      </c>
      <c r="CH38" s="69">
        <f t="shared" si="5"/>
        <v>1.3493314990656406E-3</v>
      </c>
      <c r="CI38" s="135">
        <f t="shared" si="6"/>
        <v>1</v>
      </c>
      <c r="CK38" s="136" t="str">
        <f t="shared" si="7"/>
        <v>勝央町</v>
      </c>
      <c r="CL38" s="137">
        <f t="shared" si="17"/>
        <v>618.90704446971995</v>
      </c>
      <c r="CM38" s="75">
        <f t="shared" si="18"/>
        <v>0.11230765689467068</v>
      </c>
      <c r="CN38" s="76">
        <f t="shared" si="19"/>
        <v>615.95983248530217</v>
      </c>
      <c r="CO38" s="75">
        <f t="shared" si="20"/>
        <v>0.11284502062341634</v>
      </c>
      <c r="CP38" s="76">
        <f t="shared" si="8"/>
        <v>0.87157700284157091</v>
      </c>
      <c r="CQ38" s="75">
        <f t="shared" si="21"/>
        <v>0</v>
      </c>
      <c r="CR38" s="76">
        <f t="shared" si="9"/>
        <v>2.0756349815762016</v>
      </c>
      <c r="CS38" s="75">
        <f t="shared" si="22"/>
        <v>0</v>
      </c>
      <c r="CT38" s="76">
        <f t="shared" si="10"/>
        <v>11.145860711916766</v>
      </c>
      <c r="CU38" s="77">
        <f t="shared" si="23"/>
        <v>0</v>
      </c>
      <c r="CV38" s="18"/>
      <c r="CW38" s="1078">
        <f t="shared" si="24"/>
        <v>69.507999999999996</v>
      </c>
      <c r="CX38" s="1081">
        <f>VLOOKUP($AX38&amp;"_"&amp;$CW$14,データシート1!$A:$BS,MATCH($CW$12&amp;"_"&amp;CX$20,データシート1!$A$1:$BS$1,0),0)</f>
        <v>69.507999999999996</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69.507999999999996</v>
      </c>
      <c r="DE38" s="18"/>
      <c r="DF38" s="138">
        <f>VLOOKUP($AX38&amp;"_"&amp;$DF$14,データシート1!$A:$BS,MATCH($DF$12&amp;"_"&amp;DF$20,データシート1!$A$1:$BS$1,0),0)</f>
        <v>7</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7</v>
      </c>
      <c r="DM38" s="18"/>
      <c r="DN38" s="139">
        <f t="shared" si="26"/>
        <v>1</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01545</v>
      </c>
      <c r="AY39" s="20" t="str">
        <f>IF(IFERROR(比較地域マスタ!$Z24,"")=0,"",IFERROR(比較地域マスタ!$Z24,""))</f>
        <v>斜里町</v>
      </c>
      <c r="BB39" s="122" t="str">
        <f t="shared" si="0"/>
        <v>01545</v>
      </c>
      <c r="BC39" s="123" t="str">
        <f t="shared" si="0"/>
        <v>斜里町</v>
      </c>
      <c r="BD39" s="40">
        <f t="shared" si="14"/>
        <v>194.16940731471769</v>
      </c>
      <c r="BE39" s="40">
        <f t="shared" si="15"/>
        <v>124.18221966843821</v>
      </c>
      <c r="BF39" s="40">
        <f>VLOOKUP($AX39&amp;"_"&amp;$BC$14,データシート1!$A:$BS,MATCH($BC$12&amp;"_"&amp;BF$20,データシート1!$A$1:$BS$1,0),0)</f>
        <v>97.490970704141034</v>
      </c>
      <c r="BG39" s="40">
        <f>VLOOKUP($AX39&amp;"_"&amp;$BC$14,データシート1!$A:$BS,MATCH($BC$12&amp;"_"&amp;BG$20,データシート1!$A$1:$BS$1,0),0)</f>
        <v>1.5713505081295311</v>
      </c>
      <c r="BH39" s="40">
        <f>VLOOKUP($AX39&amp;"_"&amp;$BC$14,データシート1!$A:$BS,MATCH($BC$12&amp;"_"&amp;BH$20,データシート1!$A$1:$BS$1,0),0)</f>
        <v>25.119898456167643</v>
      </c>
      <c r="BI39" s="40">
        <f>VLOOKUP($AX39&amp;"_"&amp;$BC$14,データシート1!$A:$BS,MATCH($BC$12&amp;"_"&amp;BI$20,データシート1!$A$1:$BS$1,0),0)</f>
        <v>17.725901410105134</v>
      </c>
      <c r="BJ39" s="40">
        <f>VLOOKUP($AX39&amp;"_"&amp;$BC$14,データシート1!$A:$BS,MATCH($BC$12&amp;"_"&amp;BJ$20,データシート1!$A$1:$BS$1,0),0)</f>
        <v>24.534312377405406</v>
      </c>
      <c r="BK39" s="40">
        <f t="shared" si="1"/>
        <v>27.72697385876895</v>
      </c>
      <c r="BL39" s="40">
        <f t="shared" si="2"/>
        <v>27.060690025879111</v>
      </c>
      <c r="BM39" s="40">
        <f>VLOOKUP($AX39&amp;"_"&amp;$BC$14,データシート1!$A:$BS,MATCH($BC$12&amp;"_"&amp;BM$20,データシート1!$A$1:$BS$1,0),0)</f>
        <v>10.939374644743349</v>
      </c>
      <c r="BN39" s="40">
        <f>VLOOKUP($AX39&amp;"_"&amp;$BC$14,データシート1!$A:$BS,MATCH($BC$12&amp;"_"&amp;BN$20,データシート1!$A$1:$BS$1,0),0)</f>
        <v>16.121315381135762</v>
      </c>
      <c r="BO39" s="40">
        <f>VLOOKUP($AX39&amp;"_"&amp;$BC$14,データシート1!$A:$BS,MATCH($BC$12&amp;"_"&amp;BO$20,データシート1!$A$1:$BS$1,0),0)</f>
        <v>0.66628383288983795</v>
      </c>
      <c r="BP39" s="40">
        <f>VLOOKUP($AX39&amp;"_"&amp;$BC$14,データシート1!$A:$BS,MATCH($BC$12&amp;"_"&amp;BP$20,データシート1!$A$1:$BS$1,0),0)</f>
        <v>0</v>
      </c>
      <c r="BQ39" s="40">
        <f>VLOOKUP($AX39&amp;"_"&amp;$BC$14,データシート1!$A:$BS,MATCH($BC$12&amp;"_"&amp;BQ$20,データシート1!$A$1:$BS$1,0),0)</f>
        <v>0</v>
      </c>
      <c r="BR39" s="41">
        <f t="shared" si="3"/>
        <v>194.16940731471769</v>
      </c>
      <c r="BT39" s="134" t="str">
        <f t="shared" si="4"/>
        <v>斜里町</v>
      </c>
      <c r="BU39" s="38">
        <f t="shared" si="25"/>
        <v>194.16940731471769</v>
      </c>
      <c r="BV39" s="69">
        <f t="shared" si="16"/>
        <v>0.63955605255136105</v>
      </c>
      <c r="BW39" s="69">
        <f t="shared" si="5"/>
        <v>0.50209233293957423</v>
      </c>
      <c r="BX39" s="69">
        <f t="shared" si="5"/>
        <v>8.0926780889979347E-3</v>
      </c>
      <c r="BY39" s="69">
        <f t="shared" si="5"/>
        <v>0.12937104152278886</v>
      </c>
      <c r="BZ39" s="69">
        <f t="shared" si="5"/>
        <v>9.1290907539179289E-2</v>
      </c>
      <c r="CA39" s="69">
        <f t="shared" si="5"/>
        <v>0.12635519012343274</v>
      </c>
      <c r="CB39" s="69">
        <f t="shared" si="5"/>
        <v>0.142797849786027</v>
      </c>
      <c r="CC39" s="69">
        <f t="shared" si="5"/>
        <v>0.13936639350203114</v>
      </c>
      <c r="CD39" s="69">
        <f t="shared" si="5"/>
        <v>5.6339331700242384E-2</v>
      </c>
      <c r="CE39" s="69">
        <f t="shared" si="5"/>
        <v>8.3027061801788773E-2</v>
      </c>
      <c r="CF39" s="69">
        <f t="shared" si="5"/>
        <v>3.431456283995851E-3</v>
      </c>
      <c r="CG39" s="69">
        <f t="shared" si="5"/>
        <v>0</v>
      </c>
      <c r="CH39" s="69">
        <f t="shared" si="5"/>
        <v>0</v>
      </c>
      <c r="CI39" s="135">
        <f t="shared" si="6"/>
        <v>1</v>
      </c>
      <c r="CK39" s="136" t="str">
        <f t="shared" si="7"/>
        <v>斜里町</v>
      </c>
      <c r="CL39" s="137">
        <f t="shared" si="17"/>
        <v>124.18221966843821</v>
      </c>
      <c r="CM39" s="75">
        <f t="shared" si="18"/>
        <v>1</v>
      </c>
      <c r="CN39" s="76">
        <f t="shared" si="19"/>
        <v>97.490970704141034</v>
      </c>
      <c r="CO39" s="75">
        <f t="shared" si="20"/>
        <v>1</v>
      </c>
      <c r="CP39" s="76">
        <f t="shared" si="8"/>
        <v>1.5713505081295311</v>
      </c>
      <c r="CQ39" s="75">
        <f t="shared" si="21"/>
        <v>0</v>
      </c>
      <c r="CR39" s="76">
        <f t="shared" si="9"/>
        <v>25.119898456167643</v>
      </c>
      <c r="CS39" s="75">
        <f t="shared" si="22"/>
        <v>0</v>
      </c>
      <c r="CT39" s="76">
        <f t="shared" si="10"/>
        <v>17.725901410105134</v>
      </c>
      <c r="CU39" s="77">
        <f t="shared" si="23"/>
        <v>0.14413935522305527</v>
      </c>
      <c r="CV39" s="18"/>
      <c r="CW39" s="1078">
        <f t="shared" si="24"/>
        <v>151.94900000000001</v>
      </c>
      <c r="CX39" s="1081">
        <f>VLOOKUP($AX39&amp;"_"&amp;$CW$14,データシート1!$A:$BS,MATCH($CW$12&amp;"_"&amp;CX$20,データシート1!$A$1:$BS$1,0),0)</f>
        <v>151.94900000000001</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2.5550000000000002</v>
      </c>
      <c r="DB39" s="1081">
        <f>VLOOKUP($AX39&amp;"_"&amp;$CW$14,データシート1!$A:$BS,MATCH($CW$12&amp;"_"&amp;DB$20,データシート1!$A$1:$BS$1,0),0)</f>
        <v>0</v>
      </c>
      <c r="DC39" s="1081">
        <f>VLOOKUP($AX39&amp;"_"&amp;$CW$14,データシート1!$A:$BS,MATCH($CW$12&amp;"_"&amp;DC$20,データシート1!$A$1:$BS$1,0),0)</f>
        <v>0</v>
      </c>
      <c r="DD39" s="1080">
        <f t="shared" si="11"/>
        <v>154.50400000000002</v>
      </c>
      <c r="DE39" s="18"/>
      <c r="DF39" s="138">
        <f>VLOOKUP($AX39&amp;"_"&amp;$DF$14,データシート1!$A:$BS,MATCH($DF$12&amp;"_"&amp;DF$20,データシート1!$A$1:$BS$1,0),0)</f>
        <v>3</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v>
      </c>
      <c r="DJ39" s="74">
        <f>VLOOKUP($AX39&amp;"_"&amp;$DF$14,データシート1!$A:$BS,MATCH($DF$12&amp;"_"&amp;DJ$20,データシート1!$A$1:$BS$1,0),0)</f>
        <v>0</v>
      </c>
      <c r="DK39" s="74">
        <f>VLOOKUP($AX39&amp;"_"&amp;$DF$14,データシート1!$A:$BS,MATCH($DF$12&amp;"_"&amp;DK$20,データシート1!$A$1:$BS$1,0),0)</f>
        <v>0</v>
      </c>
      <c r="DL39" s="78">
        <f t="shared" si="12"/>
        <v>4</v>
      </c>
      <c r="DM39" s="18"/>
      <c r="DN39" s="139">
        <f t="shared" si="26"/>
        <v>0.98</v>
      </c>
      <c r="DO39" s="140">
        <f t="shared" si="27"/>
        <v>0</v>
      </c>
      <c r="DP39" s="140">
        <f t="shared" si="29"/>
        <v>0</v>
      </c>
      <c r="DQ39" s="140">
        <f t="shared" si="30"/>
        <v>0.02</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10522</v>
      </c>
      <c r="AY40" s="20" t="str">
        <f>IF(IFERROR(比較地域マスタ!$Z25,"")=0,"",IFERROR(比較地域マスタ!$Z25,""))</f>
        <v>明和町</v>
      </c>
      <c r="BB40" s="122" t="str">
        <f t="shared" si="0"/>
        <v>10522</v>
      </c>
      <c r="BC40" s="123" t="str">
        <f t="shared" si="0"/>
        <v>明和町</v>
      </c>
      <c r="BD40" s="40">
        <f t="shared" si="14"/>
        <v>99.499424136870914</v>
      </c>
      <c r="BE40" s="40">
        <f t="shared" si="15"/>
        <v>54.459611207180764</v>
      </c>
      <c r="BF40" s="40">
        <f>VLOOKUP($AX40&amp;"_"&amp;$BC$14,データシート1!$A:$BS,MATCH($BC$12&amp;"_"&amp;BF$20,データシート1!$A$1:$BS$1,0),0)</f>
        <v>52.807784766327167</v>
      </c>
      <c r="BG40" s="40">
        <f>VLOOKUP($AX40&amp;"_"&amp;$BC$14,データシート1!$A:$BS,MATCH($BC$12&amp;"_"&amp;BG$20,データシート1!$A$1:$BS$1,0),0)</f>
        <v>0.54420314121495206</v>
      </c>
      <c r="BH40" s="40">
        <f>VLOOKUP($AX40&amp;"_"&amp;$BC$14,データシート1!$A:$BS,MATCH($BC$12&amp;"_"&amp;BH$20,データシート1!$A$1:$BS$1,0),0)</f>
        <v>1.107623299638647</v>
      </c>
      <c r="BI40" s="40">
        <f>VLOOKUP($AX40&amp;"_"&amp;$BC$14,データシート1!$A:$BS,MATCH($BC$12&amp;"_"&amp;BI$20,データシート1!$A$1:$BS$1,0),0)</f>
        <v>11.763357436363616</v>
      </c>
      <c r="BJ40" s="40">
        <f>VLOOKUP($AX40&amp;"_"&amp;$BC$14,データシート1!$A:$BS,MATCH($BC$12&amp;"_"&amp;BJ$20,データシート1!$A$1:$BS$1,0),0)</f>
        <v>11.198285072699139</v>
      </c>
      <c r="BK40" s="40">
        <f t="shared" si="1"/>
        <v>20.713052395884294</v>
      </c>
      <c r="BL40" s="40">
        <f t="shared" si="2"/>
        <v>20.05926875525752</v>
      </c>
      <c r="BM40" s="40">
        <f>VLOOKUP($AX40&amp;"_"&amp;$BC$14,データシート1!$A:$BS,MATCH($BC$12&amp;"_"&amp;BM$20,データシート1!$A$1:$BS$1,0),0)</f>
        <v>11.087714636088212</v>
      </c>
      <c r="BN40" s="40">
        <f>VLOOKUP($AX40&amp;"_"&amp;$BC$14,データシート1!$A:$BS,MATCH($BC$12&amp;"_"&amp;BN$20,データシート1!$A$1:$BS$1,0),0)</f>
        <v>8.9715541191693102</v>
      </c>
      <c r="BO40" s="40">
        <f>VLOOKUP($AX40&amp;"_"&amp;$BC$14,データシート1!$A:$BS,MATCH($BC$12&amp;"_"&amp;BO$20,データシート1!$A$1:$BS$1,0),0)</f>
        <v>0.65378364062677197</v>
      </c>
      <c r="BP40" s="40">
        <f>VLOOKUP($AX40&amp;"_"&amp;$BC$14,データシート1!$A:$BS,MATCH($BC$12&amp;"_"&amp;BP$20,データシート1!$A$1:$BS$1,0),0)</f>
        <v>0</v>
      </c>
      <c r="BQ40" s="40">
        <f>VLOOKUP($AX40&amp;"_"&amp;$BC$14,データシート1!$A:$BS,MATCH($BC$12&amp;"_"&amp;BQ$20,データシート1!$A$1:$BS$1,0),0)</f>
        <v>1.3651180247431109</v>
      </c>
      <c r="BR40" s="41">
        <f t="shared" si="3"/>
        <v>99.499424136870914</v>
      </c>
      <c r="BT40" s="134" t="str">
        <f t="shared" si="4"/>
        <v>明和町</v>
      </c>
      <c r="BU40" s="38">
        <f t="shared" si="25"/>
        <v>99.499424136870914</v>
      </c>
      <c r="BV40" s="69">
        <f t="shared" si="16"/>
        <v>0.54733594369618055</v>
      </c>
      <c r="BW40" s="69">
        <f t="shared" si="5"/>
        <v>0.53073457685227443</v>
      </c>
      <c r="BX40" s="69">
        <f t="shared" si="5"/>
        <v>5.4694099582561296E-3</v>
      </c>
      <c r="BY40" s="69">
        <f t="shared" si="5"/>
        <v>1.113195688564997E-2</v>
      </c>
      <c r="BZ40" s="69">
        <f t="shared" si="5"/>
        <v>0.11822538209047322</v>
      </c>
      <c r="CA40" s="69">
        <f t="shared" si="5"/>
        <v>0.11254622998917897</v>
      </c>
      <c r="CB40" s="69">
        <f t="shared" si="5"/>
        <v>0.20817258567639066</v>
      </c>
      <c r="CC40" s="69">
        <f t="shared" si="5"/>
        <v>0.2016018577923033</v>
      </c>
      <c r="CD40" s="69">
        <f t="shared" si="5"/>
        <v>0.11143496288818723</v>
      </c>
      <c r="CE40" s="69">
        <f t="shared" si="5"/>
        <v>9.0166894904116071E-2</v>
      </c>
      <c r="CF40" s="69">
        <f t="shared" si="5"/>
        <v>6.5707278840873538E-3</v>
      </c>
      <c r="CG40" s="69">
        <f t="shared" si="5"/>
        <v>0</v>
      </c>
      <c r="CH40" s="69">
        <f t="shared" si="5"/>
        <v>1.3719858547776732E-2</v>
      </c>
      <c r="CI40" s="135">
        <f t="shared" si="6"/>
        <v>1</v>
      </c>
      <c r="CK40" s="136" t="str">
        <f t="shared" si="7"/>
        <v>明和町</v>
      </c>
      <c r="CL40" s="137">
        <f t="shared" si="17"/>
        <v>54.459611207180764</v>
      </c>
      <c r="CM40" s="75">
        <f t="shared" si="18"/>
        <v>1</v>
      </c>
      <c r="CN40" s="76">
        <f t="shared" si="19"/>
        <v>52.807784766327167</v>
      </c>
      <c r="CO40" s="75">
        <f t="shared" si="20"/>
        <v>1</v>
      </c>
      <c r="CP40" s="76">
        <f t="shared" si="8"/>
        <v>0.54420314121495206</v>
      </c>
      <c r="CQ40" s="75">
        <f t="shared" si="21"/>
        <v>0</v>
      </c>
      <c r="CR40" s="76">
        <f t="shared" si="9"/>
        <v>1.107623299638647</v>
      </c>
      <c r="CS40" s="75">
        <f t="shared" si="22"/>
        <v>0</v>
      </c>
      <c r="CT40" s="76">
        <f t="shared" si="10"/>
        <v>11.763357436363616</v>
      </c>
      <c r="CU40" s="77">
        <f t="shared" si="23"/>
        <v>0</v>
      </c>
      <c r="CV40" s="18"/>
      <c r="CW40" s="1078">
        <f t="shared" si="24"/>
        <v>122.369</v>
      </c>
      <c r="CX40" s="1081">
        <f>VLOOKUP($AX40&amp;"_"&amp;$CW$14,データシート1!$A:$BS,MATCH($CW$12&amp;"_"&amp;CX$20,データシート1!$A$1:$BS$1,0),0)</f>
        <v>122.369</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122.369</v>
      </c>
      <c r="DE40" s="18"/>
      <c r="DF40" s="138">
        <f>VLOOKUP($AX40&amp;"_"&amp;$DF$14,データシート1!$A:$BS,MATCH($DF$12&amp;"_"&amp;DF$20,データシート1!$A$1:$BS$1,0),0)</f>
        <v>6</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6</v>
      </c>
      <c r="DM40" s="18"/>
      <c r="DN40" s="139">
        <f t="shared" si="26"/>
        <v>1</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14382</v>
      </c>
      <c r="AY41" s="20" t="str">
        <f>IF(IFERROR(比較地域マスタ!$Z26,"")=0,"",IFERROR(比較地域マスタ!$Z26,""))</f>
        <v>箱根町</v>
      </c>
      <c r="BB41" s="122" t="str">
        <f t="shared" si="0"/>
        <v>14382</v>
      </c>
      <c r="BC41" s="123" t="str">
        <f t="shared" si="0"/>
        <v>箱根町</v>
      </c>
      <c r="BD41" s="40">
        <f t="shared" si="14"/>
        <v>92.448078055873168</v>
      </c>
      <c r="BE41" s="40">
        <f t="shared" si="15"/>
        <v>6.4742162612707261</v>
      </c>
      <c r="BF41" s="40">
        <f>VLOOKUP($AX41&amp;"_"&amp;$BC$14,データシート1!$A:$BS,MATCH($BC$12&amp;"_"&amp;BF$20,データシート1!$A$1:$BS$1,0),0)</f>
        <v>0.99781948370807327</v>
      </c>
      <c r="BG41" s="40">
        <f>VLOOKUP($AX41&amp;"_"&amp;$BC$14,データシート1!$A:$BS,MATCH($BC$12&amp;"_"&amp;BG$20,データシート1!$A$1:$BS$1,0),0)</f>
        <v>1.0024801443142271</v>
      </c>
      <c r="BH41" s="40">
        <f>VLOOKUP($AX41&amp;"_"&amp;$BC$14,データシート1!$A:$BS,MATCH($BC$12&amp;"_"&amp;BH$20,データシート1!$A$1:$BS$1,0),0)</f>
        <v>4.4739166332484253</v>
      </c>
      <c r="BI41" s="40">
        <f>VLOOKUP($AX41&amp;"_"&amp;$BC$14,データシート1!$A:$BS,MATCH($BC$12&amp;"_"&amp;BI$20,データシート1!$A$1:$BS$1,0),0)</f>
        <v>45.038277086780369</v>
      </c>
      <c r="BJ41" s="40">
        <f>VLOOKUP($AX41&amp;"_"&amp;$BC$14,データシート1!$A:$BS,MATCH($BC$12&amp;"_"&amp;BJ$20,データシート1!$A$1:$BS$1,0),0)</f>
        <v>17.482770932873578</v>
      </c>
      <c r="BK41" s="40">
        <f t="shared" si="1"/>
        <v>19.848698114356601</v>
      </c>
      <c r="BL41" s="40">
        <f t="shared" si="2"/>
        <v>19.188605414427244</v>
      </c>
      <c r="BM41" s="40">
        <f>VLOOKUP($AX41&amp;"_"&amp;$BC$14,データシート1!$A:$BS,MATCH($BC$12&amp;"_"&amp;BM$20,データシート1!$A$1:$BS$1,0),0)</f>
        <v>10.141697332794557</v>
      </c>
      <c r="BN41" s="40">
        <f>VLOOKUP($AX41&amp;"_"&amp;$BC$14,データシート1!$A:$BS,MATCH($BC$12&amp;"_"&amp;BN$20,データシート1!$A$1:$BS$1,0),0)</f>
        <v>9.0469080816326883</v>
      </c>
      <c r="BO41" s="40">
        <f>VLOOKUP($AX41&amp;"_"&amp;$BC$14,データシート1!$A:$BS,MATCH($BC$12&amp;"_"&amp;BO$20,データシート1!$A$1:$BS$1,0),0)</f>
        <v>0.66009269992935715</v>
      </c>
      <c r="BP41" s="40">
        <f>VLOOKUP($AX41&amp;"_"&amp;$BC$14,データシート1!$A:$BS,MATCH($BC$12&amp;"_"&amp;BP$20,データシート1!$A$1:$BS$1,0),0)</f>
        <v>0</v>
      </c>
      <c r="BQ41" s="40">
        <f>VLOOKUP($AX41&amp;"_"&amp;$BC$14,データシート1!$A:$BS,MATCH($BC$12&amp;"_"&amp;BQ$20,データシート1!$A$1:$BS$1,0),0)</f>
        <v>3.6041156605919</v>
      </c>
      <c r="BR41" s="41">
        <f t="shared" si="3"/>
        <v>92.448078055873168</v>
      </c>
      <c r="BT41" s="134" t="str">
        <f t="shared" si="4"/>
        <v>箱根町</v>
      </c>
      <c r="BU41" s="38">
        <f t="shared" si="25"/>
        <v>92.448078055873168</v>
      </c>
      <c r="BV41" s="69">
        <f t="shared" si="16"/>
        <v>7.0030836740141655E-2</v>
      </c>
      <c r="BW41" s="69">
        <f t="shared" si="5"/>
        <v>1.0793296136508297E-2</v>
      </c>
      <c r="BX41" s="69">
        <f t="shared" si="5"/>
        <v>1.0843709954774339E-2</v>
      </c>
      <c r="BY41" s="69">
        <f t="shared" si="5"/>
        <v>4.8393830648859014E-2</v>
      </c>
      <c r="BZ41" s="69">
        <f t="shared" si="5"/>
        <v>0.48717375237979993</v>
      </c>
      <c r="CA41" s="69">
        <f t="shared" si="5"/>
        <v>0.18910907939381341</v>
      </c>
      <c r="CB41" s="69">
        <f t="shared" si="5"/>
        <v>0.21470103577881386</v>
      </c>
      <c r="CC41" s="69">
        <f t="shared" si="5"/>
        <v>0.20756089058801372</v>
      </c>
      <c r="CD41" s="69">
        <f t="shared" si="5"/>
        <v>0.10970154865377714</v>
      </c>
      <c r="CE41" s="69">
        <f t="shared" si="5"/>
        <v>9.7859341934236607E-2</v>
      </c>
      <c r="CF41" s="69">
        <f t="shared" si="5"/>
        <v>7.1401451908001227E-3</v>
      </c>
      <c r="CG41" s="69">
        <f t="shared" si="5"/>
        <v>0</v>
      </c>
      <c r="CH41" s="69">
        <f t="shared" si="5"/>
        <v>3.8985295707431235E-2</v>
      </c>
      <c r="CI41" s="135">
        <f t="shared" si="6"/>
        <v>1</v>
      </c>
      <c r="CK41" s="136" t="str">
        <f t="shared" si="7"/>
        <v>箱根町</v>
      </c>
      <c r="CL41" s="137">
        <f t="shared" si="17"/>
        <v>6.4742162612707261</v>
      </c>
      <c r="CM41" s="75">
        <f t="shared" si="18"/>
        <v>0</v>
      </c>
      <c r="CN41" s="76">
        <f t="shared" si="19"/>
        <v>0.99781948370807327</v>
      </c>
      <c r="CO41" s="75">
        <f t="shared" si="20"/>
        <v>0</v>
      </c>
      <c r="CP41" s="76">
        <f t="shared" si="8"/>
        <v>1.0024801443142271</v>
      </c>
      <c r="CQ41" s="75">
        <f t="shared" si="21"/>
        <v>0</v>
      </c>
      <c r="CR41" s="76">
        <f t="shared" si="9"/>
        <v>4.4739166332484253</v>
      </c>
      <c r="CS41" s="75">
        <f t="shared" si="22"/>
        <v>0</v>
      </c>
      <c r="CT41" s="76">
        <f t="shared" si="10"/>
        <v>45.038277086780369</v>
      </c>
      <c r="CU41" s="77">
        <f t="shared" si="23"/>
        <v>0.43312047577694074</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19.507000000000001</v>
      </c>
      <c r="DB41" s="1081">
        <f>VLOOKUP($AX41&amp;"_"&amp;$CW$14,データシート1!$A:$BS,MATCH($CW$12&amp;"_"&amp;DB$20,データシート1!$A$1:$BS$1,0),0)</f>
        <v>0</v>
      </c>
      <c r="DC41" s="1081">
        <f>VLOOKUP($AX41&amp;"_"&amp;$CW$14,データシート1!$A:$BS,MATCH($CW$12&amp;"_"&amp;DC$20,データシート1!$A$1:$BS$1,0),0)</f>
        <v>0</v>
      </c>
      <c r="DD41" s="1080">
        <f t="shared" si="11"/>
        <v>19.507000000000001</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4</v>
      </c>
      <c r="DJ41" s="74">
        <f>VLOOKUP($AX41&amp;"_"&amp;$DF$14,データシート1!$A:$BS,MATCH($DF$12&amp;"_"&amp;DJ$20,データシート1!$A$1:$BS$1,0),0)</f>
        <v>0</v>
      </c>
      <c r="DK41" s="74">
        <f>VLOOKUP($AX41&amp;"_"&amp;$DF$14,データシート1!$A:$BS,MATCH($DF$12&amp;"_"&amp;DK$20,データシート1!$A$1:$BS$1,0),0)</f>
        <v>0</v>
      </c>
      <c r="DL41" s="78">
        <f t="shared" si="12"/>
        <v>4</v>
      </c>
      <c r="DM41" s="18"/>
      <c r="DN41" s="139">
        <f t="shared" si="26"/>
        <v>0</v>
      </c>
      <c r="DO41" s="140">
        <f t="shared" si="27"/>
        <v>0</v>
      </c>
      <c r="DP41" s="140">
        <f t="shared" si="29"/>
        <v>0</v>
      </c>
      <c r="DQ41" s="140">
        <f t="shared" si="30"/>
        <v>1</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02405</v>
      </c>
      <c r="AY42" s="20" t="str">
        <f>IF(IFERROR(比較地域マスタ!$Z27,"")=0,"",IFERROR(比較地域マスタ!$Z27,""))</f>
        <v>六戸町</v>
      </c>
      <c r="BB42" s="122" t="str">
        <f t="shared" si="0"/>
        <v>02405</v>
      </c>
      <c r="BC42" s="123" t="str">
        <f t="shared" si="0"/>
        <v>六戸町</v>
      </c>
      <c r="BD42" s="40">
        <f t="shared" si="14"/>
        <v>77.041582432615726</v>
      </c>
      <c r="BE42" s="40">
        <f t="shared" si="15"/>
        <v>24.349032789475171</v>
      </c>
      <c r="BF42" s="40">
        <f>VLOOKUP($AX42&amp;"_"&amp;$BC$14,データシート1!$A:$BS,MATCH($BC$12&amp;"_"&amp;BF$20,データシート1!$A$1:$BS$1,0),0)</f>
        <v>12.64634923852654</v>
      </c>
      <c r="BG42" s="40">
        <f>VLOOKUP($AX42&amp;"_"&amp;$BC$14,データシート1!$A:$BS,MATCH($BC$12&amp;"_"&amp;BG$20,データシート1!$A$1:$BS$1,0),0)</f>
        <v>1.5417473256163214</v>
      </c>
      <c r="BH42" s="40">
        <f>VLOOKUP($AX42&amp;"_"&amp;$BC$14,データシート1!$A:$BS,MATCH($BC$12&amp;"_"&amp;BH$20,データシート1!$A$1:$BS$1,0),0)</f>
        <v>10.160936225332311</v>
      </c>
      <c r="BI42" s="40">
        <f>VLOOKUP($AX42&amp;"_"&amp;$BC$14,データシート1!$A:$BS,MATCH($BC$12&amp;"_"&amp;BI$20,データシート1!$A$1:$BS$1,0),0)</f>
        <v>7.6283668598271026</v>
      </c>
      <c r="BJ42" s="40">
        <f>VLOOKUP($AX42&amp;"_"&amp;$BC$14,データシート1!$A:$BS,MATCH($BC$12&amp;"_"&amp;BJ$20,データシート1!$A$1:$BS$1,0),0)</f>
        <v>20.595504297383872</v>
      </c>
      <c r="BK42" s="40">
        <f t="shared" si="1"/>
        <v>23.492586473136626</v>
      </c>
      <c r="BL42" s="40">
        <f t="shared" si="2"/>
        <v>22.847057676457162</v>
      </c>
      <c r="BM42" s="40">
        <f>VLOOKUP($AX42&amp;"_"&amp;$BC$14,データシート1!$A:$BS,MATCH($BC$12&amp;"_"&amp;BM$20,データシート1!$A$1:$BS$1,0),0)</f>
        <v>9.4251871859212564</v>
      </c>
      <c r="BN42" s="40">
        <f>VLOOKUP($AX42&amp;"_"&amp;$BC$14,データシート1!$A:$BS,MATCH($BC$12&amp;"_"&amp;BN$20,データシート1!$A$1:$BS$1,0),0)</f>
        <v>13.421870490535904</v>
      </c>
      <c r="BO42" s="40">
        <f>VLOOKUP($AX42&amp;"_"&amp;$BC$14,データシート1!$A:$BS,MATCH($BC$12&amp;"_"&amp;BO$20,データシート1!$A$1:$BS$1,0),0)</f>
        <v>0.64552879667946417</v>
      </c>
      <c r="BP42" s="40">
        <f>VLOOKUP($AX42&amp;"_"&amp;$BC$14,データシート1!$A:$BS,MATCH($BC$12&amp;"_"&amp;BP$20,データシート1!$A$1:$BS$1,0),0)</f>
        <v>0</v>
      </c>
      <c r="BQ42" s="40">
        <f>VLOOKUP($AX42&amp;"_"&amp;$BC$14,データシート1!$A:$BS,MATCH($BC$12&amp;"_"&amp;BQ$20,データシート1!$A$1:$BS$1,0),0)</f>
        <v>0.97609201279295865</v>
      </c>
      <c r="BR42" s="41">
        <f t="shared" si="3"/>
        <v>77.041582432615726</v>
      </c>
      <c r="BT42" s="134" t="str">
        <f t="shared" si="4"/>
        <v>六戸町</v>
      </c>
      <c r="BU42" s="38">
        <f t="shared" si="25"/>
        <v>77.041582432615726</v>
      </c>
      <c r="BV42" s="69">
        <f t="shared" si="16"/>
        <v>0.31605052778831494</v>
      </c>
      <c r="BW42" s="69">
        <f t="shared" si="5"/>
        <v>0.16414965579903093</v>
      </c>
      <c r="BX42" s="69">
        <f t="shared" si="5"/>
        <v>2.0011885490083332E-2</v>
      </c>
      <c r="BY42" s="69">
        <f t="shared" si="5"/>
        <v>0.13188898649920067</v>
      </c>
      <c r="BZ42" s="69">
        <f t="shared" si="5"/>
        <v>9.9016227587215511E-2</v>
      </c>
      <c r="CA42" s="69">
        <f t="shared" ref="CA42:CH68" si="32">BJ42/$BR42</f>
        <v>0.26732971529235777</v>
      </c>
      <c r="CB42" s="69">
        <f t="shared" si="32"/>
        <v>0.30493385171163084</v>
      </c>
      <c r="CC42" s="69">
        <f t="shared" si="32"/>
        <v>0.29655488575199368</v>
      </c>
      <c r="CD42" s="69">
        <f t="shared" si="32"/>
        <v>0.12233896148440329</v>
      </c>
      <c r="CE42" s="69">
        <f t="shared" si="32"/>
        <v>0.17421592426759039</v>
      </c>
      <c r="CF42" s="69">
        <f t="shared" si="32"/>
        <v>8.3789659596371184E-3</v>
      </c>
      <c r="CG42" s="69">
        <f t="shared" si="32"/>
        <v>0</v>
      </c>
      <c r="CH42" s="69">
        <f t="shared" si="32"/>
        <v>1.2669677620481065E-2</v>
      </c>
      <c r="CI42" s="135">
        <f t="shared" si="6"/>
        <v>1</v>
      </c>
      <c r="CK42" s="136" t="str">
        <f t="shared" si="7"/>
        <v>六戸町</v>
      </c>
      <c r="CL42" s="137">
        <f t="shared" si="17"/>
        <v>24.349032789475171</v>
      </c>
      <c r="CM42" s="75">
        <f t="shared" si="18"/>
        <v>0</v>
      </c>
      <c r="CN42" s="76">
        <f t="shared" si="19"/>
        <v>12.64634923852654</v>
      </c>
      <c r="CO42" s="75">
        <f t="shared" si="20"/>
        <v>0</v>
      </c>
      <c r="CP42" s="76">
        <f t="shared" si="8"/>
        <v>1.5417473256163214</v>
      </c>
      <c r="CQ42" s="75">
        <f t="shared" si="21"/>
        <v>0</v>
      </c>
      <c r="CR42" s="76">
        <f t="shared" si="9"/>
        <v>10.160936225332311</v>
      </c>
      <c r="CS42" s="75">
        <f t="shared" si="22"/>
        <v>0</v>
      </c>
      <c r="CT42" s="76">
        <f t="shared" si="10"/>
        <v>7.6283668598271026</v>
      </c>
      <c r="CU42" s="77">
        <f t="shared" si="23"/>
        <v>0</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0</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0</v>
      </c>
      <c r="DM42" s="18"/>
      <c r="DN42" s="139">
        <f t="shared" si="26"/>
        <v>0</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06302</v>
      </c>
      <c r="AY43" s="20" t="str">
        <f>IF(IFERROR(比較地域マスタ!$Z28,"")=0,"",IFERROR(比較地域マスタ!$Z28,""))</f>
        <v>中山町</v>
      </c>
      <c r="AZ43" s="26"/>
      <c r="BB43" s="122" t="str">
        <f t="shared" si="0"/>
        <v>06302</v>
      </c>
      <c r="BC43" s="123" t="str">
        <f t="shared" si="0"/>
        <v>中山町</v>
      </c>
      <c r="BD43" s="40">
        <f t="shared" si="14"/>
        <v>48.441796396873336</v>
      </c>
      <c r="BE43" s="40">
        <f t="shared" si="15"/>
        <v>5.738448729893574</v>
      </c>
      <c r="BF43" s="40">
        <f>VLOOKUP($AX43&amp;"_"&amp;$BC$14,データシート1!$A:$BS,MATCH($BC$12&amp;"_"&amp;BF$20,データシート1!$A$1:$BS$1,0),0)</f>
        <v>2.6699660896037409</v>
      </c>
      <c r="BG43" s="40">
        <f>VLOOKUP($AX43&amp;"_"&amp;$BC$14,データシート1!$A:$BS,MATCH($BC$12&amp;"_"&amp;BG$20,データシート1!$A$1:$BS$1,0),0)</f>
        <v>0.57175648877163454</v>
      </c>
      <c r="BH43" s="40">
        <f>VLOOKUP($AX43&amp;"_"&amp;$BC$14,データシート1!$A:$BS,MATCH($BC$12&amp;"_"&amp;BH$20,データシート1!$A$1:$BS$1,0),0)</f>
        <v>2.4967261515181987</v>
      </c>
      <c r="BI43" s="40">
        <f>VLOOKUP($AX43&amp;"_"&amp;$BC$14,データシート1!$A:$BS,MATCH($BC$12&amp;"_"&amp;BI$20,データシート1!$A$1:$BS$1,0),0)</f>
        <v>6.5887058657147692</v>
      </c>
      <c r="BJ43" s="40">
        <f>VLOOKUP($AX43&amp;"_"&amp;$BC$14,データシート1!$A:$BS,MATCH($BC$12&amp;"_"&amp;BJ$20,データシート1!$A$1:$BS$1,0),0)</f>
        <v>14.558335687561941</v>
      </c>
      <c r="BK43" s="40">
        <f t="shared" si="1"/>
        <v>20.00859268761592</v>
      </c>
      <c r="BL43" s="40">
        <f t="shared" si="2"/>
        <v>19.358995432133852</v>
      </c>
      <c r="BM43" s="40">
        <f>VLOOKUP($AX43&amp;"_"&amp;$BC$14,データシート1!$A:$BS,MATCH($BC$12&amp;"_"&amp;BM$20,データシート1!$A$1:$BS$1,0),0)</f>
        <v>10.768643711308695</v>
      </c>
      <c r="BN43" s="40">
        <f>VLOOKUP($AX43&amp;"_"&amp;$BC$14,データシート1!$A:$BS,MATCH($BC$12&amp;"_"&amp;BN$20,データシート1!$A$1:$BS$1,0),0)</f>
        <v>8.5903517208251579</v>
      </c>
      <c r="BO43" s="40">
        <f>VLOOKUP($AX43&amp;"_"&amp;$BC$14,データシート1!$A:$BS,MATCH($BC$12&amp;"_"&amp;BO$20,データシート1!$A$1:$BS$1,0),0)</f>
        <v>0.64959725548206593</v>
      </c>
      <c r="BP43" s="40">
        <f>VLOOKUP($AX43&amp;"_"&amp;$BC$14,データシート1!$A:$BS,MATCH($BC$12&amp;"_"&amp;BP$20,データシート1!$A$1:$BS$1,0),0)</f>
        <v>0</v>
      </c>
      <c r="BQ43" s="40">
        <f>VLOOKUP($AX43&amp;"_"&amp;$BC$14,データシート1!$A:$BS,MATCH($BC$12&amp;"_"&amp;BQ$20,データシート1!$A$1:$BS$1,0),0)</f>
        <v>1.5477134260871359</v>
      </c>
      <c r="BR43" s="41">
        <f t="shared" si="3"/>
        <v>48.441796396873336</v>
      </c>
      <c r="BT43" s="134" t="str">
        <f t="shared" si="4"/>
        <v>中山町</v>
      </c>
      <c r="BU43" s="38">
        <f t="shared" si="25"/>
        <v>48.441796396873336</v>
      </c>
      <c r="BV43" s="69">
        <f t="shared" si="16"/>
        <v>0.11846069214443833</v>
      </c>
      <c r="BW43" s="69">
        <f t="shared" si="16"/>
        <v>5.5116991693067628E-2</v>
      </c>
      <c r="BX43" s="69">
        <f t="shared" si="16"/>
        <v>1.1802958009388322E-2</v>
      </c>
      <c r="BY43" s="69">
        <f t="shared" si="16"/>
        <v>5.1540742441982382E-2</v>
      </c>
      <c r="BZ43" s="69">
        <f t="shared" si="16"/>
        <v>0.13601283098039765</v>
      </c>
      <c r="CA43" s="69">
        <f t="shared" si="32"/>
        <v>0.30053253121103507</v>
      </c>
      <c r="CB43" s="69">
        <f t="shared" si="32"/>
        <v>0.41304398630657241</v>
      </c>
      <c r="CC43" s="69">
        <f t="shared" si="32"/>
        <v>0.39963413564455208</v>
      </c>
      <c r="CD43" s="69">
        <f t="shared" si="32"/>
        <v>0.22230066827174383</v>
      </c>
      <c r="CE43" s="69">
        <f t="shared" si="32"/>
        <v>0.17733346737280825</v>
      </c>
      <c r="CF43" s="69">
        <f t="shared" si="32"/>
        <v>1.340985066202033E-2</v>
      </c>
      <c r="CG43" s="69">
        <f t="shared" si="32"/>
        <v>0</v>
      </c>
      <c r="CH43" s="69">
        <f t="shared" si="32"/>
        <v>3.1949959357556623E-2</v>
      </c>
      <c r="CI43" s="135">
        <f t="shared" si="6"/>
        <v>1</v>
      </c>
      <c r="CJ43" s="26"/>
      <c r="CK43" s="136" t="str">
        <f t="shared" si="7"/>
        <v>中山町</v>
      </c>
      <c r="CL43" s="137">
        <f t="shared" si="17"/>
        <v>5.738448729893574</v>
      </c>
      <c r="CM43" s="75">
        <f t="shared" si="18"/>
        <v>0</v>
      </c>
      <c r="CN43" s="76">
        <f t="shared" si="19"/>
        <v>2.6699660896037409</v>
      </c>
      <c r="CO43" s="75">
        <f t="shared" si="20"/>
        <v>0</v>
      </c>
      <c r="CP43" s="76">
        <f t="shared" si="8"/>
        <v>0.57175648877163454</v>
      </c>
      <c r="CQ43" s="75">
        <f t="shared" si="21"/>
        <v>0</v>
      </c>
      <c r="CR43" s="76">
        <f t="shared" si="9"/>
        <v>2.4967261515181987</v>
      </c>
      <c r="CS43" s="75">
        <f t="shared" si="22"/>
        <v>0</v>
      </c>
      <c r="CT43" s="76">
        <f t="shared" si="10"/>
        <v>6.5887058657147692</v>
      </c>
      <c r="CU43" s="77">
        <f t="shared" si="23"/>
        <v>1</v>
      </c>
      <c r="CV43" s="18"/>
      <c r="CW43" s="1078">
        <f t="shared" si="24"/>
        <v>0</v>
      </c>
      <c r="CX43" s="1081">
        <f>VLOOKUP($AX43&amp;"_"&amp;$CW$14,データシート1!$A:$BS,MATCH($CW$12&amp;"_"&amp;CX$20,データシート1!$A$1:$BS$1,0),0)</f>
        <v>0</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42.74</v>
      </c>
      <c r="DB43" s="1081">
        <f>VLOOKUP($AX43&amp;"_"&amp;$CW$14,データシート1!$A:$BS,MATCH($CW$12&amp;"_"&amp;DB$20,データシート1!$A$1:$BS$1,0),0)</f>
        <v>0</v>
      </c>
      <c r="DC43" s="1081">
        <f>VLOOKUP($AX43&amp;"_"&amp;$CW$14,データシート1!$A:$BS,MATCH($CW$12&amp;"_"&amp;DC$20,データシート1!$A$1:$BS$1,0),0)</f>
        <v>0</v>
      </c>
      <c r="DD43" s="1080">
        <f t="shared" si="11"/>
        <v>42.74</v>
      </c>
      <c r="DE43" s="18"/>
      <c r="DF43" s="138">
        <f>VLOOKUP($AX43&amp;"_"&amp;$DF$14,データシート1!$A:$BS,MATCH($DF$12&amp;"_"&amp;DF$20,データシート1!$A$1:$BS$1,0),0)</f>
        <v>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1</v>
      </c>
      <c r="DJ43" s="74">
        <f>VLOOKUP($AX43&amp;"_"&amp;$DF$14,データシート1!$A:$BS,MATCH($DF$12&amp;"_"&amp;DJ$20,データシート1!$A$1:$BS$1,0),0)</f>
        <v>0</v>
      </c>
      <c r="DK43" s="74">
        <f>VLOOKUP($AX43&amp;"_"&amp;$DF$14,データシート1!$A:$BS,MATCH($DF$12&amp;"_"&amp;DK$20,データシート1!$A$1:$BS$1,0),0)</f>
        <v>0</v>
      </c>
      <c r="DL43" s="78">
        <f t="shared" si="12"/>
        <v>1</v>
      </c>
      <c r="DM43" s="18"/>
      <c r="DN43" s="139">
        <f t="shared" si="26"/>
        <v>0</v>
      </c>
      <c r="DO43" s="140">
        <f t="shared" si="27"/>
        <v>0</v>
      </c>
      <c r="DP43" s="140">
        <f t="shared" si="29"/>
        <v>0</v>
      </c>
      <c r="DQ43" s="140">
        <f t="shared" si="30"/>
        <v>1</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12424</v>
      </c>
      <c r="AY44" s="20" t="str">
        <f>IF(IFERROR(比較地域マスタ!$Z29,"")=0,"",IFERROR(比較地域マスタ!$Z29,""))</f>
        <v>白子町</v>
      </c>
      <c r="BB44" s="122" t="str">
        <f t="shared" si="0"/>
        <v>12424</v>
      </c>
      <c r="BC44" s="123" t="str">
        <f t="shared" si="0"/>
        <v>白子町</v>
      </c>
      <c r="BD44" s="40">
        <f t="shared" si="14"/>
        <v>89.418722422987642</v>
      </c>
      <c r="BE44" s="40">
        <f t="shared" si="15"/>
        <v>43.099407920641397</v>
      </c>
      <c r="BF44" s="40">
        <f>VLOOKUP($AX44&amp;"_"&amp;$BC$14,データシート1!$A:$BS,MATCH($BC$12&amp;"_"&amp;BF$20,データシート1!$A$1:$BS$1,0),0)</f>
        <v>33.131691269765128</v>
      </c>
      <c r="BG44" s="40">
        <f>VLOOKUP($AX44&amp;"_"&amp;$BC$14,データシート1!$A:$BS,MATCH($BC$12&amp;"_"&amp;BG$20,データシート1!$A$1:$BS$1,0),0)</f>
        <v>0.90716512847924824</v>
      </c>
      <c r="BH44" s="40">
        <f>VLOOKUP($AX44&amp;"_"&amp;$BC$14,データシート1!$A:$BS,MATCH($BC$12&amp;"_"&amp;BH$20,データシート1!$A$1:$BS$1,0),0)</f>
        <v>9.0605515223970201</v>
      </c>
      <c r="BI44" s="40">
        <f>VLOOKUP($AX44&amp;"_"&amp;$BC$14,データシート1!$A:$BS,MATCH($BC$12&amp;"_"&amp;BI$20,データシート1!$A$1:$BS$1,0),0)</f>
        <v>7.8289774405505792</v>
      </c>
      <c r="BJ44" s="40">
        <f>VLOOKUP($AX44&amp;"_"&amp;$BC$14,データシート1!$A:$BS,MATCH($BC$12&amp;"_"&amp;BJ$20,データシート1!$A$1:$BS$1,0),0)</f>
        <v>11.576548894576355</v>
      </c>
      <c r="BK44" s="40">
        <f t="shared" si="1"/>
        <v>25.070221734069602</v>
      </c>
      <c r="BL44" s="40">
        <f t="shared" si="2"/>
        <v>24.419268325653334</v>
      </c>
      <c r="BM44" s="40">
        <f>VLOOKUP($AX44&amp;"_"&amp;$BC$14,データシート1!$A:$BS,MATCH($BC$12&amp;"_"&amp;BM$20,データシート1!$A$1:$BS$1,0),0)</f>
        <v>11.223459722507569</v>
      </c>
      <c r="BN44" s="40">
        <f>VLOOKUP($AX44&amp;"_"&amp;$BC$14,データシート1!$A:$BS,MATCH($BC$12&amp;"_"&amp;BN$20,データシート1!$A$1:$BS$1,0),0)</f>
        <v>13.195808603145768</v>
      </c>
      <c r="BO44" s="40">
        <f>VLOOKUP($AX44&amp;"_"&amp;$BC$14,データシート1!$A:$BS,MATCH($BC$12&amp;"_"&amp;BO$20,データシート1!$A$1:$BS$1,0),0)</f>
        <v>0.65095340841626648</v>
      </c>
      <c r="BP44" s="40">
        <f>VLOOKUP($AX44&amp;"_"&amp;$BC$14,データシート1!$A:$BS,MATCH($BC$12&amp;"_"&amp;BP$20,データシート1!$A$1:$BS$1,0),0)</f>
        <v>0</v>
      </c>
      <c r="BQ44" s="40">
        <f>VLOOKUP($AX44&amp;"_"&amp;$BC$14,データシート1!$A:$BS,MATCH($BC$12&amp;"_"&amp;BQ$20,データシート1!$A$1:$BS$1,0),0)</f>
        <v>1.843566433149707</v>
      </c>
      <c r="BR44" s="41">
        <f t="shared" si="3"/>
        <v>89.418722422987642</v>
      </c>
      <c r="BT44" s="134" t="str">
        <f t="shared" si="4"/>
        <v>白子町</v>
      </c>
      <c r="BU44" s="38">
        <f t="shared" si="25"/>
        <v>89.418722422987642</v>
      </c>
      <c r="BV44" s="69">
        <f t="shared" si="16"/>
        <v>0.48199534451815718</v>
      </c>
      <c r="BW44" s="69">
        <f t="shared" si="16"/>
        <v>0.37052297742567253</v>
      </c>
      <c r="BX44" s="69">
        <f t="shared" si="16"/>
        <v>1.0145136319304374E-2</v>
      </c>
      <c r="BY44" s="69">
        <f t="shared" si="16"/>
        <v>0.10132723077318029</v>
      </c>
      <c r="BZ44" s="69">
        <f t="shared" si="16"/>
        <v>8.7554118739432099E-2</v>
      </c>
      <c r="CA44" s="69">
        <f t="shared" si="32"/>
        <v>0.12946448552255621</v>
      </c>
      <c r="CB44" s="69">
        <f t="shared" si="32"/>
        <v>0.28036882047449813</v>
      </c>
      <c r="CC44" s="69">
        <f t="shared" si="32"/>
        <v>0.27308898700363965</v>
      </c>
      <c r="CD44" s="69">
        <f t="shared" si="32"/>
        <v>0.12551576916315074</v>
      </c>
      <c r="CE44" s="69">
        <f t="shared" si="32"/>
        <v>0.14757321784048893</v>
      </c>
      <c r="CF44" s="69">
        <f t="shared" si="32"/>
        <v>7.2798334708584506E-3</v>
      </c>
      <c r="CG44" s="69">
        <f t="shared" si="32"/>
        <v>0</v>
      </c>
      <c r="CH44" s="69">
        <f t="shared" si="32"/>
        <v>2.061723074535636E-2</v>
      </c>
      <c r="CI44" s="135">
        <f t="shared" si="6"/>
        <v>1</v>
      </c>
      <c r="CK44" s="136" t="str">
        <f t="shared" si="7"/>
        <v>白子町</v>
      </c>
      <c r="CL44" s="137">
        <f t="shared" si="17"/>
        <v>43.099407920641397</v>
      </c>
      <c r="CM44" s="75">
        <f t="shared" si="18"/>
        <v>0</v>
      </c>
      <c r="CN44" s="76">
        <f t="shared" si="19"/>
        <v>33.131691269765128</v>
      </c>
      <c r="CO44" s="75">
        <f t="shared" si="20"/>
        <v>0</v>
      </c>
      <c r="CP44" s="76">
        <f t="shared" si="8"/>
        <v>0.90716512847924824</v>
      </c>
      <c r="CQ44" s="75">
        <f t="shared" si="21"/>
        <v>0</v>
      </c>
      <c r="CR44" s="76">
        <f t="shared" si="9"/>
        <v>9.0605515223970201</v>
      </c>
      <c r="CS44" s="75">
        <f t="shared" si="22"/>
        <v>0</v>
      </c>
      <c r="CT44" s="76">
        <f t="shared" si="10"/>
        <v>7.8289774405505792</v>
      </c>
      <c r="CU44" s="77">
        <f t="shared" si="23"/>
        <v>0</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0</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0</v>
      </c>
      <c r="DM44" s="18"/>
      <c r="DN44" s="139">
        <f t="shared" si="26"/>
        <v>0</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28446</v>
      </c>
      <c r="AY45" s="20" t="str">
        <f>IF(IFERROR(比較地域マスタ!$Z30,"")=0,"",IFERROR(比較地域マスタ!$Z30,""))</f>
        <v>神河町</v>
      </c>
      <c r="BB45" s="122" t="str">
        <f t="shared" si="0"/>
        <v>28446</v>
      </c>
      <c r="BC45" s="123" t="str">
        <f t="shared" si="0"/>
        <v>神河町</v>
      </c>
      <c r="BD45" s="40">
        <f t="shared" si="14"/>
        <v>95.437196743324904</v>
      </c>
      <c r="BE45" s="40">
        <f t="shared" si="15"/>
        <v>56.017736437034422</v>
      </c>
      <c r="BF45" s="40">
        <f>VLOOKUP($AX45&amp;"_"&amp;$BC$14,データシート1!$A:$BS,MATCH($BC$12&amp;"_"&amp;BF$20,データシート1!$A$1:$BS$1,0),0)</f>
        <v>47.058143058610732</v>
      </c>
      <c r="BG45" s="40">
        <f>VLOOKUP($AX45&amp;"_"&amp;$BC$14,データシート1!$A:$BS,MATCH($BC$12&amp;"_"&amp;BG$20,データシート1!$A$1:$BS$1,0),0)</f>
        <v>0.64105975098431622</v>
      </c>
      <c r="BH45" s="40">
        <f>VLOOKUP($AX45&amp;"_"&amp;$BC$14,データシート1!$A:$BS,MATCH($BC$12&amp;"_"&amp;BH$20,データシート1!$A$1:$BS$1,0),0)</f>
        <v>8.318533627439372</v>
      </c>
      <c r="BI45" s="40">
        <f>VLOOKUP($AX45&amp;"_"&amp;$BC$14,データシート1!$A:$BS,MATCH($BC$12&amp;"_"&amp;BI$20,データシート1!$A$1:$BS$1,0),0)</f>
        <v>8.2422915229528098</v>
      </c>
      <c r="BJ45" s="40">
        <f>VLOOKUP($AX45&amp;"_"&amp;$BC$14,データシート1!$A:$BS,MATCH($BC$12&amp;"_"&amp;BJ$20,データシート1!$A$1:$BS$1,0),0)</f>
        <v>8.2221963673909517</v>
      </c>
      <c r="BK45" s="40">
        <f t="shared" si="1"/>
        <v>22.954972415946727</v>
      </c>
      <c r="BL45" s="40">
        <f t="shared" si="2"/>
        <v>22.299596769701544</v>
      </c>
      <c r="BM45" s="40">
        <f>VLOOKUP($AX45&amp;"_"&amp;$BC$14,データシート1!$A:$BS,MATCH($BC$12&amp;"_"&amp;BM$20,データシート1!$A$1:$BS$1,0),0)</f>
        <v>10.074524506525185</v>
      </c>
      <c r="BN45" s="40">
        <f>VLOOKUP($AX45&amp;"_"&amp;$BC$14,データシート1!$A:$BS,MATCH($BC$12&amp;"_"&amp;BN$20,データシート1!$A$1:$BS$1,0),0)</f>
        <v>12.225072263176362</v>
      </c>
      <c r="BO45" s="40">
        <f>VLOOKUP($AX45&amp;"_"&amp;$BC$14,データシート1!$A:$BS,MATCH($BC$12&amp;"_"&amp;BO$20,データシート1!$A$1:$BS$1,0),0)</f>
        <v>0.6553756462451813</v>
      </c>
      <c r="BP45" s="40">
        <f>VLOOKUP($AX45&amp;"_"&amp;$BC$14,データシート1!$A:$BS,MATCH($BC$12&amp;"_"&amp;BP$20,データシート1!$A$1:$BS$1,0),0)</f>
        <v>0</v>
      </c>
      <c r="BQ45" s="40">
        <f>VLOOKUP($AX45&amp;"_"&amp;$BC$14,データシート1!$A:$BS,MATCH($BC$12&amp;"_"&amp;BQ$20,データシート1!$A$1:$BS$1,0),0)</f>
        <v>0</v>
      </c>
      <c r="BR45" s="41">
        <f t="shared" si="3"/>
        <v>95.437196743324904</v>
      </c>
      <c r="BT45" s="134" t="str">
        <f t="shared" si="4"/>
        <v>神河町</v>
      </c>
      <c r="BU45" s="38">
        <f t="shared" si="25"/>
        <v>95.437196743324904</v>
      </c>
      <c r="BV45" s="69">
        <f t="shared" si="16"/>
        <v>0.58695915584876424</v>
      </c>
      <c r="BW45" s="69">
        <f t="shared" si="16"/>
        <v>0.49307968658354467</v>
      </c>
      <c r="BX45" s="69">
        <f t="shared" si="16"/>
        <v>6.7170848773819777E-3</v>
      </c>
      <c r="BY45" s="69">
        <f t="shared" si="16"/>
        <v>8.7162384387837646E-2</v>
      </c>
      <c r="BZ45" s="69">
        <f t="shared" si="16"/>
        <v>8.6363512385219915E-2</v>
      </c>
      <c r="CA45" s="69">
        <f t="shared" si="32"/>
        <v>8.6152953439152968E-2</v>
      </c>
      <c r="CB45" s="69">
        <f t="shared" si="32"/>
        <v>0.24052437832686291</v>
      </c>
      <c r="CC45" s="69">
        <f t="shared" si="32"/>
        <v>0.23365729014102909</v>
      </c>
      <c r="CD45" s="69">
        <f t="shared" si="32"/>
        <v>0.10556182338025158</v>
      </c>
      <c r="CE45" s="69">
        <f t="shared" si="32"/>
        <v>0.12809546676077754</v>
      </c>
      <c r="CF45" s="69">
        <f t="shared" si="32"/>
        <v>6.867088185833788E-3</v>
      </c>
      <c r="CG45" s="69">
        <f t="shared" si="32"/>
        <v>0</v>
      </c>
      <c r="CH45" s="69">
        <f t="shared" si="32"/>
        <v>0</v>
      </c>
      <c r="CI45" s="135">
        <f t="shared" si="6"/>
        <v>1</v>
      </c>
      <c r="CK45" s="136" t="str">
        <f t="shared" si="7"/>
        <v>神河町</v>
      </c>
      <c r="CL45" s="137">
        <f t="shared" si="17"/>
        <v>56.017736437034422</v>
      </c>
      <c r="CM45" s="75">
        <f t="shared" si="18"/>
        <v>0.33351936704904594</v>
      </c>
      <c r="CN45" s="76">
        <f t="shared" si="19"/>
        <v>47.058143058610732</v>
      </c>
      <c r="CO45" s="75">
        <f t="shared" si="20"/>
        <v>0.39701949090363375</v>
      </c>
      <c r="CP45" s="76">
        <f t="shared" si="8"/>
        <v>0.64105975098431622</v>
      </c>
      <c r="CQ45" s="75">
        <f t="shared" si="21"/>
        <v>0</v>
      </c>
      <c r="CR45" s="76">
        <f t="shared" si="9"/>
        <v>8.318533627439372</v>
      </c>
      <c r="CS45" s="75">
        <f t="shared" si="22"/>
        <v>0</v>
      </c>
      <c r="CT45" s="76">
        <f t="shared" si="10"/>
        <v>8.2422915229528098</v>
      </c>
      <c r="CU45" s="77">
        <f t="shared" si="23"/>
        <v>0</v>
      </c>
      <c r="CV45" s="18"/>
      <c r="CW45" s="1078">
        <f t="shared" si="24"/>
        <v>18.683</v>
      </c>
      <c r="CX45" s="1081">
        <f>VLOOKUP($AX45&amp;"_"&amp;$CW$14,データシート1!$A:$BS,MATCH($CW$12&amp;"_"&amp;CX$20,データシート1!$A$1:$BS$1,0),0)</f>
        <v>18.683</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18.683</v>
      </c>
      <c r="DE45" s="18"/>
      <c r="DF45" s="138">
        <f>VLOOKUP($AX45&amp;"_"&amp;$DF$14,データシート1!$A:$BS,MATCH($DF$12&amp;"_"&amp;DF$20,データシート1!$A$1:$BS$1,0),0)</f>
        <v>2</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2</v>
      </c>
      <c r="DM45" s="18"/>
      <c r="DN45" s="139">
        <f t="shared" si="26"/>
        <v>1</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11365</v>
      </c>
      <c r="AY46" s="20" t="str">
        <f>IF(IFERROR(比較地域マスタ!$Z31,"")=0,"",IFERROR(比較地域マスタ!$Z31,""))</f>
        <v>小鹿野町</v>
      </c>
      <c r="BB46" s="122" t="str">
        <f t="shared" si="0"/>
        <v>11365</v>
      </c>
      <c r="BC46" s="123" t="str">
        <f t="shared" si="0"/>
        <v>小鹿野町</v>
      </c>
      <c r="BD46" s="40">
        <f t="shared" si="14"/>
        <v>68.134654577149462</v>
      </c>
      <c r="BE46" s="40">
        <f t="shared" si="15"/>
        <v>19.73658334057442</v>
      </c>
      <c r="BF46" s="40">
        <f>VLOOKUP($AX46&amp;"_"&amp;$BC$14,データシート1!$A:$BS,MATCH($BC$12&amp;"_"&amp;BF$20,データシート1!$A$1:$BS$1,0),0)</f>
        <v>12.90122876129057</v>
      </c>
      <c r="BG46" s="40">
        <f>VLOOKUP($AX46&amp;"_"&amp;$BC$14,データシート1!$A:$BS,MATCH($BC$12&amp;"_"&amp;BG$20,データシート1!$A$1:$BS$1,0),0)</f>
        <v>0.72069619875835811</v>
      </c>
      <c r="BH46" s="40">
        <f>VLOOKUP($AX46&amp;"_"&amp;$BC$14,データシート1!$A:$BS,MATCH($BC$12&amp;"_"&amp;BH$20,データシート1!$A$1:$BS$1,0),0)</f>
        <v>6.1146583805254924</v>
      </c>
      <c r="BI46" s="40">
        <f>VLOOKUP($AX46&amp;"_"&amp;$BC$14,データシート1!$A:$BS,MATCH($BC$12&amp;"_"&amp;BI$20,データシート1!$A$1:$BS$1,0),0)</f>
        <v>9.4186010774021014</v>
      </c>
      <c r="BJ46" s="40">
        <f>VLOOKUP($AX46&amp;"_"&amp;$BC$14,データシート1!$A:$BS,MATCH($BC$12&amp;"_"&amp;BJ$20,データシート1!$A$1:$BS$1,0),0)</f>
        <v>11.768717277020015</v>
      </c>
      <c r="BK46" s="40">
        <f t="shared" si="1"/>
        <v>25.514159358483823</v>
      </c>
      <c r="BL46" s="40">
        <f t="shared" si="2"/>
        <v>24.852946358304475</v>
      </c>
      <c r="BM46" s="40">
        <f>VLOOKUP($AX46&amp;"_"&amp;$BC$14,データシート1!$A:$BS,MATCH($BC$12&amp;"_"&amp;BM$20,データシート1!$A$1:$BS$1,0),0)</f>
        <v>11.289233114896328</v>
      </c>
      <c r="BN46" s="40">
        <f>VLOOKUP($AX46&amp;"_"&amp;$BC$14,データシート1!$A:$BS,MATCH($BC$12&amp;"_"&amp;BN$20,データシート1!$A$1:$BS$1,0),0)</f>
        <v>13.563713243408147</v>
      </c>
      <c r="BO46" s="40">
        <f>VLOOKUP($AX46&amp;"_"&amp;$BC$14,データシート1!$A:$BS,MATCH($BC$12&amp;"_"&amp;BO$20,データシート1!$A$1:$BS$1,0),0)</f>
        <v>0.66121300017934892</v>
      </c>
      <c r="BP46" s="40">
        <f>VLOOKUP($AX46&amp;"_"&amp;$BC$14,データシート1!$A:$BS,MATCH($BC$12&amp;"_"&amp;BP$20,データシート1!$A$1:$BS$1,0),0)</f>
        <v>0</v>
      </c>
      <c r="BQ46" s="40">
        <f>VLOOKUP($AX46&amp;"_"&amp;$BC$14,データシート1!$A:$BS,MATCH($BC$12&amp;"_"&amp;BQ$20,データシート1!$A$1:$BS$1,0),0)</f>
        <v>1.6965935236690901</v>
      </c>
      <c r="BR46" s="41">
        <f t="shared" si="3"/>
        <v>68.134654577149462</v>
      </c>
      <c r="BT46" s="134" t="str">
        <f t="shared" si="4"/>
        <v>小鹿野町</v>
      </c>
      <c r="BU46" s="38">
        <f t="shared" si="25"/>
        <v>68.134654577149462</v>
      </c>
      <c r="BV46" s="69">
        <f t="shared" si="16"/>
        <v>0.28967026343733077</v>
      </c>
      <c r="BW46" s="69">
        <f t="shared" si="16"/>
        <v>0.18934900075969999</v>
      </c>
      <c r="BX46" s="69">
        <f t="shared" si="16"/>
        <v>1.0577527738726665E-2</v>
      </c>
      <c r="BY46" s="69">
        <f t="shared" si="16"/>
        <v>8.9743734938904127E-2</v>
      </c>
      <c r="BZ46" s="69">
        <f t="shared" si="16"/>
        <v>0.13823510423373964</v>
      </c>
      <c r="CA46" s="69">
        <f t="shared" si="32"/>
        <v>0.17272733457090025</v>
      </c>
      <c r="CB46" s="69">
        <f t="shared" si="32"/>
        <v>0.37446670151668443</v>
      </c>
      <c r="CC46" s="69">
        <f t="shared" si="32"/>
        <v>0.36476219792327952</v>
      </c>
      <c r="CD46" s="69">
        <f t="shared" si="32"/>
        <v>0.16569003225977216</v>
      </c>
      <c r="CE46" s="69">
        <f t="shared" si="32"/>
        <v>0.19907216566350736</v>
      </c>
      <c r="CF46" s="69">
        <f t="shared" si="32"/>
        <v>9.7045035934049048E-3</v>
      </c>
      <c r="CG46" s="69">
        <f t="shared" si="32"/>
        <v>0</v>
      </c>
      <c r="CH46" s="69">
        <f t="shared" si="32"/>
        <v>2.490059624134474E-2</v>
      </c>
      <c r="CI46" s="135">
        <f t="shared" si="6"/>
        <v>1</v>
      </c>
      <c r="CK46" s="136" t="str">
        <f t="shared" si="7"/>
        <v>小鹿野町</v>
      </c>
      <c r="CL46" s="137">
        <f t="shared" si="17"/>
        <v>19.73658334057442</v>
      </c>
      <c r="CM46" s="75">
        <f t="shared" si="18"/>
        <v>0.38638906584821536</v>
      </c>
      <c r="CN46" s="76">
        <f t="shared" si="19"/>
        <v>12.90122876129057</v>
      </c>
      <c r="CO46" s="75">
        <f t="shared" si="20"/>
        <v>0.59110648614195538</v>
      </c>
      <c r="CP46" s="76">
        <f t="shared" si="8"/>
        <v>0.72069619875835811</v>
      </c>
      <c r="CQ46" s="75">
        <f t="shared" si="21"/>
        <v>0</v>
      </c>
      <c r="CR46" s="76">
        <f t="shared" si="9"/>
        <v>6.1146583805254924</v>
      </c>
      <c r="CS46" s="75">
        <f t="shared" si="22"/>
        <v>0</v>
      </c>
      <c r="CT46" s="76">
        <f t="shared" si="10"/>
        <v>9.4186010774021014</v>
      </c>
      <c r="CU46" s="77">
        <f t="shared" si="23"/>
        <v>0</v>
      </c>
      <c r="CV46" s="18"/>
      <c r="CW46" s="1078">
        <f t="shared" si="24"/>
        <v>7.6260000000000003</v>
      </c>
      <c r="CX46" s="1081">
        <f>VLOOKUP($AX46&amp;"_"&amp;$CW$14,データシート1!$A:$BS,MATCH($CW$12&amp;"_"&amp;CX$20,データシート1!$A$1:$BS$1,0),0)</f>
        <v>7.6260000000000003</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7.6260000000000003</v>
      </c>
      <c r="DE46" s="18"/>
      <c r="DF46" s="138">
        <f>VLOOKUP($AX46&amp;"_"&amp;$DF$14,データシート1!$A:$BS,MATCH($DF$12&amp;"_"&amp;DF$20,データシート1!$A$1:$BS$1,0),0)</f>
        <v>2</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2</v>
      </c>
      <c r="DM46" s="18"/>
      <c r="DN46" s="139">
        <f t="shared" si="26"/>
        <v>1</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14363</v>
      </c>
      <c r="AY47" s="20" t="str">
        <f>IF(IFERROR(比較地域マスタ!$Z32,"")=0,"",IFERROR(比較地域マスタ!$Z32,""))</f>
        <v>松田町</v>
      </c>
      <c r="BB47" s="122" t="str">
        <f t="shared" si="0"/>
        <v>14363</v>
      </c>
      <c r="BC47" s="123" t="str">
        <f t="shared" si="0"/>
        <v>松田町</v>
      </c>
      <c r="BD47" s="40">
        <f t="shared" si="14"/>
        <v>57.154690528696101</v>
      </c>
      <c r="BE47" s="40">
        <f t="shared" si="15"/>
        <v>14.680718525398289</v>
      </c>
      <c r="BF47" s="40">
        <f>VLOOKUP($AX47&amp;"_"&amp;$BC$14,データシート1!$A:$BS,MATCH($BC$12&amp;"_"&amp;BF$20,データシート1!$A$1:$BS$1,0),0)</f>
        <v>12.91740885014443</v>
      </c>
      <c r="BG47" s="40">
        <f>VLOOKUP($AX47&amp;"_"&amp;$BC$14,データシート1!$A:$BS,MATCH($BC$12&amp;"_"&amp;BG$20,データシート1!$A$1:$BS$1,0),0)</f>
        <v>0.4093612204549929</v>
      </c>
      <c r="BH47" s="40">
        <f>VLOOKUP($AX47&amp;"_"&amp;$BC$14,データシート1!$A:$BS,MATCH($BC$12&amp;"_"&amp;BH$20,データシート1!$A$1:$BS$1,0),0)</f>
        <v>1.3539484547988658</v>
      </c>
      <c r="BI47" s="40">
        <f>VLOOKUP($AX47&amp;"_"&amp;$BC$14,データシート1!$A:$BS,MATCH($BC$12&amp;"_"&amp;BI$20,データシート1!$A$1:$BS$1,0),0)</f>
        <v>12.339697145963049</v>
      </c>
      <c r="BJ47" s="40">
        <f>VLOOKUP($AX47&amp;"_"&amp;$BC$14,データシート1!$A:$BS,MATCH($BC$12&amp;"_"&amp;BJ$20,データシート1!$A$1:$BS$1,0),0)</f>
        <v>12.702750118559276</v>
      </c>
      <c r="BK47" s="40">
        <f t="shared" si="1"/>
        <v>16.36069730916633</v>
      </c>
      <c r="BL47" s="40">
        <f t="shared" si="2"/>
        <v>15.716170886394753</v>
      </c>
      <c r="BM47" s="40">
        <f>VLOOKUP($AX47&amp;"_"&amp;$BC$14,データシート1!$A:$BS,MATCH($BC$12&amp;"_"&amp;BM$20,データシート1!$A$1:$BS$1,0),0)</f>
        <v>8.5309489362102422</v>
      </c>
      <c r="BN47" s="40">
        <f>VLOOKUP($AX47&amp;"_"&amp;$BC$14,データシート1!$A:$BS,MATCH($BC$12&amp;"_"&amp;BN$20,データシート1!$A$1:$BS$1,0),0)</f>
        <v>7.1852219501845109</v>
      </c>
      <c r="BO47" s="40">
        <f>VLOOKUP($AX47&amp;"_"&amp;$BC$14,データシート1!$A:$BS,MATCH($BC$12&amp;"_"&amp;BO$20,データシート1!$A$1:$BS$1,0),0)</f>
        <v>0.64452642277157679</v>
      </c>
      <c r="BP47" s="40">
        <f>VLOOKUP($AX47&amp;"_"&amp;$BC$14,データシート1!$A:$BS,MATCH($BC$12&amp;"_"&amp;BP$20,データシート1!$A$1:$BS$1,0),0)</f>
        <v>0</v>
      </c>
      <c r="BQ47" s="40">
        <f>VLOOKUP($AX47&amp;"_"&amp;$BC$14,データシート1!$A:$BS,MATCH($BC$12&amp;"_"&amp;BQ$20,データシート1!$A$1:$BS$1,0),0)</f>
        <v>1.07082742960916</v>
      </c>
      <c r="BR47" s="41">
        <f t="shared" si="3"/>
        <v>57.154690528696101</v>
      </c>
      <c r="BT47" s="134" t="str">
        <f t="shared" si="4"/>
        <v>松田町</v>
      </c>
      <c r="BU47" s="38">
        <f t="shared" si="25"/>
        <v>57.154690528696101</v>
      </c>
      <c r="BV47" s="69">
        <f t="shared" si="16"/>
        <v>0.25685938266129577</v>
      </c>
      <c r="BW47" s="69">
        <f t="shared" si="16"/>
        <v>0.22600785221046529</v>
      </c>
      <c r="BX47" s="69">
        <f t="shared" si="16"/>
        <v>7.1623381505226021E-3</v>
      </c>
      <c r="BY47" s="69">
        <f t="shared" si="16"/>
        <v>2.3689192300307853E-2</v>
      </c>
      <c r="BZ47" s="69">
        <f t="shared" si="16"/>
        <v>0.21589999056626089</v>
      </c>
      <c r="CA47" s="69">
        <f t="shared" si="32"/>
        <v>0.22225210216441479</v>
      </c>
      <c r="CB47" s="69">
        <f t="shared" si="32"/>
        <v>0.28625292443761879</v>
      </c>
      <c r="CC47" s="69">
        <f t="shared" si="32"/>
        <v>0.27497604730278458</v>
      </c>
      <c r="CD47" s="69">
        <f t="shared" si="32"/>
        <v>0.1492606968438932</v>
      </c>
      <c r="CE47" s="69">
        <f t="shared" si="32"/>
        <v>0.1257153504588914</v>
      </c>
      <c r="CF47" s="69">
        <f t="shared" si="32"/>
        <v>1.1276877134834181E-2</v>
      </c>
      <c r="CG47" s="69">
        <f t="shared" si="32"/>
        <v>0</v>
      </c>
      <c r="CH47" s="69">
        <f t="shared" si="32"/>
        <v>1.8735600170409834E-2</v>
      </c>
      <c r="CI47" s="135">
        <f t="shared" si="6"/>
        <v>1</v>
      </c>
      <c r="CK47" s="136" t="str">
        <f t="shared" si="7"/>
        <v>松田町</v>
      </c>
      <c r="CL47" s="137">
        <f t="shared" si="17"/>
        <v>14.680718525398289</v>
      </c>
      <c r="CM47" s="75">
        <f t="shared" si="18"/>
        <v>0</v>
      </c>
      <c r="CN47" s="76">
        <f t="shared" si="19"/>
        <v>12.91740885014443</v>
      </c>
      <c r="CO47" s="75">
        <f t="shared" si="20"/>
        <v>0</v>
      </c>
      <c r="CP47" s="76">
        <f t="shared" si="8"/>
        <v>0.4093612204549929</v>
      </c>
      <c r="CQ47" s="75">
        <f t="shared" si="21"/>
        <v>0</v>
      </c>
      <c r="CR47" s="76">
        <f t="shared" si="9"/>
        <v>1.3539484547988658</v>
      </c>
      <c r="CS47" s="75">
        <f t="shared" si="22"/>
        <v>0</v>
      </c>
      <c r="CT47" s="76">
        <f t="shared" si="10"/>
        <v>12.339697145963049</v>
      </c>
      <c r="CU47" s="77">
        <f t="shared" si="23"/>
        <v>0.35122417906487069</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4.3339999999999996</v>
      </c>
      <c r="DB47" s="1081">
        <f>VLOOKUP($AX47&amp;"_"&amp;$CW$14,データシート1!$A:$BS,MATCH($CW$12&amp;"_"&amp;DB$20,データシート1!$A$1:$BS$1,0),0)</f>
        <v>0</v>
      </c>
      <c r="DC47" s="1081">
        <f>VLOOKUP($AX47&amp;"_"&amp;$CW$14,データシート1!$A:$BS,MATCH($CW$12&amp;"_"&amp;DC$20,データシート1!$A$1:$BS$1,0),0)</f>
        <v>0</v>
      </c>
      <c r="DD47" s="1080">
        <f t="shared" si="11"/>
        <v>4.3339999999999996</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1</v>
      </c>
      <c r="DJ47" s="74">
        <f>VLOOKUP($AX47&amp;"_"&amp;$DF$14,データシート1!$A:$BS,MATCH($DF$12&amp;"_"&amp;DJ$20,データシート1!$A$1:$BS$1,0),0)</f>
        <v>0</v>
      </c>
      <c r="DK47" s="74">
        <f>VLOOKUP($AX47&amp;"_"&amp;$DF$14,データシート1!$A:$BS,MATCH($DF$12&amp;"_"&amp;DK$20,データシート1!$A$1:$BS$1,0),0)</f>
        <v>0</v>
      </c>
      <c r="DL47" s="78">
        <f t="shared" si="12"/>
        <v>1</v>
      </c>
      <c r="DM47" s="18"/>
      <c r="DN47" s="139">
        <f t="shared" si="26"/>
        <v>0</v>
      </c>
      <c r="DO47" s="140">
        <f t="shared" si="27"/>
        <v>0</v>
      </c>
      <c r="DP47" s="140">
        <f t="shared" si="29"/>
        <v>0</v>
      </c>
      <c r="DQ47" s="140">
        <f t="shared" si="30"/>
        <v>1</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11349</v>
      </c>
      <c r="AY48" s="20" t="str">
        <f>IF(IFERROR(比較地域マスタ!$Z33,"")=0,"",IFERROR(比較地域マスタ!$Z33,""))</f>
        <v>ときがわ町</v>
      </c>
      <c r="BB48" s="122" t="str">
        <f t="shared" si="0"/>
        <v>11349</v>
      </c>
      <c r="BC48" s="123" t="str">
        <f t="shared" si="0"/>
        <v>ときがわ町</v>
      </c>
      <c r="BD48" s="40">
        <f t="shared" si="14"/>
        <v>79.453692610651913</v>
      </c>
      <c r="BE48" s="40">
        <f t="shared" si="15"/>
        <v>32.758990201438941</v>
      </c>
      <c r="BF48" s="40">
        <f>VLOOKUP($AX48&amp;"_"&amp;$BC$14,データシート1!$A:$BS,MATCH($BC$12&amp;"_"&amp;BF$20,データシート1!$A$1:$BS$1,0),0)</f>
        <v>31.210005883862959</v>
      </c>
      <c r="BG48" s="40">
        <f>VLOOKUP($AX48&amp;"_"&amp;$BC$14,データシート1!$A:$BS,MATCH($BC$12&amp;"_"&amp;BG$20,データシート1!$A$1:$BS$1,0),0)</f>
        <v>0.56123180995262945</v>
      </c>
      <c r="BH48" s="40">
        <f>VLOOKUP($AX48&amp;"_"&amp;$BC$14,データシート1!$A:$BS,MATCH($BC$12&amp;"_"&amp;BH$20,データシート1!$A$1:$BS$1,0),0)</f>
        <v>0.98775250762334865</v>
      </c>
      <c r="BI48" s="40">
        <f>VLOOKUP($AX48&amp;"_"&amp;$BC$14,データシート1!$A:$BS,MATCH($BC$12&amp;"_"&amp;BI$20,データシート1!$A$1:$BS$1,0),0)</f>
        <v>10.013816082652646</v>
      </c>
      <c r="BJ48" s="40">
        <f>VLOOKUP($AX48&amp;"_"&amp;$BC$14,データシート1!$A:$BS,MATCH($BC$12&amp;"_"&amp;BJ$20,データシート1!$A$1:$BS$1,0),0)</f>
        <v>11.986001451735282</v>
      </c>
      <c r="BK48" s="40">
        <f t="shared" si="1"/>
        <v>24.187822543195345</v>
      </c>
      <c r="BL48" s="40">
        <f t="shared" si="2"/>
        <v>23.545182941897437</v>
      </c>
      <c r="BM48" s="40">
        <f>VLOOKUP($AX48&amp;"_"&amp;$BC$14,データシート1!$A:$BS,MATCH($BC$12&amp;"_"&amp;BM$20,データシート1!$A$1:$BS$1,0),0)</f>
        <v>11.927374964455362</v>
      </c>
      <c r="BN48" s="40">
        <f>VLOOKUP($AX48&amp;"_"&amp;$BC$14,データシート1!$A:$BS,MATCH($BC$12&amp;"_"&amp;BN$20,データシート1!$A$1:$BS$1,0),0)</f>
        <v>11.617807977442075</v>
      </c>
      <c r="BO48" s="40">
        <f>VLOOKUP($AX48&amp;"_"&amp;$BC$14,データシート1!$A:$BS,MATCH($BC$12&amp;"_"&amp;BO$20,データシート1!$A$1:$BS$1,0),0)</f>
        <v>0.64263960129790654</v>
      </c>
      <c r="BP48" s="40">
        <f>VLOOKUP($AX48&amp;"_"&amp;$BC$14,データシート1!$A:$BS,MATCH($BC$12&amp;"_"&amp;BP$20,データシート1!$A$1:$BS$1,0),0)</f>
        <v>0</v>
      </c>
      <c r="BQ48" s="40">
        <f>VLOOKUP($AX48&amp;"_"&amp;$BC$14,データシート1!$A:$BS,MATCH($BC$12&amp;"_"&amp;BQ$20,データシート1!$A$1:$BS$1,0),0)</f>
        <v>0.5070623316296986</v>
      </c>
      <c r="BR48" s="41">
        <f t="shared" si="3"/>
        <v>79.453692610651913</v>
      </c>
      <c r="BT48" s="134" t="str">
        <f t="shared" si="4"/>
        <v>ときがわ町</v>
      </c>
      <c r="BU48" s="38">
        <f t="shared" si="25"/>
        <v>79.453692610651913</v>
      </c>
      <c r="BV48" s="69">
        <f t="shared" si="16"/>
        <v>0.41230292922908313</v>
      </c>
      <c r="BW48" s="69">
        <f t="shared" si="16"/>
        <v>0.39280749400536746</v>
      </c>
      <c r="BX48" s="69">
        <f t="shared" si="16"/>
        <v>7.0636340679953273E-3</v>
      </c>
      <c r="BY48" s="69">
        <f t="shared" si="16"/>
        <v>1.2431801155720309E-2</v>
      </c>
      <c r="BZ48" s="69">
        <f t="shared" si="16"/>
        <v>0.12603336300206328</v>
      </c>
      <c r="CA48" s="69">
        <f t="shared" si="32"/>
        <v>0.1508551844213265</v>
      </c>
      <c r="CB48" s="69">
        <f t="shared" si="32"/>
        <v>0.30442666348716207</v>
      </c>
      <c r="CC48" s="69">
        <f t="shared" si="32"/>
        <v>0.29633843523517828</v>
      </c>
      <c r="CD48" s="69">
        <f t="shared" si="32"/>
        <v>0.15011731453317409</v>
      </c>
      <c r="CE48" s="69">
        <f t="shared" si="32"/>
        <v>0.14622112070200421</v>
      </c>
      <c r="CF48" s="69">
        <f t="shared" si="32"/>
        <v>8.0882282519837406E-3</v>
      </c>
      <c r="CG48" s="69">
        <f t="shared" si="32"/>
        <v>0</v>
      </c>
      <c r="CH48" s="69">
        <f t="shared" si="32"/>
        <v>6.381859860364999E-3</v>
      </c>
      <c r="CI48" s="135">
        <f t="shared" si="6"/>
        <v>1</v>
      </c>
      <c r="CK48" s="136" t="str">
        <f t="shared" si="7"/>
        <v>ときがわ町</v>
      </c>
      <c r="CL48" s="137">
        <f t="shared" si="17"/>
        <v>32.758990201438941</v>
      </c>
      <c r="CM48" s="75">
        <f t="shared" si="18"/>
        <v>0.28792096282582297</v>
      </c>
      <c r="CN48" s="76">
        <f t="shared" si="19"/>
        <v>31.210005883862959</v>
      </c>
      <c r="CO48" s="75">
        <f t="shared" si="20"/>
        <v>0.30221077288795989</v>
      </c>
      <c r="CP48" s="76">
        <f t="shared" si="8"/>
        <v>0.56123180995262945</v>
      </c>
      <c r="CQ48" s="75">
        <f t="shared" si="21"/>
        <v>0</v>
      </c>
      <c r="CR48" s="76">
        <f t="shared" si="9"/>
        <v>0.98775250762334865</v>
      </c>
      <c r="CS48" s="75">
        <f t="shared" si="22"/>
        <v>0</v>
      </c>
      <c r="CT48" s="76">
        <f t="shared" si="10"/>
        <v>10.013816082652646</v>
      </c>
      <c r="CU48" s="77">
        <f t="shared" si="23"/>
        <v>0</v>
      </c>
      <c r="CV48" s="18"/>
      <c r="CW48" s="1078">
        <f t="shared" si="24"/>
        <v>9.4320000000000004</v>
      </c>
      <c r="CX48" s="1081">
        <f>VLOOKUP($AX48&amp;"_"&amp;$CW$14,データシート1!$A:$BS,MATCH($CW$12&amp;"_"&amp;CX$20,データシート1!$A$1:$BS$1,0),0)</f>
        <v>9.4320000000000004</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9.4320000000000004</v>
      </c>
      <c r="DE48" s="18"/>
      <c r="DF48" s="138">
        <f>VLOOKUP($AX48&amp;"_"&amp;$DF$14,データシート1!$A:$BS,MATCH($DF$12&amp;"_"&amp;DF$20,データシート1!$A$1:$BS$1,0),0)</f>
        <v>2</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2</v>
      </c>
      <c r="DM48" s="18"/>
      <c r="DN48" s="139">
        <f t="shared" si="26"/>
        <v>1</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20590</v>
      </c>
      <c r="AY49" s="20" t="str">
        <f>IF(IFERROR(比較地域マスタ!$Z34,"")=0,"",IFERROR(比較地域マスタ!$Z34,""))</f>
        <v>飯綱町</v>
      </c>
      <c r="BB49" s="122" t="str">
        <f t="shared" si="0"/>
        <v>20590</v>
      </c>
      <c r="BC49" s="123" t="str">
        <f t="shared" si="0"/>
        <v>飯綱町</v>
      </c>
      <c r="BD49" s="40">
        <f t="shared" si="14"/>
        <v>55.073601590741625</v>
      </c>
      <c r="BE49" s="40">
        <f t="shared" si="15"/>
        <v>7.5059326982738774</v>
      </c>
      <c r="BF49" s="40">
        <f>VLOOKUP($AX49&amp;"_"&amp;$BC$14,データシート1!$A:$BS,MATCH($BC$12&amp;"_"&amp;BF$20,データシート1!$A$1:$BS$1,0),0)</f>
        <v>3.7348960084199461</v>
      </c>
      <c r="BG49" s="40">
        <f>VLOOKUP($AX49&amp;"_"&amp;$BC$14,データシート1!$A:$BS,MATCH($BC$12&amp;"_"&amp;BG$20,データシート1!$A$1:$BS$1,0),0)</f>
        <v>0.50172979065204626</v>
      </c>
      <c r="BH49" s="40">
        <f>VLOOKUP($AX49&amp;"_"&amp;$BC$14,データシート1!$A:$BS,MATCH($BC$12&amp;"_"&amp;BH$20,データシート1!$A$1:$BS$1,0),0)</f>
        <v>3.2693068992018852</v>
      </c>
      <c r="BI49" s="40">
        <f>VLOOKUP($AX49&amp;"_"&amp;$BC$14,データシート1!$A:$BS,MATCH($BC$12&amp;"_"&amp;BI$20,データシート1!$A$1:$BS$1,0),0)</f>
        <v>6.4377799996910214</v>
      </c>
      <c r="BJ49" s="40">
        <f>VLOOKUP($AX49&amp;"_"&amp;$BC$14,データシート1!$A:$BS,MATCH($BC$12&amp;"_"&amp;BJ$20,データシート1!$A$1:$BS$1,0),0)</f>
        <v>14.755383949315775</v>
      </c>
      <c r="BK49" s="40">
        <f t="shared" si="1"/>
        <v>25.724343206163937</v>
      </c>
      <c r="BL49" s="40">
        <f t="shared" si="2"/>
        <v>25.084356947563379</v>
      </c>
      <c r="BM49" s="40">
        <f>VLOOKUP($AX49&amp;"_"&amp;$BC$14,データシート1!$A:$BS,MATCH($BC$12&amp;"_"&amp;BM$20,データシート1!$A$1:$BS$1,0),0)</f>
        <v>10.372603923095523</v>
      </c>
      <c r="BN49" s="40">
        <f>VLOOKUP($AX49&amp;"_"&amp;$BC$14,データシート1!$A:$BS,MATCH($BC$12&amp;"_"&amp;BN$20,データシート1!$A$1:$BS$1,0),0)</f>
        <v>14.711753024467855</v>
      </c>
      <c r="BO49" s="40">
        <f>VLOOKUP($AX49&amp;"_"&amp;$BC$14,データシート1!$A:$BS,MATCH($BC$12&amp;"_"&amp;BO$20,データシート1!$A$1:$BS$1,0),0)</f>
        <v>0.63998625860055758</v>
      </c>
      <c r="BP49" s="40">
        <f>VLOOKUP($AX49&amp;"_"&amp;$BC$14,データシート1!$A:$BS,MATCH($BC$12&amp;"_"&amp;BP$20,データシート1!$A$1:$BS$1,0),0)</f>
        <v>0</v>
      </c>
      <c r="BQ49" s="40">
        <f>VLOOKUP($AX49&amp;"_"&amp;$BC$14,データシート1!$A:$BS,MATCH($BC$12&amp;"_"&amp;BQ$20,データシート1!$A$1:$BS$1,0),0)</f>
        <v>0.65016173729701743</v>
      </c>
      <c r="BR49" s="41">
        <f t="shared" si="3"/>
        <v>55.073601590741625</v>
      </c>
      <c r="BT49" s="134" t="str">
        <f t="shared" si="4"/>
        <v>飯綱町</v>
      </c>
      <c r="BU49" s="38">
        <f t="shared" si="25"/>
        <v>55.073601590741625</v>
      </c>
      <c r="BV49" s="69">
        <f t="shared" si="16"/>
        <v>0.13628912004069285</v>
      </c>
      <c r="BW49" s="69">
        <f t="shared" si="16"/>
        <v>6.7816447454706066E-2</v>
      </c>
      <c r="BX49" s="69">
        <f t="shared" si="16"/>
        <v>9.1101685046941182E-3</v>
      </c>
      <c r="BY49" s="69">
        <f t="shared" si="16"/>
        <v>5.936250408129265E-2</v>
      </c>
      <c r="BZ49" s="69">
        <f t="shared" si="16"/>
        <v>0.11689411648671387</v>
      </c>
      <c r="CA49" s="69">
        <f t="shared" si="32"/>
        <v>0.2679211731777551</v>
      </c>
      <c r="CB49" s="69">
        <f t="shared" si="32"/>
        <v>0.46709026581055185</v>
      </c>
      <c r="CC49" s="69">
        <f t="shared" si="32"/>
        <v>0.45546970278007548</v>
      </c>
      <c r="CD49" s="69">
        <f t="shared" si="32"/>
        <v>0.18834075897515395</v>
      </c>
      <c r="CE49" s="69">
        <f t="shared" si="32"/>
        <v>0.26712894380492153</v>
      </c>
      <c r="CF49" s="69">
        <f t="shared" si="32"/>
        <v>1.1620563030476386E-2</v>
      </c>
      <c r="CG49" s="69">
        <f t="shared" si="32"/>
        <v>0</v>
      </c>
      <c r="CH49" s="69">
        <f t="shared" si="32"/>
        <v>1.1805324484286416E-2</v>
      </c>
      <c r="CI49" s="135">
        <f t="shared" si="6"/>
        <v>1</v>
      </c>
      <c r="CK49" s="136" t="str">
        <f t="shared" si="7"/>
        <v>飯綱町</v>
      </c>
      <c r="CL49" s="137">
        <f t="shared" si="17"/>
        <v>7.5059326982738774</v>
      </c>
      <c r="CM49" s="75">
        <f t="shared" si="18"/>
        <v>1</v>
      </c>
      <c r="CN49" s="76">
        <f t="shared" si="19"/>
        <v>3.7348960084199461</v>
      </c>
      <c r="CO49" s="75">
        <f t="shared" si="20"/>
        <v>1</v>
      </c>
      <c r="CP49" s="76">
        <f t="shared" si="8"/>
        <v>0.50172979065204626</v>
      </c>
      <c r="CQ49" s="75">
        <f t="shared" si="21"/>
        <v>0</v>
      </c>
      <c r="CR49" s="76">
        <f t="shared" si="9"/>
        <v>3.2693068992018852</v>
      </c>
      <c r="CS49" s="75">
        <f t="shared" si="22"/>
        <v>0</v>
      </c>
      <c r="CT49" s="76">
        <f t="shared" si="10"/>
        <v>6.4377799996910214</v>
      </c>
      <c r="CU49" s="77">
        <f t="shared" si="23"/>
        <v>0</v>
      </c>
      <c r="CV49" s="18"/>
      <c r="CW49" s="1078">
        <f t="shared" si="24"/>
        <v>30.094999999999999</v>
      </c>
      <c r="CX49" s="1081">
        <f>VLOOKUP($AX49&amp;"_"&amp;$CW$14,データシート1!$A:$BS,MATCH($CW$12&amp;"_"&amp;CX$20,データシート1!$A$1:$BS$1,0),0)</f>
        <v>30.094999999999999</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30.094999999999999</v>
      </c>
      <c r="DE49" s="18"/>
      <c r="DF49" s="138">
        <f>VLOOKUP($AX49&amp;"_"&amp;$DF$14,データシート1!$A:$BS,MATCH($DF$12&amp;"_"&amp;DF$20,データシート1!$A$1:$BS$1,0),0)</f>
        <v>1</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1</v>
      </c>
      <c r="DM49" s="18"/>
      <c r="DN49" s="139">
        <f t="shared" si="26"/>
        <v>1</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平生町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山口県</v>
      </c>
      <c r="AY4" s="261" t="str">
        <f>年度マスタ!$J4</f>
        <v>平生町</v>
      </c>
      <c r="AZ4" s="261" t="str">
        <f>年度マスタ!$K4</f>
        <v>35344</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07301</v>
      </c>
      <c r="AY13" s="20" t="str">
        <f>IF(IFERROR(比較地域マスタ!$Z6,"")=0,"",IFERROR(比較地域マスタ!$Z6,""))</f>
        <v>桑折町</v>
      </c>
      <c r="BC13" s="960" t="str">
        <f t="shared" ref="BC13:BC59" si="0">AX13</f>
        <v>07301</v>
      </c>
      <c r="BD13" s="123" t="str">
        <f>AY13</f>
        <v>桑折町</v>
      </c>
      <c r="BE13" s="40">
        <f>VLOOKUP($BC13&amp;"_"&amp;$AZ$7,データシート1!$A:$BS,MATCH("cb_"&amp;BE$12,データシート1!$A$1:$BS$1,0),0)</f>
        <v>2210.6999999999998</v>
      </c>
      <c r="BF13" s="40">
        <f>VLOOKUP($BC13&amp;"_"&amp;$AZ$7,データシート1!$A:$BS,MATCH("cb_"&amp;BF$12,データシート1!$A$1:$BS$1,0),0)</f>
        <v>5170.8000000000011</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7381.5000000000009</v>
      </c>
      <c r="BL13" s="42"/>
      <c r="BM13" s="960" t="str">
        <f>AX13</f>
        <v>07301</v>
      </c>
      <c r="BN13" s="123" t="str">
        <f>AY13</f>
        <v>桑折町</v>
      </c>
      <c r="BO13" s="40">
        <f>BE13*VLOOKUP(BO$12,別紙!$B$4:$E$10,MATCH("設備利用率",別紙!$B$4:$E$4,0),0)/100*8760/10^3</f>
        <v>2653.1052839999993</v>
      </c>
      <c r="BP13" s="40">
        <f>BF13*VLOOKUP(BP$12,別紙!$B$4:$E$10,MATCH("設備利用率",別紙!$B$4:$E$4,0),0)/100*8760/10^3</f>
        <v>6839.7274080000016</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9492.832692</v>
      </c>
      <c r="BV13" s="42"/>
      <c r="BW13" s="38" t="str">
        <f>AX13</f>
        <v>07301</v>
      </c>
      <c r="BX13" s="38" t="str">
        <f>AY13</f>
        <v>桑折町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102065.97957789608</v>
      </c>
      <c r="BZ13" s="42"/>
      <c r="CA13" s="38" t="str">
        <f>AX13</f>
        <v>07301</v>
      </c>
      <c r="CB13" s="38" t="str">
        <f>AY13</f>
        <v>桑折町</v>
      </c>
      <c r="CC13" s="260">
        <f>BO13/$BY13</f>
        <v>2.5994021661009649E-2</v>
      </c>
      <c r="CD13" s="260">
        <f t="shared" ref="CD13:CH28" si="1">BP13/$BY13</f>
        <v>6.7012803250273673E-2</v>
      </c>
      <c r="CE13" s="260">
        <f t="shared" si="1"/>
        <v>0</v>
      </c>
      <c r="CF13" s="260">
        <f t="shared" si="1"/>
        <v>0</v>
      </c>
      <c r="CG13" s="260">
        <f t="shared" si="1"/>
        <v>0</v>
      </c>
      <c r="CH13" s="260">
        <f t="shared" si="1"/>
        <v>0</v>
      </c>
      <c r="CI13" s="260">
        <f>BU13/BY13</f>
        <v>9.3006824911283315E-2</v>
      </c>
      <c r="CK13" s="20" t="str">
        <f>AX13</f>
        <v>07301</v>
      </c>
      <c r="CL13" s="20" t="str">
        <f>AY13</f>
        <v>桑折町</v>
      </c>
      <c r="CM13" s="20">
        <f>VLOOKUP($CK13&amp;"_"&amp;$AZ$7,データシート1!$A:$BS,MATCH("ca_太陽光発電（10kW未満）",データシート1!$A$1:$BS$1,0),0)</f>
        <v>468</v>
      </c>
      <c r="CN13" s="20">
        <f>VLOOKUP($CK13&amp;"_"&amp;$AZ$5,データシート1!$A:$BS,MATCH("ab_家庭",データシート1!$A$1:$BS$1,0),0)</f>
        <v>4626</v>
      </c>
      <c r="CO13" s="260">
        <f>CM13/CN13</f>
        <v>0.10116731517509728</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24472</v>
      </c>
      <c r="AY14" s="20" t="str">
        <f>IF(IFERROR(比較地域マスタ!$Z7,"")=0,"",IFERROR(比較地域マスタ!$Z7,""))</f>
        <v>南伊勢町</v>
      </c>
      <c r="BC14" s="960" t="str">
        <f t="shared" si="0"/>
        <v>24472</v>
      </c>
      <c r="BD14" s="123" t="str">
        <f t="shared" ref="BD14:BD60" si="2">AY14</f>
        <v>南伊勢町</v>
      </c>
      <c r="BE14" s="40">
        <f>VLOOKUP($BC14&amp;"_"&amp;$AZ$7,データシート1!$A:$BS,MATCH("cb_"&amp;BE$12,データシート1!$A$1:$BS$1,0),0)</f>
        <v>881.89999999999964</v>
      </c>
      <c r="BF14" s="40">
        <f>VLOOKUP($BC14&amp;"_"&amp;$AZ$7,データシート1!$A:$BS,MATCH("cb_"&amp;BF$12,データシート1!$A$1:$BS$1,0),0)</f>
        <v>34575.700000000019</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35457.60000000002</v>
      </c>
      <c r="BL14" s="42"/>
      <c r="BM14" s="960" t="str">
        <f t="shared" ref="BM14:BM60" si="4">AX14</f>
        <v>24472</v>
      </c>
      <c r="BN14" s="123" t="str">
        <f t="shared" ref="BN14:BN60" si="5">AY14</f>
        <v>南伊勢町</v>
      </c>
      <c r="BO14" s="40">
        <f>BE14*VLOOKUP(BO$12,別紙!$B$4:$E$10,MATCH("設備利用率",別紙!$B$4:$E$4,0),0)/100*8760/10^3</f>
        <v>1058.3858279999995</v>
      </c>
      <c r="BP14" s="40">
        <f>BF14*VLOOKUP(BP$12,別紙!$B$4:$E$10,MATCH("設備利用率",別紙!$B$4:$E$4,0),0)/100*8760/10^3</f>
        <v>45735.352932000023</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46793.738760000022</v>
      </c>
      <c r="BV14" s="42"/>
      <c r="BW14" s="38" t="str">
        <f t="shared" ref="BW14:BW60" si="7">AX14</f>
        <v>24472</v>
      </c>
      <c r="BX14" s="38" t="str">
        <f t="shared" ref="BX14:BX60" si="8">AY14</f>
        <v>南伊勢町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53517.317364313603</v>
      </c>
      <c r="BZ14" s="42"/>
      <c r="CA14" s="38" t="str">
        <f t="shared" ref="CA14:CA60" si="9">AX14</f>
        <v>24472</v>
      </c>
      <c r="CB14" s="38" t="str">
        <f t="shared" ref="CB14:CB60" si="10">AY14</f>
        <v>南伊勢町</v>
      </c>
      <c r="CC14" s="260">
        <f t="shared" ref="CC14:CC60" si="11">BO14/$BY14</f>
        <v>1.9776511232712721E-2</v>
      </c>
      <c r="CD14" s="260">
        <f t="shared" si="1"/>
        <v>0.85458978858490497</v>
      </c>
      <c r="CE14" s="260">
        <f t="shared" si="1"/>
        <v>0</v>
      </c>
      <c r="CF14" s="260">
        <f t="shared" si="1"/>
        <v>0</v>
      </c>
      <c r="CG14" s="260">
        <f t="shared" si="1"/>
        <v>0</v>
      </c>
      <c r="CH14" s="260">
        <f t="shared" si="1"/>
        <v>0</v>
      </c>
      <c r="CI14" s="260">
        <f t="shared" ref="CI14:CI60" si="12">BU14/BY14</f>
        <v>0.8743662998176176</v>
      </c>
      <c r="CK14" s="20" t="str">
        <f t="shared" ref="CK14:CK60" si="13">AX14</f>
        <v>24472</v>
      </c>
      <c r="CL14" s="20" t="str">
        <f t="shared" ref="CL14:CL60" si="14">AY14</f>
        <v>南伊勢町</v>
      </c>
      <c r="CM14" s="20">
        <f>VLOOKUP($CK14&amp;"_"&amp;$AZ$7,データシート1!$A:$BS,MATCH("ca_太陽光発電（10kW未満）",データシート1!$A$1:$BS$1,0),0)</f>
        <v>199</v>
      </c>
      <c r="CN14" s="20">
        <f>VLOOKUP($CK14&amp;"_"&amp;$AZ$5,データシート1!$A:$BS,MATCH("ab_家庭",データシート1!$A$1:$BS$1,0),0)</f>
        <v>5727</v>
      </c>
      <c r="CO14" s="260">
        <f t="shared" ref="CO14:CO60" si="15">CM14/CN14</f>
        <v>3.4747686397764974E-2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43468</v>
      </c>
      <c r="AY15" s="20" t="str">
        <f>IF(IFERROR(比較地域マスタ!$Z8,"")=0,"",IFERROR(比較地域マスタ!$Z8,""))</f>
        <v>氷川町</v>
      </c>
      <c r="BC15" s="960" t="str">
        <f t="shared" si="0"/>
        <v>43468</v>
      </c>
      <c r="BD15" s="123" t="str">
        <f t="shared" si="2"/>
        <v>氷川町</v>
      </c>
      <c r="BE15" s="40">
        <f>VLOOKUP($BC15&amp;"_"&amp;$AZ$7,データシート1!$A:$BS,MATCH("cb_"&amp;BE$12,データシート1!$A$1:$BS$1,0),0)</f>
        <v>2995.1770000000033</v>
      </c>
      <c r="BF15" s="40">
        <f>VLOOKUP($BC15&amp;"_"&amp;$AZ$7,データシート1!$A:$BS,MATCH("cb_"&amp;BF$12,データシート1!$A$1:$BS$1,0),0)</f>
        <v>6901.0999999999995</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9896.2770000000019</v>
      </c>
      <c r="BL15" s="42"/>
      <c r="BM15" s="960" t="str">
        <f t="shared" si="4"/>
        <v>43468</v>
      </c>
      <c r="BN15" s="123" t="str">
        <f t="shared" si="5"/>
        <v>氷川町</v>
      </c>
      <c r="BO15" s="40">
        <f>BE15*VLOOKUP(BO$12,別紙!$B$4:$E$10,MATCH("設備利用率",別紙!$B$4:$E$4,0),0)/100*8760/10^3</f>
        <v>3594.5718212400034</v>
      </c>
      <c r="BP15" s="40">
        <f>BF15*VLOOKUP(BP$12,別紙!$B$4:$E$10,MATCH("設備利用率",別紙!$B$4:$E$4,0),0)/100*8760/10^3</f>
        <v>9128.4990359999993</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12723.070857240004</v>
      </c>
      <c r="BV15" s="42"/>
      <c r="BW15" s="38" t="str">
        <f t="shared" si="7"/>
        <v>43468</v>
      </c>
      <c r="BX15" s="38" t="str">
        <f t="shared" si="8"/>
        <v>氷川町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37153.694464627741</v>
      </c>
      <c r="BZ15" s="42"/>
      <c r="CA15" s="38" t="str">
        <f t="shared" si="9"/>
        <v>43468</v>
      </c>
      <c r="CB15" s="38" t="str">
        <f t="shared" si="10"/>
        <v>氷川町</v>
      </c>
      <c r="CC15" s="260">
        <f t="shared" si="11"/>
        <v>9.6748704887537465E-2</v>
      </c>
      <c r="CD15" s="260">
        <f t="shared" si="1"/>
        <v>0.24569559414046449</v>
      </c>
      <c r="CE15" s="260">
        <f t="shared" si="1"/>
        <v>0</v>
      </c>
      <c r="CF15" s="260">
        <f t="shared" si="1"/>
        <v>0</v>
      </c>
      <c r="CG15" s="260">
        <f t="shared" si="1"/>
        <v>0</v>
      </c>
      <c r="CH15" s="260">
        <f t="shared" si="1"/>
        <v>0</v>
      </c>
      <c r="CI15" s="260">
        <f t="shared" si="12"/>
        <v>0.34244429902800194</v>
      </c>
      <c r="CK15" s="20" t="str">
        <f t="shared" si="13"/>
        <v>43468</v>
      </c>
      <c r="CL15" s="20" t="str">
        <f t="shared" si="14"/>
        <v>氷川町</v>
      </c>
      <c r="CM15" s="20">
        <f>VLOOKUP($CK15&amp;"_"&amp;$AZ$7,データシート1!$A:$BS,MATCH("ca_太陽光発電（10kW未満）",データシート1!$A$1:$BS$1,0),0)</f>
        <v>534</v>
      </c>
      <c r="CN15" s="20">
        <f>VLOOKUP($CK15&amp;"_"&amp;$AZ$5,データシート1!$A:$BS,MATCH("ab_家庭",データシート1!$A$1:$BS$1,0),0)</f>
        <v>4538</v>
      </c>
      <c r="CO15" s="260">
        <f t="shared" si="15"/>
        <v>0.11767298369325695</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30361</v>
      </c>
      <c r="AY16" s="20" t="str">
        <f>IF(IFERROR(比較地域マスタ!$Z9,"")=0,"",IFERROR(比較地域マスタ!$Z9,""))</f>
        <v>湯浅町</v>
      </c>
      <c r="BC16" s="960" t="str">
        <f t="shared" si="0"/>
        <v>30361</v>
      </c>
      <c r="BD16" s="123" t="str">
        <f t="shared" si="2"/>
        <v>湯浅町</v>
      </c>
      <c r="BE16" s="40">
        <f>VLOOKUP($BC16&amp;"_"&amp;$AZ$7,データシート1!$A:$BS,MATCH("cb_"&amp;BE$12,データシート1!$A$1:$BS$1,0),0)</f>
        <v>1136.8999999999996</v>
      </c>
      <c r="BF16" s="40">
        <f>VLOOKUP($BC16&amp;"_"&amp;$AZ$7,データシート1!$A:$BS,MATCH("cb_"&amp;BF$12,データシート1!$A$1:$BS$1,0),0)</f>
        <v>3771.3000000000011</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4908.2000000000007</v>
      </c>
      <c r="BL16" s="42"/>
      <c r="BM16" s="960" t="str">
        <f t="shared" si="4"/>
        <v>30361</v>
      </c>
      <c r="BN16" s="123" t="str">
        <f t="shared" si="5"/>
        <v>湯浅町</v>
      </c>
      <c r="BO16" s="40">
        <f>BE16*VLOOKUP(BO$12,別紙!$B$4:$E$10,MATCH("設備利用率",別紙!$B$4:$E$4,0),0)/100*8760/10^3</f>
        <v>1364.4164279999993</v>
      </c>
      <c r="BP16" s="40">
        <f>BF16*VLOOKUP(BP$12,別紙!$B$4:$E$10,MATCH("設備利用率",別紙!$B$4:$E$4,0),0)/100*8760/10^3</f>
        <v>4988.5247880000015</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6352.9412160000011</v>
      </c>
      <c r="BV16" s="42"/>
      <c r="BW16" s="38" t="str">
        <f t="shared" si="7"/>
        <v>30361</v>
      </c>
      <c r="BX16" s="38" t="str">
        <f t="shared" si="8"/>
        <v>湯浅町</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57085.430601025502</v>
      </c>
      <c r="BZ16" s="42"/>
      <c r="CA16" s="38" t="str">
        <f t="shared" si="9"/>
        <v>30361</v>
      </c>
      <c r="CB16" s="38" t="str">
        <f t="shared" si="10"/>
        <v>湯浅町</v>
      </c>
      <c r="CC16" s="260">
        <f t="shared" si="11"/>
        <v>2.3901307455066977E-2</v>
      </c>
      <c r="CD16" s="260">
        <f t="shared" si="1"/>
        <v>8.7387004625842063E-2</v>
      </c>
      <c r="CE16" s="260">
        <f t="shared" si="1"/>
        <v>0</v>
      </c>
      <c r="CF16" s="260">
        <f t="shared" si="1"/>
        <v>0</v>
      </c>
      <c r="CG16" s="260">
        <f t="shared" si="1"/>
        <v>0</v>
      </c>
      <c r="CH16" s="260">
        <f t="shared" si="1"/>
        <v>0</v>
      </c>
      <c r="CI16" s="260">
        <f t="shared" si="12"/>
        <v>0.11128831208090904</v>
      </c>
      <c r="CK16" s="20" t="str">
        <f t="shared" si="13"/>
        <v>30361</v>
      </c>
      <c r="CL16" s="20" t="str">
        <f t="shared" si="14"/>
        <v>湯浅町</v>
      </c>
      <c r="CM16" s="20">
        <f>VLOOKUP($CK16&amp;"_"&amp;$AZ$7,データシート1!$A:$BS,MATCH("ca_太陽光発電（10kW未満）",データシート1!$A$1:$BS$1,0),0)</f>
        <v>251</v>
      </c>
      <c r="CN16" s="20">
        <f>VLOOKUP($CK16&amp;"_"&amp;$AZ$5,データシート1!$A:$BS,MATCH("ab_家庭",データシート1!$A$1:$BS$1,0),0)</f>
        <v>5335</v>
      </c>
      <c r="CO16" s="260">
        <f t="shared" si="15"/>
        <v>4.7047797563261481E-2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35344</v>
      </c>
      <c r="AY17" s="20" t="str">
        <f>IF(IFERROR(比較地域マスタ!$Z10,"")=0,"",IFERROR(比較地域マスタ!$Z10,""))</f>
        <v>平生町</v>
      </c>
      <c r="BC17" s="960" t="str">
        <f t="shared" si="0"/>
        <v>35344</v>
      </c>
      <c r="BD17" s="123" t="str">
        <f t="shared" si="2"/>
        <v>平生町</v>
      </c>
      <c r="BE17" s="40">
        <f>VLOOKUP($BC17&amp;"_"&amp;$AZ$7,データシート1!$A:$BS,MATCH("cb_"&amp;BE$12,データシート1!$A$1:$BS$1,0),0)</f>
        <v>1395.3999999999983</v>
      </c>
      <c r="BF17" s="40">
        <f>VLOOKUP($BC17&amp;"_"&amp;$AZ$7,データシート1!$A:$BS,MATCH("cb_"&amp;BF$12,データシート1!$A$1:$BS$1,0),0)</f>
        <v>36984.900000000052</v>
      </c>
      <c r="BG17" s="40">
        <f>VLOOKUP($BC17&amp;"_"&amp;$AZ$7,データシート1!$A:$BS,MATCH("cb_"&amp;BG$12,データシート1!$A$1:$BS$1,0),0)</f>
        <v>10500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48880.300000000054</v>
      </c>
      <c r="BL17" s="42"/>
      <c r="BM17" s="960" t="str">
        <f t="shared" si="4"/>
        <v>35344</v>
      </c>
      <c r="BN17" s="123" t="str">
        <f t="shared" si="5"/>
        <v>平生町</v>
      </c>
      <c r="BO17" s="40">
        <f>BE17*VLOOKUP(BO$12,別紙!$B$4:$E$10,MATCH("設備利用率",別紙!$B$4:$E$4,0),0)/100*8760/10^3</f>
        <v>1674.6474479999977</v>
      </c>
      <c r="BP17" s="40">
        <f>BF17*VLOOKUP(BP$12,別紙!$B$4:$E$10,MATCH("設備利用率",別紙!$B$4:$E$4,0),0)/100*8760/10^3</f>
        <v>48922.146324000074</v>
      </c>
      <c r="BQ17" s="40">
        <f>BG17*VLOOKUP(BQ$12,別紙!$B$4:$E$10,MATCH("設備利用率",別紙!$B$4:$E$4,0),0)/100*8760/10^3</f>
        <v>22811.040000000001</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73407.833772000071</v>
      </c>
      <c r="BV17" s="42"/>
      <c r="BW17" s="38" t="str">
        <f t="shared" si="7"/>
        <v>35344</v>
      </c>
      <c r="BX17" s="38" t="str">
        <f t="shared" si="8"/>
        <v>平生町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77913.840081123111</v>
      </c>
      <c r="BZ17" s="42"/>
      <c r="CA17" s="38" t="str">
        <f t="shared" si="9"/>
        <v>35344</v>
      </c>
      <c r="CB17" s="38" t="str">
        <f t="shared" si="10"/>
        <v>平生町</v>
      </c>
      <c r="CC17" s="260">
        <f t="shared" si="11"/>
        <v>2.1493581195027374E-2</v>
      </c>
      <c r="CD17" s="260">
        <f t="shared" si="1"/>
        <v>0.6279005921549089</v>
      </c>
      <c r="CE17" s="260">
        <f t="shared" si="1"/>
        <v>0.29277263161781492</v>
      </c>
      <c r="CF17" s="260">
        <f t="shared" si="1"/>
        <v>0</v>
      </c>
      <c r="CG17" s="260">
        <f t="shared" si="1"/>
        <v>0</v>
      </c>
      <c r="CH17" s="260">
        <f t="shared" si="1"/>
        <v>0</v>
      </c>
      <c r="CI17" s="260">
        <f t="shared" si="12"/>
        <v>0.94216680496775118</v>
      </c>
      <c r="CK17" s="20" t="str">
        <f t="shared" si="13"/>
        <v>35344</v>
      </c>
      <c r="CL17" s="20" t="str">
        <f t="shared" si="14"/>
        <v>平生町</v>
      </c>
      <c r="CM17" s="20">
        <f>VLOOKUP($CK17&amp;"_"&amp;$AZ$7,データシート1!$A:$BS,MATCH("ca_太陽光発電（10kW未満）",データシート1!$A$1:$BS$1,0),0)</f>
        <v>293</v>
      </c>
      <c r="CN17" s="20">
        <f>VLOOKUP($CK17&amp;"_"&amp;$AZ$5,データシート1!$A:$BS,MATCH("ab_家庭",データシート1!$A$1:$BS$1,0),0)</f>
        <v>5473</v>
      </c>
      <c r="CO17" s="260">
        <f t="shared" si="15"/>
        <v>5.3535538096108171E-2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28442</v>
      </c>
      <c r="AY18" s="20" t="str">
        <f>IF(IFERROR(比較地域マスタ!$Z11,"")=0,"",IFERROR(比較地域マスタ!$Z11,""))</f>
        <v>市川町</v>
      </c>
      <c r="BC18" s="960" t="str">
        <f t="shared" si="0"/>
        <v>28442</v>
      </c>
      <c r="BD18" s="123" t="str">
        <f t="shared" si="2"/>
        <v>市川町</v>
      </c>
      <c r="BE18" s="40">
        <f>VLOOKUP($BC18&amp;"_"&amp;$AZ$7,データシート1!$A:$BS,MATCH("cb_"&amp;BE$12,データシート1!$A$1:$BS$1,0),0)</f>
        <v>1561.3999999999996</v>
      </c>
      <c r="BF18" s="40">
        <f>VLOOKUP($BC18&amp;"_"&amp;$AZ$7,データシート1!$A:$BS,MATCH("cb_"&amp;BF$12,データシート1!$A$1:$BS$1,0),0)</f>
        <v>11166.200000000003</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12727.600000000002</v>
      </c>
      <c r="BL18" s="42"/>
      <c r="BM18" s="960" t="str">
        <f t="shared" si="4"/>
        <v>28442</v>
      </c>
      <c r="BN18" s="123" t="str">
        <f t="shared" si="5"/>
        <v>市川町</v>
      </c>
      <c r="BO18" s="40">
        <f>BE18*VLOOKUP(BO$12,別紙!$B$4:$E$10,MATCH("設備利用率",別紙!$B$4:$E$4,0),0)/100*8760/10^3</f>
        <v>1873.8673679999995</v>
      </c>
      <c r="BP18" s="40">
        <f>BF18*VLOOKUP(BP$12,別紙!$B$4:$E$10,MATCH("設備利用率",別紙!$B$4:$E$4,0),0)/100*8760/10^3</f>
        <v>14770.202712000002</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16644.070080000001</v>
      </c>
      <c r="BV18" s="42"/>
      <c r="BW18" s="38" t="str">
        <f t="shared" si="7"/>
        <v>28442</v>
      </c>
      <c r="BX18" s="38" t="str">
        <f t="shared" si="8"/>
        <v>市川町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60525.156844087665</v>
      </c>
      <c r="BZ18" s="42"/>
      <c r="CA18" s="38" t="str">
        <f t="shared" si="9"/>
        <v>28442</v>
      </c>
      <c r="CB18" s="38" t="str">
        <f t="shared" si="10"/>
        <v>市川町</v>
      </c>
      <c r="CC18" s="260">
        <f t="shared" si="11"/>
        <v>3.0960140637504952E-2</v>
      </c>
      <c r="CD18" s="260">
        <f t="shared" si="1"/>
        <v>0.2440341088259867</v>
      </c>
      <c r="CE18" s="260">
        <f t="shared" si="1"/>
        <v>0</v>
      </c>
      <c r="CF18" s="260">
        <f t="shared" si="1"/>
        <v>0</v>
      </c>
      <c r="CG18" s="260">
        <f t="shared" si="1"/>
        <v>0</v>
      </c>
      <c r="CH18" s="260">
        <f t="shared" si="1"/>
        <v>0</v>
      </c>
      <c r="CI18" s="260">
        <f t="shared" si="12"/>
        <v>0.27499424946349166</v>
      </c>
      <c r="CK18" s="20" t="str">
        <f t="shared" si="13"/>
        <v>28442</v>
      </c>
      <c r="CL18" s="20" t="str">
        <f t="shared" si="14"/>
        <v>市川町</v>
      </c>
      <c r="CM18" s="20">
        <f>VLOOKUP($CK18&amp;"_"&amp;$AZ$7,データシート1!$A:$BS,MATCH("ca_太陽光発電（10kW未満）",データシート1!$A$1:$BS$1,0),0)</f>
        <v>346</v>
      </c>
      <c r="CN18" s="20">
        <f>VLOOKUP($CK18&amp;"_"&amp;$AZ$5,データシート1!$A:$BS,MATCH("ab_家庭",データシート1!$A$1:$BS$1,0),0)</f>
        <v>4929</v>
      </c>
      <c r="CO18" s="260">
        <f t="shared" si="15"/>
        <v>7.0196794481639277E-2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01429</v>
      </c>
      <c r="AY19" s="20" t="str">
        <f>IF(IFERROR(比較地域マスタ!$Z12,"")=0,"",IFERROR(比較地域マスタ!$Z12,""))</f>
        <v>栗山町</v>
      </c>
      <c r="BC19" s="960" t="str">
        <f t="shared" si="0"/>
        <v>01429</v>
      </c>
      <c r="BD19" s="123" t="str">
        <f t="shared" si="2"/>
        <v>栗山町</v>
      </c>
      <c r="BE19" s="40">
        <f>VLOOKUP($BC19&amp;"_"&amp;$AZ$7,データシート1!$A:$BS,MATCH("cb_"&amp;BE$12,データシート1!$A$1:$BS$1,0),0)</f>
        <v>1115.78</v>
      </c>
      <c r="BF19" s="40">
        <f>VLOOKUP($BC19&amp;"_"&amp;$AZ$7,データシート1!$A:$BS,MATCH("cb_"&amp;BF$12,データシート1!$A$1:$BS$1,0),0)</f>
        <v>3903.1</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5018.88</v>
      </c>
      <c r="BL19" s="42"/>
      <c r="BM19" s="960" t="str">
        <f t="shared" si="4"/>
        <v>01429</v>
      </c>
      <c r="BN19" s="123" t="str">
        <f t="shared" si="5"/>
        <v>栗山町</v>
      </c>
      <c r="BO19" s="40">
        <f>BE19*VLOOKUP(BO$12,別紙!$B$4:$E$10,MATCH("設備利用率",別紙!$B$4:$E$4,0),0)/100*8760/10^3</f>
        <v>1339.0698936000001</v>
      </c>
      <c r="BP19" s="40">
        <f>BF19*VLOOKUP(BP$12,別紙!$B$4:$E$10,MATCH("設備利用率",別紙!$B$4:$E$4,0),0)/100*8760/10^3</f>
        <v>5162.8645559999995</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6501.9344495999994</v>
      </c>
      <c r="BV19" s="42"/>
      <c r="BW19" s="38" t="str">
        <f t="shared" si="7"/>
        <v>01429</v>
      </c>
      <c r="BX19" s="38" t="str">
        <f t="shared" si="8"/>
        <v>栗山町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56013.301270280223</v>
      </c>
      <c r="BZ19" s="42"/>
      <c r="CA19" s="38" t="str">
        <f t="shared" si="9"/>
        <v>01429</v>
      </c>
      <c r="CB19" s="38" t="str">
        <f t="shared" si="10"/>
        <v>栗山町</v>
      </c>
      <c r="CC19" s="260">
        <f t="shared" si="11"/>
        <v>2.3906284100960313E-2</v>
      </c>
      <c r="CD19" s="260">
        <f t="shared" si="1"/>
        <v>9.2172116960000258E-2</v>
      </c>
      <c r="CE19" s="260">
        <f t="shared" si="1"/>
        <v>0</v>
      </c>
      <c r="CF19" s="260">
        <f t="shared" si="1"/>
        <v>0</v>
      </c>
      <c r="CG19" s="260">
        <f t="shared" si="1"/>
        <v>0</v>
      </c>
      <c r="CH19" s="260">
        <f t="shared" si="1"/>
        <v>0</v>
      </c>
      <c r="CI19" s="260">
        <f t="shared" si="12"/>
        <v>0.11607840106096057</v>
      </c>
      <c r="CK19" s="20" t="str">
        <f t="shared" si="13"/>
        <v>01429</v>
      </c>
      <c r="CL19" s="20" t="str">
        <f t="shared" si="14"/>
        <v>栗山町</v>
      </c>
      <c r="CM19" s="20">
        <f>VLOOKUP($CK19&amp;"_"&amp;$AZ$7,データシート1!$A:$BS,MATCH("ca_太陽光発電（10kW未満）",データシート1!$A$1:$BS$1,0),0)</f>
        <v>176</v>
      </c>
      <c r="CN19" s="20">
        <f>VLOOKUP($CK19&amp;"_"&amp;$AZ$5,データシート1!$A:$BS,MATCH("ab_家庭",データシート1!$A$1:$BS$1,0),0)</f>
        <v>5780</v>
      </c>
      <c r="CO19" s="260">
        <f t="shared" si="15"/>
        <v>3.0449826989619379E-2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24343</v>
      </c>
      <c r="AY20" s="20" t="str">
        <f>IF(IFERROR(比較地域マスタ!$Z13,"")=0,"",IFERROR(比較地域マスタ!$Z13,""))</f>
        <v>朝日町</v>
      </c>
      <c r="BC20" s="960" t="str">
        <f t="shared" si="0"/>
        <v>24343</v>
      </c>
      <c r="BD20" s="123" t="str">
        <f t="shared" si="2"/>
        <v>朝日町</v>
      </c>
      <c r="BE20" s="40">
        <f>VLOOKUP($BC20&amp;"_"&amp;$AZ$7,データシート1!$A:$BS,MATCH("cb_"&amp;BE$12,データシート1!$A$1:$BS$1,0),0)</f>
        <v>2370.800000000002</v>
      </c>
      <c r="BF20" s="40">
        <f>VLOOKUP($BC20&amp;"_"&amp;$AZ$7,データシート1!$A:$BS,MATCH("cb_"&amp;BF$12,データシート1!$A$1:$BS$1,0),0)</f>
        <v>2512.8999999999996</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4883.7000000000016</v>
      </c>
      <c r="BL20" s="42"/>
      <c r="BM20" s="960" t="str">
        <f t="shared" si="4"/>
        <v>24343</v>
      </c>
      <c r="BN20" s="123" t="str">
        <f t="shared" si="5"/>
        <v>朝日町</v>
      </c>
      <c r="BO20" s="40">
        <f>BE20*VLOOKUP(BO$12,別紙!$B$4:$E$10,MATCH("設備利用率",別紙!$B$4:$E$4,0),0)/100*8760/10^3</f>
        <v>2845.2444960000021</v>
      </c>
      <c r="BP20" s="40">
        <f>BF20*VLOOKUP(BP$12,別紙!$B$4:$E$10,MATCH("設備利用率",別紙!$B$4:$E$4,0),0)/100*8760/10^3</f>
        <v>3323.9636039999996</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6169.2081000000017</v>
      </c>
      <c r="BV20" s="42"/>
      <c r="BW20" s="38" t="str">
        <f t="shared" si="7"/>
        <v>24343</v>
      </c>
      <c r="BX20" s="38" t="str">
        <f t="shared" si="8"/>
        <v>朝日町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118488.38378327528</v>
      </c>
      <c r="BZ20" s="42"/>
      <c r="CA20" s="38" t="str">
        <f t="shared" si="9"/>
        <v>24343</v>
      </c>
      <c r="CB20" s="38" t="str">
        <f t="shared" si="10"/>
        <v>朝日町</v>
      </c>
      <c r="CC20" s="260">
        <f t="shared" si="11"/>
        <v>2.401285598767371E-2</v>
      </c>
      <c r="CD20" s="260">
        <f t="shared" si="1"/>
        <v>2.805307573508467E-2</v>
      </c>
      <c r="CE20" s="260">
        <f t="shared" si="1"/>
        <v>0</v>
      </c>
      <c r="CF20" s="260">
        <f t="shared" si="1"/>
        <v>0</v>
      </c>
      <c r="CG20" s="260">
        <f t="shared" si="1"/>
        <v>0</v>
      </c>
      <c r="CH20" s="260">
        <f t="shared" si="1"/>
        <v>0</v>
      </c>
      <c r="CI20" s="260">
        <f t="shared" si="12"/>
        <v>5.2065931722758377E-2</v>
      </c>
      <c r="CK20" s="20" t="str">
        <f t="shared" si="13"/>
        <v>24343</v>
      </c>
      <c r="CL20" s="20" t="str">
        <f t="shared" si="14"/>
        <v>朝日町</v>
      </c>
      <c r="CM20" s="20">
        <f>VLOOKUP($CK20&amp;"_"&amp;$AZ$7,データシート1!$A:$BS,MATCH("ca_太陽光発電（10kW未満）",データシート1!$A$1:$BS$1,0),0)</f>
        <v>512</v>
      </c>
      <c r="CN20" s="20">
        <f>VLOOKUP($CK20&amp;"_"&amp;$AZ$5,データシート1!$A:$BS,MATCH("ab_家庭",データシート1!$A$1:$BS$1,0),0)</f>
        <v>4260</v>
      </c>
      <c r="CO20" s="260">
        <f t="shared" si="15"/>
        <v>0.12018779342723004</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11327</v>
      </c>
      <c r="AY21" s="20" t="str">
        <f>IF(IFERROR(比較地域マスタ!$Z14,"")=0,"",IFERROR(比較地域マスタ!$Z14,""))</f>
        <v>越生町</v>
      </c>
      <c r="BC21" s="960" t="str">
        <f t="shared" si="0"/>
        <v>11327</v>
      </c>
      <c r="BD21" s="123" t="str">
        <f t="shared" si="2"/>
        <v>越生町</v>
      </c>
      <c r="BE21" s="40">
        <f>VLOOKUP($BC21&amp;"_"&amp;$AZ$7,データシート1!$A:$BS,MATCH("cb_"&amp;BE$12,データシート1!$A$1:$BS$1,0),0)</f>
        <v>1092.6999999999996</v>
      </c>
      <c r="BF21" s="40">
        <f>VLOOKUP($BC21&amp;"_"&amp;$AZ$7,データシート1!$A:$BS,MATCH("cb_"&amp;BF$12,データシート1!$A$1:$BS$1,0),0)</f>
        <v>4529.7</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5622.4</v>
      </c>
      <c r="BL21" s="42"/>
      <c r="BM21" s="960" t="str">
        <f t="shared" si="4"/>
        <v>11327</v>
      </c>
      <c r="BN21" s="123" t="str">
        <f t="shared" si="5"/>
        <v>越生町</v>
      </c>
      <c r="BO21" s="40">
        <f>BE21*VLOOKUP(BO$12,別紙!$B$4:$E$10,MATCH("設備利用率",別紙!$B$4:$E$4,0),0)/100*8760/10^3</f>
        <v>1311.3711239999996</v>
      </c>
      <c r="BP21" s="40">
        <f>BF21*VLOOKUP(BP$12,別紙!$B$4:$E$10,MATCH("設備利用率",別紙!$B$4:$E$4,0),0)/100*8760/10^3</f>
        <v>5991.7059719999997</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7303.0770959999991</v>
      </c>
      <c r="BV21" s="42"/>
      <c r="BW21" s="38" t="str">
        <f t="shared" si="7"/>
        <v>11327</v>
      </c>
      <c r="BX21" s="38" t="str">
        <f t="shared" si="8"/>
        <v>越生町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41173.105296996735</v>
      </c>
      <c r="BZ21" s="42"/>
      <c r="CA21" s="38" t="str">
        <f t="shared" si="9"/>
        <v>11327</v>
      </c>
      <c r="CB21" s="38" t="str">
        <f t="shared" si="10"/>
        <v>越生町</v>
      </c>
      <c r="CC21" s="260">
        <f t="shared" si="11"/>
        <v>3.1850187508097767E-2</v>
      </c>
      <c r="CD21" s="260">
        <f t="shared" si="1"/>
        <v>0.1455247528399819</v>
      </c>
      <c r="CE21" s="260">
        <f t="shared" si="1"/>
        <v>0</v>
      </c>
      <c r="CF21" s="260">
        <f t="shared" si="1"/>
        <v>0</v>
      </c>
      <c r="CG21" s="260">
        <f t="shared" si="1"/>
        <v>0</v>
      </c>
      <c r="CH21" s="260">
        <f t="shared" si="1"/>
        <v>0</v>
      </c>
      <c r="CI21" s="260">
        <f t="shared" si="12"/>
        <v>0.17737494034807968</v>
      </c>
      <c r="CK21" s="20" t="str">
        <f t="shared" si="13"/>
        <v>11327</v>
      </c>
      <c r="CL21" s="20" t="str">
        <f t="shared" si="14"/>
        <v>越生町</v>
      </c>
      <c r="CM21" s="20">
        <f>VLOOKUP($CK21&amp;"_"&amp;$AZ$7,データシート1!$A:$BS,MATCH("ca_太陽光発電（10kW未満）",データシート1!$A$1:$BS$1,0),0)</f>
        <v>235</v>
      </c>
      <c r="CN21" s="20">
        <f>VLOOKUP($CK21&amp;"_"&amp;$AZ$5,データシート1!$A:$BS,MATCH("ab_家庭",データシート1!$A$1:$BS$1,0),0)</f>
        <v>5084</v>
      </c>
      <c r="CO21" s="260">
        <f t="shared" si="15"/>
        <v>4.6223446105428799E-2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33445</v>
      </c>
      <c r="AY22" s="20" t="str">
        <f>IF(IFERROR(比較地域マスタ!$Z15,"")=0,"",IFERROR(比較地域マスタ!$Z15,""))</f>
        <v>里庄町</v>
      </c>
      <c r="BC22" s="960" t="str">
        <f t="shared" si="0"/>
        <v>33445</v>
      </c>
      <c r="BD22" s="123" t="str">
        <f t="shared" si="2"/>
        <v>里庄町</v>
      </c>
      <c r="BE22" s="40">
        <f>VLOOKUP($BC22&amp;"_"&amp;$AZ$7,データシート1!$A:$BS,MATCH("cb_"&amp;BE$12,データシート1!$A$1:$BS$1,0),0)</f>
        <v>1860.8000000000006</v>
      </c>
      <c r="BF22" s="40">
        <f>VLOOKUP($BC22&amp;"_"&amp;$AZ$7,データシート1!$A:$BS,MATCH("cb_"&amp;BF$12,データシート1!$A$1:$BS$1,0),0)</f>
        <v>5489.9000000000015</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7350.7000000000025</v>
      </c>
      <c r="BL22" s="42"/>
      <c r="BM22" s="960" t="str">
        <f t="shared" si="4"/>
        <v>33445</v>
      </c>
      <c r="BN22" s="123" t="str">
        <f t="shared" si="5"/>
        <v>里庄町</v>
      </c>
      <c r="BO22" s="40">
        <f>BE22*VLOOKUP(BO$12,別紙!$B$4:$E$10,MATCH("設備利用率",別紙!$B$4:$E$4,0),0)/100*8760/10^3</f>
        <v>2233.1832960000006</v>
      </c>
      <c r="BP22" s="40">
        <f>BF22*VLOOKUP(BP$12,別紙!$B$4:$E$10,MATCH("設備利用率",別紙!$B$4:$E$4,0),0)/100*8760/10^3</f>
        <v>7261.8201240000017</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9495.0034200000027</v>
      </c>
      <c r="BV22" s="42"/>
      <c r="BW22" s="38" t="str">
        <f t="shared" si="7"/>
        <v>33445</v>
      </c>
      <c r="BX22" s="38" t="str">
        <f t="shared" si="8"/>
        <v>里庄町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148531.15591855242</v>
      </c>
      <c r="BZ22" s="42"/>
      <c r="CA22" s="38" t="str">
        <f t="shared" si="9"/>
        <v>33445</v>
      </c>
      <c r="CB22" s="38" t="str">
        <f t="shared" si="10"/>
        <v>里庄町</v>
      </c>
      <c r="CC22" s="260">
        <f t="shared" si="11"/>
        <v>1.5035116923378515E-2</v>
      </c>
      <c r="CD22" s="260">
        <f t="shared" si="1"/>
        <v>4.8890888104190386E-2</v>
      </c>
      <c r="CE22" s="260">
        <f t="shared" si="1"/>
        <v>0</v>
      </c>
      <c r="CF22" s="260">
        <f t="shared" si="1"/>
        <v>0</v>
      </c>
      <c r="CG22" s="260">
        <f t="shared" si="1"/>
        <v>0</v>
      </c>
      <c r="CH22" s="260">
        <f t="shared" si="1"/>
        <v>0</v>
      </c>
      <c r="CI22" s="260">
        <f t="shared" si="12"/>
        <v>6.39260050275689E-2</v>
      </c>
      <c r="CK22" s="20" t="str">
        <f t="shared" si="13"/>
        <v>33445</v>
      </c>
      <c r="CL22" s="20" t="str">
        <f t="shared" si="14"/>
        <v>里庄町</v>
      </c>
      <c r="CM22" s="20">
        <f>VLOOKUP($CK22&amp;"_"&amp;$AZ$7,データシート1!$A:$BS,MATCH("ca_太陽光発電（10kW未満）",データシート1!$A$1:$BS$1,0),0)</f>
        <v>371</v>
      </c>
      <c r="CN22" s="20">
        <f>VLOOKUP($CK22&amp;"_"&amp;$AZ$5,データシート1!$A:$BS,MATCH("ab_家庭",データシート1!$A$1:$BS$1,0),0)</f>
        <v>4600</v>
      </c>
      <c r="CO22" s="260">
        <f t="shared" si="15"/>
        <v>8.0652173913043482E-2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15361</v>
      </c>
      <c r="AY23" s="20" t="str">
        <f>IF(IFERROR(比較地域マスタ!$Z16,"")=0,"",IFERROR(比較地域マスタ!$Z16,""))</f>
        <v>田上町</v>
      </c>
      <c r="BC23" s="960" t="str">
        <f t="shared" si="0"/>
        <v>15361</v>
      </c>
      <c r="BD23" s="123" t="str">
        <f t="shared" si="2"/>
        <v>田上町</v>
      </c>
      <c r="BE23" s="40">
        <f>VLOOKUP($BC23&amp;"_"&amp;$AZ$7,データシート1!$A:$BS,MATCH("cb_"&amp;BE$12,データシート1!$A$1:$BS$1,0),0)</f>
        <v>555.70000000000005</v>
      </c>
      <c r="BF23" s="40">
        <f>VLOOKUP($BC23&amp;"_"&amp;$AZ$7,データシート1!$A:$BS,MATCH("cb_"&amp;BF$12,データシート1!$A$1:$BS$1,0),0)</f>
        <v>1118.1999999999998</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1673.8999999999999</v>
      </c>
      <c r="BL23" s="42"/>
      <c r="BM23" s="960" t="str">
        <f t="shared" si="4"/>
        <v>15361</v>
      </c>
      <c r="BN23" s="123" t="str">
        <f t="shared" si="5"/>
        <v>田上町</v>
      </c>
      <c r="BO23" s="40">
        <f>BE23*VLOOKUP(BO$12,別紙!$B$4:$E$10,MATCH("設備利用率",別紙!$B$4:$E$4,0),0)/100*8760/10^3</f>
        <v>666.90668400000004</v>
      </c>
      <c r="BP23" s="40">
        <f>BF23*VLOOKUP(BP$12,別紙!$B$4:$E$10,MATCH("設備利用率",別紙!$B$4:$E$4,0),0)/100*8760/10^3</f>
        <v>1479.1102319999995</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2146.0169159999996</v>
      </c>
      <c r="BV23" s="42"/>
      <c r="BW23" s="38" t="str">
        <f t="shared" si="7"/>
        <v>15361</v>
      </c>
      <c r="BX23" s="38" t="str">
        <f t="shared" si="8"/>
        <v>田上町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46967.953605545939</v>
      </c>
      <c r="BZ23" s="42"/>
      <c r="CA23" s="38" t="str">
        <f t="shared" si="9"/>
        <v>15361</v>
      </c>
      <c r="CB23" s="38" t="str">
        <f t="shared" si="10"/>
        <v>田上町</v>
      </c>
      <c r="CC23" s="260">
        <f t="shared" si="11"/>
        <v>1.4199185461664487E-2</v>
      </c>
      <c r="CD23" s="260">
        <f t="shared" si="1"/>
        <v>3.1491902849804965E-2</v>
      </c>
      <c r="CE23" s="260">
        <f t="shared" si="1"/>
        <v>0</v>
      </c>
      <c r="CF23" s="260">
        <f t="shared" si="1"/>
        <v>0</v>
      </c>
      <c r="CG23" s="260">
        <f t="shared" si="1"/>
        <v>0</v>
      </c>
      <c r="CH23" s="260">
        <f t="shared" si="1"/>
        <v>0</v>
      </c>
      <c r="CI23" s="260">
        <f t="shared" si="12"/>
        <v>4.5691088311469452E-2</v>
      </c>
      <c r="CK23" s="20" t="str">
        <f t="shared" si="13"/>
        <v>15361</v>
      </c>
      <c r="CL23" s="20" t="str">
        <f t="shared" si="14"/>
        <v>田上町</v>
      </c>
      <c r="CM23" s="20">
        <f>VLOOKUP($CK23&amp;"_"&amp;$AZ$7,データシート1!$A:$BS,MATCH("ca_太陽光発電（10kW未満）",データシート1!$A$1:$BS$1,0),0)</f>
        <v>123</v>
      </c>
      <c r="CN23" s="20">
        <f>VLOOKUP($CK23&amp;"_"&amp;$AZ$5,データシート1!$A:$BS,MATCH("ab_家庭",データシート1!$A$1:$BS$1,0),0)</f>
        <v>4221</v>
      </c>
      <c r="CO23" s="260">
        <f t="shared" si="15"/>
        <v>2.9140014214641081E-2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10523</v>
      </c>
      <c r="AY24" s="20" t="str">
        <f>IF(IFERROR(比較地域マスタ!$Z17,"")=0,"",IFERROR(比較地域マスタ!$Z17,""))</f>
        <v>千代田町</v>
      </c>
      <c r="BC24" s="960" t="str">
        <f t="shared" si="0"/>
        <v>10523</v>
      </c>
      <c r="BD24" s="123" t="str">
        <f t="shared" si="2"/>
        <v>千代田町</v>
      </c>
      <c r="BE24" s="40">
        <f>VLOOKUP($BC24&amp;"_"&amp;$AZ$7,データシート1!$A:$BS,MATCH("cb_"&amp;BE$12,データシート1!$A$1:$BS$1,0),0)</f>
        <v>1888.3000000000009</v>
      </c>
      <c r="BF24" s="40">
        <f>VLOOKUP($BC24&amp;"_"&amp;$AZ$7,データシート1!$A:$BS,MATCH("cb_"&amp;BF$12,データシート1!$A$1:$BS$1,0),0)</f>
        <v>26686.400000000001</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28574.7</v>
      </c>
      <c r="BL24" s="42"/>
      <c r="BM24" s="960" t="str">
        <f t="shared" si="4"/>
        <v>10523</v>
      </c>
      <c r="BN24" s="123" t="str">
        <f t="shared" si="5"/>
        <v>千代田町</v>
      </c>
      <c r="BO24" s="40">
        <f>BE24*VLOOKUP(BO$12,別紙!$B$4:$E$10,MATCH("設備利用率",別紙!$B$4:$E$4,0),0)/100*8760/10^3</f>
        <v>2266.1865960000009</v>
      </c>
      <c r="BP24" s="40">
        <f>BF24*VLOOKUP(BP$12,別紙!$B$4:$E$10,MATCH("設備利用率",別紙!$B$4:$E$4,0),0)/100*8760/10^3</f>
        <v>35299.702464000002</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37565.889060000001</v>
      </c>
      <c r="BV24" s="42"/>
      <c r="BW24" s="38" t="str">
        <f t="shared" si="7"/>
        <v>10523</v>
      </c>
      <c r="BX24" s="38" t="str">
        <f t="shared" si="8"/>
        <v>千代田町</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178449.91134787185</v>
      </c>
      <c r="BZ24" s="42"/>
      <c r="CA24" s="38" t="str">
        <f t="shared" si="9"/>
        <v>10523</v>
      </c>
      <c r="CB24" s="38" t="str">
        <f t="shared" si="10"/>
        <v>千代田町</v>
      </c>
      <c r="CC24" s="260">
        <f t="shared" si="11"/>
        <v>1.2699286757180151E-2</v>
      </c>
      <c r="CD24" s="260">
        <f t="shared" si="1"/>
        <v>0.19781294480548353</v>
      </c>
      <c r="CE24" s="260">
        <f t="shared" si="1"/>
        <v>0</v>
      </c>
      <c r="CF24" s="260">
        <f t="shared" si="1"/>
        <v>0</v>
      </c>
      <c r="CG24" s="260">
        <f t="shared" si="1"/>
        <v>0</v>
      </c>
      <c r="CH24" s="260">
        <f t="shared" si="1"/>
        <v>0</v>
      </c>
      <c r="CI24" s="260">
        <f t="shared" si="12"/>
        <v>0.21051223156266366</v>
      </c>
      <c r="CK24" s="20" t="str">
        <f t="shared" si="13"/>
        <v>10523</v>
      </c>
      <c r="CL24" s="20" t="str">
        <f t="shared" si="14"/>
        <v>千代田町</v>
      </c>
      <c r="CM24" s="20">
        <f>VLOOKUP($CK24&amp;"_"&amp;$AZ$7,データシート1!$A:$BS,MATCH("ca_太陽光発電（10kW未満）",データシート1!$A$1:$BS$1,0),0)</f>
        <v>387</v>
      </c>
      <c r="CN24" s="20">
        <f>VLOOKUP($CK24&amp;"_"&amp;$AZ$5,データシート1!$A:$BS,MATCH("ab_家庭",データシート1!$A$1:$BS$1,0),0)</f>
        <v>4562</v>
      </c>
      <c r="CO24" s="260">
        <f t="shared" si="15"/>
        <v>8.4831214379658043E-2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31302</v>
      </c>
      <c r="AY25" s="20" t="str">
        <f>IF(IFERROR(比較地域マスタ!$Z18,"")=0,"",IFERROR(比較地域マスタ!$Z18,""))</f>
        <v>岩美町</v>
      </c>
      <c r="BC25" s="960" t="str">
        <f t="shared" si="0"/>
        <v>31302</v>
      </c>
      <c r="BD25" s="123" t="str">
        <f t="shared" si="2"/>
        <v>岩美町</v>
      </c>
      <c r="BE25" s="40">
        <f>VLOOKUP($BC25&amp;"_"&amp;$AZ$7,データシート1!$A:$BS,MATCH("cb_"&amp;BE$12,データシート1!$A$1:$BS$1,0),0)</f>
        <v>972.69999999999925</v>
      </c>
      <c r="BF25" s="40">
        <f>VLOOKUP($BC25&amp;"_"&amp;$AZ$7,データシート1!$A:$BS,MATCH("cb_"&amp;BF$12,データシート1!$A$1:$BS$1,0),0)</f>
        <v>7260.1</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8232.7999999999993</v>
      </c>
      <c r="BL25" s="42"/>
      <c r="BM25" s="960" t="str">
        <f t="shared" si="4"/>
        <v>31302</v>
      </c>
      <c r="BN25" s="123" t="str">
        <f t="shared" si="5"/>
        <v>岩美町</v>
      </c>
      <c r="BO25" s="40">
        <f>BE25*VLOOKUP(BO$12,別紙!$B$4:$E$10,MATCH("設備利用率",別紙!$B$4:$E$4,0),0)/100*8760/10^3</f>
        <v>1167.3567239999993</v>
      </c>
      <c r="BP25" s="40">
        <f>BF25*VLOOKUP(BP$12,別紙!$B$4:$E$10,MATCH("設備利用率",別紙!$B$4:$E$4,0),0)/100*8760/10^3</f>
        <v>9603.3698760000007</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10770.7266</v>
      </c>
      <c r="BV25" s="42"/>
      <c r="BW25" s="38" t="str">
        <f t="shared" si="7"/>
        <v>31302</v>
      </c>
      <c r="BX25" s="38" t="str">
        <f t="shared" si="8"/>
        <v>岩美町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53014.872024996606</v>
      </c>
      <c r="BZ25" s="42"/>
      <c r="CA25" s="38" t="str">
        <f t="shared" si="9"/>
        <v>31302</v>
      </c>
      <c r="CB25" s="38" t="str">
        <f t="shared" si="10"/>
        <v>岩美町</v>
      </c>
      <c r="CC25" s="260">
        <f t="shared" si="11"/>
        <v>2.2019419823358029E-2</v>
      </c>
      <c r="CD25" s="260">
        <f t="shared" si="1"/>
        <v>0.18114482802999118</v>
      </c>
      <c r="CE25" s="260">
        <f t="shared" si="1"/>
        <v>0</v>
      </c>
      <c r="CF25" s="260">
        <f t="shared" si="1"/>
        <v>0</v>
      </c>
      <c r="CG25" s="260">
        <f t="shared" si="1"/>
        <v>0</v>
      </c>
      <c r="CH25" s="260">
        <f t="shared" si="1"/>
        <v>0</v>
      </c>
      <c r="CI25" s="260">
        <f t="shared" si="12"/>
        <v>0.20316424785334922</v>
      </c>
      <c r="CK25" s="20" t="str">
        <f t="shared" si="13"/>
        <v>31302</v>
      </c>
      <c r="CL25" s="20" t="str">
        <f t="shared" si="14"/>
        <v>岩美町</v>
      </c>
      <c r="CM25" s="20">
        <f>VLOOKUP($CK25&amp;"_"&amp;$AZ$7,データシート1!$A:$BS,MATCH("ca_太陽光発電（10kW未満）",データシート1!$A$1:$BS$1,0),0)</f>
        <v>194</v>
      </c>
      <c r="CN25" s="20">
        <f>VLOOKUP($CK25&amp;"_"&amp;$AZ$5,データシート1!$A:$BS,MATCH("ab_家庭",データシート1!$A$1:$BS$1,0),0)</f>
        <v>4421</v>
      </c>
      <c r="CO25" s="260">
        <f t="shared" si="15"/>
        <v>4.3881474779461659E-2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20541</v>
      </c>
      <c r="AY26" s="20" t="str">
        <f>IF(IFERROR(比較地域マスタ!$Z19,"")=0,"",IFERROR(比較地域マスタ!$Z19,""))</f>
        <v>小布施町</v>
      </c>
      <c r="BC26" s="960" t="str">
        <f t="shared" si="0"/>
        <v>20541</v>
      </c>
      <c r="BD26" s="123" t="str">
        <f t="shared" si="2"/>
        <v>小布施町</v>
      </c>
      <c r="BE26" s="40">
        <f>VLOOKUP($BC26&amp;"_"&amp;$AZ$7,データシート1!$A:$BS,MATCH("cb_"&amp;BE$12,データシート1!$A$1:$BS$1,0),0)</f>
        <v>2298.5000000000005</v>
      </c>
      <c r="BF26" s="40">
        <f>VLOOKUP($BC26&amp;"_"&amp;$AZ$7,データシート1!$A:$BS,MATCH("cb_"&amp;BF$12,データシート1!$A$1:$BS$1,0),0)</f>
        <v>3931.7</v>
      </c>
      <c r="BG26" s="40">
        <f>VLOOKUP($BC26&amp;"_"&amp;$AZ$7,データシート1!$A:$BS,MATCH("cb_"&amp;BG$12,データシート1!$A$1:$BS$1,0),0)</f>
        <v>0</v>
      </c>
      <c r="BH26" s="40">
        <f>VLOOKUP($BC26&amp;"_"&amp;$AZ$7,データシート1!$A:$BS,MATCH("cb_"&amp;BH$12,データシート1!$A$1:$BS$1,0),0)</f>
        <v>190.2</v>
      </c>
      <c r="BI26" s="40">
        <f>VLOOKUP($BC26&amp;"_"&amp;$AZ$7,データシート1!$A:$BS,MATCH("cb_"&amp;BI$12,データシート1!$A$1:$BS$1,0),0)</f>
        <v>0</v>
      </c>
      <c r="BJ26" s="40">
        <f>VLOOKUP($BC26&amp;"_"&amp;$AZ$7,データシート1!$A:$BS,MATCH("cb_"&amp;BJ$12,データシート1!$A$1:$BS$1,0),0)</f>
        <v>0</v>
      </c>
      <c r="BK26" s="40">
        <f t="shared" si="3"/>
        <v>6420.4000000000005</v>
      </c>
      <c r="BL26" s="42"/>
      <c r="BM26" s="960" t="str">
        <f t="shared" si="4"/>
        <v>20541</v>
      </c>
      <c r="BN26" s="123" t="str">
        <f t="shared" si="5"/>
        <v>小布施町</v>
      </c>
      <c r="BO26" s="40">
        <f>BE26*VLOOKUP(BO$12,別紙!$B$4:$E$10,MATCH("設備利用率",別紙!$B$4:$E$4,0),0)/100*8760/10^3</f>
        <v>2758.4758200000001</v>
      </c>
      <c r="BP26" s="40">
        <f>BF26*VLOOKUP(BP$12,別紙!$B$4:$E$10,MATCH("設備利用率",別紙!$B$4:$E$4,0),0)/100*8760/10^3</f>
        <v>5200.6954919999998</v>
      </c>
      <c r="BQ26" s="40">
        <f>BG26*VLOOKUP(BQ$12,別紙!$B$4:$E$10,MATCH("設備利用率",別紙!$B$4:$E$4,0),0)/100*8760/10^3</f>
        <v>0</v>
      </c>
      <c r="BR26" s="40">
        <f>BH26*VLOOKUP(BR$12,別紙!$B$4:$E$10,MATCH("設備利用率",別紙!$B$4:$E$4,0),0)/100*8760/10^3</f>
        <v>999.69120000000009</v>
      </c>
      <c r="BS26" s="40">
        <f>BI26*VLOOKUP(BS$12,別紙!$B$4:$E$10,MATCH("設備利用率",別紙!$B$4:$E$4,0),0)/100*8760/10^3</f>
        <v>0</v>
      </c>
      <c r="BT26" s="40">
        <f>BJ26*VLOOKUP(BT$12,別紙!$B$4:$E$10,MATCH("設備利用率",別紙!$B$4:$E$4,0),0)/100*8760/10^3</f>
        <v>0</v>
      </c>
      <c r="BU26" s="40">
        <f t="shared" si="6"/>
        <v>8958.8625119999997</v>
      </c>
      <c r="BV26" s="42"/>
      <c r="BW26" s="38" t="str">
        <f t="shared" si="7"/>
        <v>20541</v>
      </c>
      <c r="BX26" s="38" t="str">
        <f t="shared" si="8"/>
        <v>小布施町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43021.520473906501</v>
      </c>
      <c r="BZ26" s="42"/>
      <c r="CA26" s="38" t="str">
        <f t="shared" si="9"/>
        <v>20541</v>
      </c>
      <c r="CB26" s="38" t="str">
        <f t="shared" si="10"/>
        <v>小布施町</v>
      </c>
      <c r="CC26" s="260">
        <f t="shared" si="11"/>
        <v>6.4118510680557572E-2</v>
      </c>
      <c r="CD26" s="260">
        <f t="shared" si="1"/>
        <v>0.1208859062792617</v>
      </c>
      <c r="CE26" s="260">
        <f t="shared" si="1"/>
        <v>0</v>
      </c>
      <c r="CF26" s="260">
        <f t="shared" si="1"/>
        <v>2.3237002992637947E-2</v>
      </c>
      <c r="CG26" s="260">
        <f t="shared" si="1"/>
        <v>0</v>
      </c>
      <c r="CH26" s="260">
        <f t="shared" si="1"/>
        <v>0</v>
      </c>
      <c r="CI26" s="260">
        <f t="shared" si="12"/>
        <v>0.20824141995245721</v>
      </c>
      <c r="CK26" s="20" t="str">
        <f t="shared" si="13"/>
        <v>20541</v>
      </c>
      <c r="CL26" s="20" t="str">
        <f t="shared" si="14"/>
        <v>小布施町</v>
      </c>
      <c r="CM26" s="20">
        <f>VLOOKUP($CK26&amp;"_"&amp;$AZ$7,データシート1!$A:$BS,MATCH("ca_太陽光発電（10kW未満）",データシート1!$A$1:$BS$1,0),0)</f>
        <v>495</v>
      </c>
      <c r="CN26" s="20">
        <f>VLOOKUP($CK26&amp;"_"&amp;$AZ$5,データシート1!$A:$BS,MATCH("ab_家庭",データシート1!$A$1:$BS$1,0),0)</f>
        <v>3975</v>
      </c>
      <c r="CO26" s="260">
        <f t="shared" si="15"/>
        <v>0.12452830188679245</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16343</v>
      </c>
      <c r="AY27" s="20" t="str">
        <f>IF(IFERROR(比較地域マスタ!$Z20,"")=0,"",IFERROR(比較地域マスタ!$Z20,""))</f>
        <v>朝日町</v>
      </c>
      <c r="BC27" s="960" t="str">
        <f t="shared" si="0"/>
        <v>16343</v>
      </c>
      <c r="BD27" s="123" t="str">
        <f t="shared" si="2"/>
        <v>朝日町</v>
      </c>
      <c r="BE27" s="40">
        <f>VLOOKUP($BC27&amp;"_"&amp;$AZ$7,データシート1!$A:$BS,MATCH("cb_"&amp;BE$12,データシート1!$A$1:$BS$1,0),0)</f>
        <v>339.00000000000006</v>
      </c>
      <c r="BF27" s="40">
        <f>VLOOKUP($BC27&amp;"_"&amp;$AZ$7,データシート1!$A:$BS,MATCH("cb_"&amp;BF$12,データシート1!$A$1:$BS$1,0),0)</f>
        <v>2886.3</v>
      </c>
      <c r="BG27" s="40">
        <f>VLOOKUP($BC27&amp;"_"&amp;$AZ$7,データシート1!$A:$BS,MATCH("cb_"&amp;BG$12,データシート1!$A$1:$BS$1,0),0)</f>
        <v>0</v>
      </c>
      <c r="BH27" s="40">
        <f>VLOOKUP($BC27&amp;"_"&amp;$AZ$7,データシート1!$A:$BS,MATCH("cb_"&amp;BH$12,データシート1!$A$1:$BS$1,0),0)</f>
        <v>1151</v>
      </c>
      <c r="BI27" s="40">
        <f>VLOOKUP($BC27&amp;"_"&amp;$AZ$7,データシート1!$A:$BS,MATCH("cb_"&amp;BI$12,データシート1!$A$1:$BS$1,0),0)</f>
        <v>0</v>
      </c>
      <c r="BJ27" s="40">
        <f>VLOOKUP($BC27&amp;"_"&amp;$AZ$7,データシート1!$A:$BS,MATCH("cb_"&amp;BJ$12,データシート1!$A$1:$BS$1,0),0)</f>
        <v>0</v>
      </c>
      <c r="BK27" s="40">
        <f t="shared" si="3"/>
        <v>4376.3</v>
      </c>
      <c r="BL27" s="42"/>
      <c r="BM27" s="960" t="str">
        <f t="shared" si="4"/>
        <v>16343</v>
      </c>
      <c r="BN27" s="123" t="str">
        <f t="shared" si="5"/>
        <v>朝日町</v>
      </c>
      <c r="BO27" s="40">
        <f>BE27*VLOOKUP(BO$12,別紙!$B$4:$E$10,MATCH("設備利用率",別紙!$B$4:$E$4,0),0)/100*8760/10^3</f>
        <v>406.84068000000008</v>
      </c>
      <c r="BP27" s="40">
        <f>BF27*VLOOKUP(BP$12,別紙!$B$4:$E$10,MATCH("設備利用率",別紙!$B$4:$E$4,0),0)/100*8760/10^3</f>
        <v>3817.8821880000005</v>
      </c>
      <c r="BQ27" s="40">
        <f>BG27*VLOOKUP(BQ$12,別紙!$B$4:$E$10,MATCH("設備利用率",別紙!$B$4:$E$4,0),0)/100*8760/10^3</f>
        <v>0</v>
      </c>
      <c r="BR27" s="40">
        <f>BH27*VLOOKUP(BR$12,別紙!$B$4:$E$10,MATCH("設備利用率",別紙!$B$4:$E$4,0),0)/100*8760/10^3</f>
        <v>6049.6559999999999</v>
      </c>
      <c r="BS27" s="40">
        <f>BI27*VLOOKUP(BS$12,別紙!$B$4:$E$10,MATCH("設備利用率",別紙!$B$4:$E$4,0),0)/100*8760/10^3</f>
        <v>0</v>
      </c>
      <c r="BT27" s="40">
        <f>BJ27*VLOOKUP(BT$12,別紙!$B$4:$E$10,MATCH("設備利用率",別紙!$B$4:$E$4,0),0)/100*8760/10^3</f>
        <v>0</v>
      </c>
      <c r="BU27" s="40">
        <f t="shared" si="6"/>
        <v>10274.378868</v>
      </c>
      <c r="BV27" s="42"/>
      <c r="BW27" s="38" t="str">
        <f t="shared" si="7"/>
        <v>16343</v>
      </c>
      <c r="BX27" s="38" t="str">
        <f t="shared" si="8"/>
        <v>朝日町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66903.628998351065</v>
      </c>
      <c r="BZ27" s="42"/>
      <c r="CA27" s="38" t="str">
        <f t="shared" si="9"/>
        <v>16343</v>
      </c>
      <c r="CB27" s="38" t="str">
        <f t="shared" si="10"/>
        <v>朝日町</v>
      </c>
      <c r="CC27" s="260">
        <f t="shared" si="11"/>
        <v>6.0809956962129402E-3</v>
      </c>
      <c r="CD27" s="260">
        <f t="shared" si="1"/>
        <v>5.7065397574982031E-2</v>
      </c>
      <c r="CE27" s="260">
        <f t="shared" si="1"/>
        <v>0</v>
      </c>
      <c r="CF27" s="260">
        <f t="shared" si="1"/>
        <v>9.0423435777289479E-2</v>
      </c>
      <c r="CG27" s="260">
        <f t="shared" si="1"/>
        <v>0</v>
      </c>
      <c r="CH27" s="260">
        <f t="shared" si="1"/>
        <v>0</v>
      </c>
      <c r="CI27" s="260">
        <f t="shared" si="12"/>
        <v>0.15356982904848446</v>
      </c>
      <c r="CK27" s="20" t="str">
        <f t="shared" si="13"/>
        <v>16343</v>
      </c>
      <c r="CL27" s="20" t="str">
        <f t="shared" si="14"/>
        <v>朝日町</v>
      </c>
      <c r="CM27" s="20">
        <f>VLOOKUP($CK27&amp;"_"&amp;$AZ$7,データシート1!$A:$BS,MATCH("ca_太陽光発電（10kW未満）",データシート1!$A$1:$BS$1,0),0)</f>
        <v>64</v>
      </c>
      <c r="CN27" s="20">
        <f>VLOOKUP($CK27&amp;"_"&amp;$AZ$5,データシート1!$A:$BS,MATCH("ab_家庭",データシート1!$A$1:$BS$1,0),0)</f>
        <v>4702</v>
      </c>
      <c r="CO27" s="260">
        <f t="shared" si="15"/>
        <v>1.3611229264142918E-2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03461</v>
      </c>
      <c r="AY28" s="20" t="str">
        <f>IF(IFERROR(比較地域マスタ!$Z21,"")=0,"",IFERROR(比較地域マスタ!$Z21,""))</f>
        <v>大槌町</v>
      </c>
      <c r="BC28" s="960" t="str">
        <f t="shared" si="0"/>
        <v>03461</v>
      </c>
      <c r="BD28" s="123" t="str">
        <f t="shared" si="2"/>
        <v>大槌町</v>
      </c>
      <c r="BE28" s="40">
        <f>VLOOKUP($BC28&amp;"_"&amp;$AZ$7,データシート1!$A:$BS,MATCH("cb_"&amp;BE$12,データシート1!$A$1:$BS$1,0),0)</f>
        <v>2595.4000000000024</v>
      </c>
      <c r="BF28" s="40">
        <f>VLOOKUP($BC28&amp;"_"&amp;$AZ$7,データシート1!$A:$BS,MATCH("cb_"&amp;BF$12,データシート1!$A$1:$BS$1,0),0)</f>
        <v>551.40000000000009</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3146.8000000000025</v>
      </c>
      <c r="BL28" s="42"/>
      <c r="BM28" s="960" t="str">
        <f t="shared" si="4"/>
        <v>03461</v>
      </c>
      <c r="BN28" s="123" t="str">
        <f t="shared" si="5"/>
        <v>大槌町</v>
      </c>
      <c r="BO28" s="40">
        <f>BE28*VLOOKUP(BO$12,別紙!$B$4:$E$10,MATCH("設備利用率",別紙!$B$4:$E$4,0),0)/100*8760/10^3</f>
        <v>3114.7914480000027</v>
      </c>
      <c r="BP28" s="40">
        <f>BF28*VLOOKUP(BP$12,別紙!$B$4:$E$10,MATCH("設備利用率",別紙!$B$4:$E$4,0),0)/100*8760/10^3</f>
        <v>729.36986400000001</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3844.1613120000029</v>
      </c>
      <c r="BV28" s="42"/>
      <c r="BW28" s="38" t="str">
        <f t="shared" si="7"/>
        <v>03461</v>
      </c>
      <c r="BX28" s="38" t="str">
        <f t="shared" si="8"/>
        <v>大槌町</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52002.856298871367</v>
      </c>
      <c r="BZ28" s="42"/>
      <c r="CA28" s="38" t="str">
        <f t="shared" si="9"/>
        <v>03461</v>
      </c>
      <c r="CB28" s="38" t="str">
        <f t="shared" si="10"/>
        <v>大槌町</v>
      </c>
      <c r="CC28" s="260">
        <f t="shared" si="11"/>
        <v>5.9896545491629156E-2</v>
      </c>
      <c r="CD28" s="260">
        <f t="shared" si="1"/>
        <v>1.4025573130217267E-2</v>
      </c>
      <c r="CE28" s="260">
        <f t="shared" si="1"/>
        <v>0</v>
      </c>
      <c r="CF28" s="260">
        <f t="shared" si="1"/>
        <v>0</v>
      </c>
      <c r="CG28" s="260">
        <f t="shared" si="1"/>
        <v>0</v>
      </c>
      <c r="CH28" s="260">
        <f t="shared" si="1"/>
        <v>0</v>
      </c>
      <c r="CI28" s="260">
        <f t="shared" si="12"/>
        <v>7.392211862184643E-2</v>
      </c>
      <c r="CK28" s="20" t="str">
        <f t="shared" si="13"/>
        <v>03461</v>
      </c>
      <c r="CL28" s="20" t="str">
        <f t="shared" si="14"/>
        <v>大槌町</v>
      </c>
      <c r="CM28" s="20">
        <f>VLOOKUP($CK28&amp;"_"&amp;$AZ$7,データシート1!$A:$BS,MATCH("ca_太陽光発電（10kW未満）",データシート1!$A$1:$BS$1,0),0)</f>
        <v>555</v>
      </c>
      <c r="CN28" s="20">
        <f>VLOOKUP($CK28&amp;"_"&amp;$AZ$5,データシート1!$A:$BS,MATCH("ab_家庭",データシート1!$A$1:$BS$1,0),0)</f>
        <v>5291</v>
      </c>
      <c r="CO28" s="260">
        <f t="shared" si="15"/>
        <v>0.1048951048951049</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11381</v>
      </c>
      <c r="AY29" s="20" t="str">
        <f>IF(IFERROR(比較地域マスタ!$Z22,"")=0,"",IFERROR(比較地域マスタ!$Z22,""))</f>
        <v>美里町</v>
      </c>
      <c r="BC29" s="960" t="str">
        <f t="shared" si="0"/>
        <v>11381</v>
      </c>
      <c r="BD29" s="123" t="str">
        <f t="shared" si="2"/>
        <v>美里町</v>
      </c>
      <c r="BE29" s="40">
        <f>VLOOKUP($BC29&amp;"_"&amp;$AZ$7,データシート1!$A:$BS,MATCH("cb_"&amp;BE$12,データシート1!$A$1:$BS$1,0),0)</f>
        <v>1856.0000000000023</v>
      </c>
      <c r="BF29" s="40">
        <f>VLOOKUP($BC29&amp;"_"&amp;$AZ$7,データシート1!$A:$BS,MATCH("cb_"&amp;BF$12,データシート1!$A$1:$BS$1,0),0)</f>
        <v>27941.700000000041</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29797.700000000044</v>
      </c>
      <c r="BL29" s="42"/>
      <c r="BM29" s="960" t="str">
        <f t="shared" si="4"/>
        <v>11381</v>
      </c>
      <c r="BN29" s="123" t="str">
        <f t="shared" si="5"/>
        <v>美里町</v>
      </c>
      <c r="BO29" s="40">
        <f>BE29*VLOOKUP(BO$12,別紙!$B$4:$E$10,MATCH("設備利用率",別紙!$B$4:$E$4,0),0)/100*8760/10^3</f>
        <v>2227.4227200000028</v>
      </c>
      <c r="BP29" s="40">
        <f>BF29*VLOOKUP(BP$12,別紙!$B$4:$E$10,MATCH("設備利用率",別紙!$B$4:$E$4,0),0)/100*8760/10^3</f>
        <v>36960.163092000053</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39187.585812000056</v>
      </c>
      <c r="BV29" s="42"/>
      <c r="BW29" s="38" t="str">
        <f t="shared" si="7"/>
        <v>11381</v>
      </c>
      <c r="BX29" s="38" t="str">
        <f t="shared" si="8"/>
        <v>美里町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104634.33946805199</v>
      </c>
      <c r="BZ29" s="42"/>
      <c r="CA29" s="38" t="str">
        <f t="shared" si="9"/>
        <v>11381</v>
      </c>
      <c r="CB29" s="38" t="str">
        <f t="shared" si="10"/>
        <v>美里町</v>
      </c>
      <c r="CC29" s="260">
        <f t="shared" si="11"/>
        <v>2.1287683673676765E-2</v>
      </c>
      <c r="CD29" s="260">
        <f t="shared" ref="CD29:CD60" si="16">BP29/$BY29</f>
        <v>0.35323167594788618</v>
      </c>
      <c r="CE29" s="260">
        <f t="shared" ref="CE29:CE60" si="17">BQ29/$BY29</f>
        <v>0</v>
      </c>
      <c r="CF29" s="260">
        <f t="shared" ref="CF29:CF60" si="18">BR29/$BY29</f>
        <v>0</v>
      </c>
      <c r="CG29" s="260">
        <f t="shared" ref="CG29:CG60" si="19">BS29/$BY29</f>
        <v>0</v>
      </c>
      <c r="CH29" s="260">
        <f t="shared" ref="CH29:CH60" si="20">BT29/$BY29</f>
        <v>0</v>
      </c>
      <c r="CI29" s="260">
        <f t="shared" si="12"/>
        <v>0.37451935962156291</v>
      </c>
      <c r="CK29" s="20" t="str">
        <f t="shared" si="13"/>
        <v>11381</v>
      </c>
      <c r="CL29" s="20" t="str">
        <f t="shared" si="14"/>
        <v>美里町</v>
      </c>
      <c r="CM29" s="20">
        <f>VLOOKUP($CK29&amp;"_"&amp;$AZ$7,データシート1!$A:$BS,MATCH("ca_太陽光発電（10kW未満）",データシート1!$A$1:$BS$1,0),0)</f>
        <v>347</v>
      </c>
      <c r="CN29" s="20">
        <f>VLOOKUP($CK29&amp;"_"&amp;$AZ$5,データシート1!$A:$BS,MATCH("ab_家庭",データシート1!$A$1:$BS$1,0),0)</f>
        <v>4493</v>
      </c>
      <c r="CO29" s="260">
        <f t="shared" si="15"/>
        <v>7.7231248608947256E-2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33622</v>
      </c>
      <c r="AY30" s="20" t="str">
        <f>IF(IFERROR(比較地域マスタ!$Z23,"")=0,"",IFERROR(比較地域マスタ!$Z23,""))</f>
        <v>勝央町</v>
      </c>
      <c r="BC30" s="960" t="str">
        <f t="shared" si="0"/>
        <v>33622</v>
      </c>
      <c r="BD30" s="123" t="str">
        <f t="shared" si="2"/>
        <v>勝央町</v>
      </c>
      <c r="BE30" s="40">
        <f>VLOOKUP($BC30&amp;"_"&amp;$AZ$7,データシート1!$A:$BS,MATCH("cb_"&amp;BE$12,データシート1!$A$1:$BS$1,0),0)</f>
        <v>1690.0500000000009</v>
      </c>
      <c r="BF30" s="40">
        <f>VLOOKUP($BC30&amp;"_"&amp;$AZ$7,データシート1!$A:$BS,MATCH("cb_"&amp;BF$12,データシート1!$A$1:$BS$1,0),0)</f>
        <v>28553.400000000005</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30243.450000000004</v>
      </c>
      <c r="BL30" s="42"/>
      <c r="BM30" s="960" t="str">
        <f t="shared" si="4"/>
        <v>33622</v>
      </c>
      <c r="BN30" s="123" t="str">
        <f t="shared" si="5"/>
        <v>勝央町</v>
      </c>
      <c r="BO30" s="40">
        <f>BE30*VLOOKUP(BO$12,別紙!$B$4:$E$10,MATCH("設備利用率",別紙!$B$4:$E$4,0),0)/100*8760/10^3</f>
        <v>2028.2628060000011</v>
      </c>
      <c r="BP30" s="40">
        <f>BF30*VLOOKUP(BP$12,別紙!$B$4:$E$10,MATCH("設備利用率",別紙!$B$4:$E$4,0),0)/100*8760/10^3</f>
        <v>37769.295384000012</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39797.558190000011</v>
      </c>
      <c r="BV30" s="42"/>
      <c r="BW30" s="38" t="str">
        <f t="shared" si="7"/>
        <v>33622</v>
      </c>
      <c r="BX30" s="38" t="str">
        <f t="shared" si="8"/>
        <v>勝央町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238991.45561375699</v>
      </c>
      <c r="BZ30" s="42"/>
      <c r="CA30" s="38" t="str">
        <f t="shared" si="9"/>
        <v>33622</v>
      </c>
      <c r="CB30" s="38" t="str">
        <f t="shared" si="10"/>
        <v>勝央町</v>
      </c>
      <c r="CC30" s="260">
        <f t="shared" si="11"/>
        <v>8.4867586616901997E-3</v>
      </c>
      <c r="CD30" s="260">
        <f t="shared" si="16"/>
        <v>0.15803617450257459</v>
      </c>
      <c r="CE30" s="260">
        <f t="shared" si="17"/>
        <v>0</v>
      </c>
      <c r="CF30" s="260">
        <f t="shared" si="18"/>
        <v>0</v>
      </c>
      <c r="CG30" s="260">
        <f t="shared" si="19"/>
        <v>0</v>
      </c>
      <c r="CH30" s="260">
        <f t="shared" si="20"/>
        <v>0</v>
      </c>
      <c r="CI30" s="260">
        <f t="shared" si="12"/>
        <v>0.16652293316426478</v>
      </c>
      <c r="CK30" s="20" t="str">
        <f t="shared" si="13"/>
        <v>33622</v>
      </c>
      <c r="CL30" s="20" t="str">
        <f t="shared" si="14"/>
        <v>勝央町</v>
      </c>
      <c r="CM30" s="20">
        <f>VLOOKUP($CK30&amp;"_"&amp;$AZ$7,データシート1!$A:$BS,MATCH("ca_太陽光発電（10kW未満）",データシート1!$A$1:$BS$1,0),0)</f>
        <v>299</v>
      </c>
      <c r="CN30" s="20">
        <f>VLOOKUP($CK30&amp;"_"&amp;$AZ$5,データシート1!$A:$BS,MATCH("ab_家庭",データシート1!$A$1:$BS$1,0),0)</f>
        <v>4646</v>
      </c>
      <c r="CO30" s="260">
        <f t="shared" si="15"/>
        <v>6.4356435643564358E-2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01545</v>
      </c>
      <c r="AY31" s="20" t="str">
        <f>IF(IFERROR(比較地域マスタ!$Z24,"")=0,"",IFERROR(比較地域マスタ!$Z24,""))</f>
        <v>斜里町</v>
      </c>
      <c r="BC31" s="960" t="str">
        <f t="shared" si="0"/>
        <v>01545</v>
      </c>
      <c r="BD31" s="123" t="str">
        <f t="shared" si="2"/>
        <v>斜里町</v>
      </c>
      <c r="BE31" s="40">
        <f>VLOOKUP($BC31&amp;"_"&amp;$AZ$7,データシート1!$A:$BS,MATCH("cb_"&amp;BE$12,データシート1!$A$1:$BS$1,0),0)</f>
        <v>1060.4679999999996</v>
      </c>
      <c r="BF31" s="40">
        <f>VLOOKUP($BC31&amp;"_"&amp;$AZ$7,データシート1!$A:$BS,MATCH("cb_"&amp;BF$12,データシート1!$A$1:$BS$1,0),0)</f>
        <v>13043.099999999997</v>
      </c>
      <c r="BG31" s="40">
        <f>VLOOKUP($BC31&amp;"_"&amp;$AZ$7,データシート1!$A:$BS,MATCH("cb_"&amp;BG$12,データシート1!$A$1:$BS$1,0),0)</f>
        <v>0</v>
      </c>
      <c r="BH31" s="40">
        <f>VLOOKUP($BC31&amp;"_"&amp;$AZ$7,データシート1!$A:$BS,MATCH("cb_"&amp;BH$12,データシート1!$A$1:$BS$1,0),0)</f>
        <v>383</v>
      </c>
      <c r="BI31" s="40">
        <f>VLOOKUP($BC31&amp;"_"&amp;$AZ$7,データシート1!$A:$BS,MATCH("cb_"&amp;BI$12,データシート1!$A$1:$BS$1,0),0)</f>
        <v>0</v>
      </c>
      <c r="BJ31" s="40">
        <f>VLOOKUP($BC31&amp;"_"&amp;$AZ$7,データシート1!$A:$BS,MATCH("cb_"&amp;BJ$12,データシート1!$A$1:$BS$1,0),0)</f>
        <v>0</v>
      </c>
      <c r="BK31" s="40">
        <f t="shared" si="3"/>
        <v>14486.567999999996</v>
      </c>
      <c r="BL31" s="42"/>
      <c r="BM31" s="960" t="str">
        <f t="shared" si="4"/>
        <v>01545</v>
      </c>
      <c r="BN31" s="123" t="str">
        <f t="shared" si="5"/>
        <v>斜里町</v>
      </c>
      <c r="BO31" s="40">
        <f>BE31*VLOOKUP(BO$12,別紙!$B$4:$E$10,MATCH("設備利用率",別紙!$B$4:$E$4,0),0)/100*8760/10^3</f>
        <v>1272.6888561599992</v>
      </c>
      <c r="BP31" s="40">
        <f>BF31*VLOOKUP(BP$12,別紙!$B$4:$E$10,MATCH("設備利用率",別紙!$B$4:$E$4,0),0)/100*8760/10^3</f>
        <v>17252.890955999992</v>
      </c>
      <c r="BQ31" s="40">
        <f>BG31*VLOOKUP(BQ$12,別紙!$B$4:$E$10,MATCH("設備利用率",別紙!$B$4:$E$4,0),0)/100*8760/10^3</f>
        <v>0</v>
      </c>
      <c r="BR31" s="40">
        <f>BH31*VLOOKUP(BR$12,別紙!$B$4:$E$10,MATCH("設備利用率",別紙!$B$4:$E$4,0),0)/100*8760/10^3</f>
        <v>2013.048</v>
      </c>
      <c r="BS31" s="40">
        <f>BI31*VLOOKUP(BS$12,別紙!$B$4:$E$10,MATCH("設備利用率",別紙!$B$4:$E$4,0),0)/100*8760/10^3</f>
        <v>0</v>
      </c>
      <c r="BT31" s="40">
        <f>BJ31*VLOOKUP(BT$12,別紙!$B$4:$E$10,MATCH("設備利用率",別紙!$B$4:$E$4,0),0)/100*8760/10^3</f>
        <v>0</v>
      </c>
      <c r="BU31" s="40">
        <f t="shared" si="6"/>
        <v>20538.62781215999</v>
      </c>
      <c r="BV31" s="42"/>
      <c r="BW31" s="38" t="str">
        <f t="shared" si="7"/>
        <v>01545</v>
      </c>
      <c r="BX31" s="38" t="str">
        <f t="shared" si="8"/>
        <v>斜里町</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80183.568302308297</v>
      </c>
      <c r="BZ31" s="42"/>
      <c r="CA31" s="38" t="str">
        <f t="shared" si="9"/>
        <v>01545</v>
      </c>
      <c r="CB31" s="38" t="str">
        <f t="shared" si="10"/>
        <v>斜里町</v>
      </c>
      <c r="CC31" s="260">
        <f t="shared" si="11"/>
        <v>1.5872190314126511E-2</v>
      </c>
      <c r="CD31" s="260">
        <f t="shared" si="16"/>
        <v>0.21516741299106443</v>
      </c>
      <c r="CE31" s="260">
        <f t="shared" si="17"/>
        <v>0</v>
      </c>
      <c r="CF31" s="260">
        <f t="shared" si="18"/>
        <v>2.5105492841256467E-2</v>
      </c>
      <c r="CG31" s="260">
        <f t="shared" si="19"/>
        <v>0</v>
      </c>
      <c r="CH31" s="260">
        <f t="shared" si="20"/>
        <v>0</v>
      </c>
      <c r="CI31" s="260">
        <f t="shared" si="12"/>
        <v>0.25614509614644737</v>
      </c>
      <c r="CK31" s="20" t="str">
        <f t="shared" si="13"/>
        <v>01545</v>
      </c>
      <c r="CL31" s="20" t="str">
        <f t="shared" si="14"/>
        <v>斜里町</v>
      </c>
      <c r="CM31" s="20">
        <f>VLOOKUP($CK31&amp;"_"&amp;$AZ$7,データシート1!$A:$BS,MATCH("ca_太陽光発電（10kW未満）",データシート1!$A$1:$BS$1,0),0)</f>
        <v>154</v>
      </c>
      <c r="CN31" s="20">
        <f>VLOOKUP($CK31&amp;"_"&amp;$AZ$5,データシート1!$A:$BS,MATCH("ab_家庭",データシート1!$A$1:$BS$1,0),0)</f>
        <v>5437</v>
      </c>
      <c r="CO31" s="260">
        <f t="shared" si="15"/>
        <v>2.8324443627000186E-2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10522</v>
      </c>
      <c r="AY32" s="20" t="str">
        <f>IF(IFERROR(比較地域マスタ!$Z25,"")=0,"",IFERROR(比較地域マスタ!$Z25,""))</f>
        <v>明和町</v>
      </c>
      <c r="AZ32" s="24"/>
      <c r="BA32" s="24"/>
      <c r="BB32" s="24"/>
      <c r="BC32" s="960" t="str">
        <f t="shared" si="0"/>
        <v>10522</v>
      </c>
      <c r="BD32" s="123" t="str">
        <f t="shared" si="2"/>
        <v>明和町</v>
      </c>
      <c r="BE32" s="40">
        <f>VLOOKUP($BC32&amp;"_"&amp;$AZ$7,データシート1!$A:$BS,MATCH("cb_"&amp;BE$12,データシート1!$A$1:$BS$1,0),0)</f>
        <v>2003.7000000000016</v>
      </c>
      <c r="BF32" s="40">
        <f>VLOOKUP($BC32&amp;"_"&amp;$AZ$7,データシート1!$A:$BS,MATCH("cb_"&amp;BF$12,データシート1!$A$1:$BS$1,0),0)</f>
        <v>11375.8</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400</v>
      </c>
      <c r="BK32" s="40">
        <f t="shared" si="3"/>
        <v>13779.5</v>
      </c>
      <c r="BL32" s="42"/>
      <c r="BM32" s="960" t="str">
        <f t="shared" si="4"/>
        <v>10522</v>
      </c>
      <c r="BN32" s="123" t="str">
        <f t="shared" si="5"/>
        <v>明和町</v>
      </c>
      <c r="BO32" s="40">
        <f>BE32*VLOOKUP(BO$12,別紙!$B$4:$E$10,MATCH("設備利用率",別紙!$B$4:$E$4,0),0)/100*8760/10^3</f>
        <v>2404.6804440000014</v>
      </c>
      <c r="BP32" s="40">
        <f>BF32*VLOOKUP(BP$12,別紙!$B$4:$E$10,MATCH("設備利用率",別紙!$B$4:$E$4,0),0)/100*8760/10^3</f>
        <v>15047.453207999999</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2803.2</v>
      </c>
      <c r="BU32" s="40">
        <f t="shared" si="6"/>
        <v>20255.333652000001</v>
      </c>
      <c r="BV32" s="42"/>
      <c r="BW32" s="38" t="str">
        <f t="shared" si="7"/>
        <v>10522</v>
      </c>
      <c r="BX32" s="38" t="str">
        <f t="shared" si="8"/>
        <v>明和町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97909.217191426913</v>
      </c>
      <c r="BZ32" s="42"/>
      <c r="CA32" s="38" t="str">
        <f t="shared" si="9"/>
        <v>10522</v>
      </c>
      <c r="CB32" s="38" t="str">
        <f t="shared" si="10"/>
        <v>明和町</v>
      </c>
      <c r="CC32" s="260">
        <f t="shared" si="11"/>
        <v>2.4560307118976322E-2</v>
      </c>
      <c r="CD32" s="260">
        <f t="shared" si="16"/>
        <v>0.15368781039868817</v>
      </c>
      <c r="CE32" s="260">
        <f t="shared" si="17"/>
        <v>0</v>
      </c>
      <c r="CF32" s="260">
        <f t="shared" si="18"/>
        <v>0</v>
      </c>
      <c r="CG32" s="260">
        <f t="shared" si="19"/>
        <v>0</v>
      </c>
      <c r="CH32" s="260">
        <f t="shared" si="20"/>
        <v>2.8630603741007669E-2</v>
      </c>
      <c r="CI32" s="260">
        <f t="shared" si="12"/>
        <v>0.20687872125867215</v>
      </c>
      <c r="CJ32" s="24"/>
      <c r="CK32" s="20" t="str">
        <f t="shared" si="13"/>
        <v>10522</v>
      </c>
      <c r="CL32" s="20" t="str">
        <f t="shared" si="14"/>
        <v>明和町</v>
      </c>
      <c r="CM32" s="20">
        <f>VLOOKUP($CK32&amp;"_"&amp;$AZ$7,データシート1!$A:$BS,MATCH("ca_太陽光発電（10kW未満）",データシート1!$A$1:$BS$1,0),0)</f>
        <v>395</v>
      </c>
      <c r="CN32" s="20">
        <f>VLOOKUP($CK32&amp;"_"&amp;$AZ$5,データシート1!$A:$BS,MATCH("ab_家庭",データシート1!$A$1:$BS$1,0),0)</f>
        <v>4297</v>
      </c>
      <c r="CO32" s="260">
        <f t="shared" si="15"/>
        <v>9.1924598557132878E-2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14382</v>
      </c>
      <c r="AY33" s="20" t="str">
        <f>IF(IFERROR(比較地域マスタ!$Z26,"")=0,"",IFERROR(比較地域マスタ!$Z26,""))</f>
        <v>箱根町</v>
      </c>
      <c r="BC33" s="960" t="str">
        <f t="shared" si="0"/>
        <v>14382</v>
      </c>
      <c r="BD33" s="123" t="str">
        <f t="shared" si="2"/>
        <v>箱根町</v>
      </c>
      <c r="BE33" s="40">
        <f>VLOOKUP($BC33&amp;"_"&amp;$AZ$7,データシート1!$A:$BS,MATCH("cb_"&amp;BE$12,データシート1!$A$1:$BS$1,0),0)</f>
        <v>393.09999999999985</v>
      </c>
      <c r="BF33" s="40">
        <f>VLOOKUP($BC33&amp;"_"&amp;$AZ$7,データシート1!$A:$BS,MATCH("cb_"&amp;BF$12,データシート1!$A$1:$BS$1,0),0)</f>
        <v>459.79999999999995</v>
      </c>
      <c r="BG33" s="40">
        <f>VLOOKUP($BC33&amp;"_"&amp;$AZ$7,データシート1!$A:$BS,MATCH("cb_"&amp;BG$12,データシート1!$A$1:$BS$1,0),0)</f>
        <v>0</v>
      </c>
      <c r="BH33" s="40">
        <f>VLOOKUP($BC33&amp;"_"&amp;$AZ$7,データシート1!$A:$BS,MATCH("cb_"&amp;BH$12,データシート1!$A$1:$BS$1,0),0)</f>
        <v>190</v>
      </c>
      <c r="BI33" s="40">
        <f>VLOOKUP($BC33&amp;"_"&amp;$AZ$7,データシート1!$A:$BS,MATCH("cb_"&amp;BI$12,データシート1!$A$1:$BS$1,0),0)</f>
        <v>0</v>
      </c>
      <c r="BJ33" s="40">
        <f>VLOOKUP($BC33&amp;"_"&amp;$AZ$7,データシート1!$A:$BS,MATCH("cb_"&amp;BJ$12,データシート1!$A$1:$BS$1,0),0)</f>
        <v>0</v>
      </c>
      <c r="BK33" s="40">
        <f t="shared" si="3"/>
        <v>1042.8999999999999</v>
      </c>
      <c r="BL33" s="42"/>
      <c r="BM33" s="960" t="str">
        <f t="shared" si="4"/>
        <v>14382</v>
      </c>
      <c r="BN33" s="123" t="str">
        <f t="shared" si="5"/>
        <v>箱根町</v>
      </c>
      <c r="BO33" s="40">
        <f>BE33*VLOOKUP(BO$12,別紙!$B$4:$E$10,MATCH("設備利用率",別紙!$B$4:$E$4,0),0)/100*8760/10^3</f>
        <v>471.76717199999979</v>
      </c>
      <c r="BP33" s="40">
        <f>BF33*VLOOKUP(BP$12,別紙!$B$4:$E$10,MATCH("設備利用率",別紙!$B$4:$E$4,0),0)/100*8760/10^3</f>
        <v>608.20504799999992</v>
      </c>
      <c r="BQ33" s="40">
        <f>BG33*VLOOKUP(BQ$12,別紙!$B$4:$E$10,MATCH("設備利用率",別紙!$B$4:$E$4,0),0)/100*8760/10^3</f>
        <v>0</v>
      </c>
      <c r="BR33" s="40">
        <f>BH33*VLOOKUP(BR$12,別紙!$B$4:$E$10,MATCH("設備利用率",別紙!$B$4:$E$4,0),0)/100*8760/10^3</f>
        <v>998.64</v>
      </c>
      <c r="BS33" s="40">
        <f>BI33*VLOOKUP(BS$12,別紙!$B$4:$E$10,MATCH("設備利用率",別紙!$B$4:$E$4,0),0)/100*8760/10^3</f>
        <v>0</v>
      </c>
      <c r="BT33" s="40">
        <f>BJ33*VLOOKUP(BT$12,別紙!$B$4:$E$10,MATCH("設備利用率",別紙!$B$4:$E$4,0),0)/100*8760/10^3</f>
        <v>0</v>
      </c>
      <c r="BU33" s="40">
        <f t="shared" si="6"/>
        <v>2078.6122199999995</v>
      </c>
      <c r="BV33" s="42"/>
      <c r="BW33" s="38" t="str">
        <f t="shared" si="7"/>
        <v>14382</v>
      </c>
      <c r="BX33" s="38" t="str">
        <f t="shared" si="8"/>
        <v>箱根町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106882.18032294344</v>
      </c>
      <c r="BZ33" s="42"/>
      <c r="CA33" s="38" t="str">
        <f t="shared" si="9"/>
        <v>14382</v>
      </c>
      <c r="CB33" s="38" t="str">
        <f t="shared" si="10"/>
        <v>箱根町</v>
      </c>
      <c r="CC33" s="260">
        <f t="shared" si="11"/>
        <v>4.4138992166379834E-3</v>
      </c>
      <c r="CD33" s="260">
        <f t="shared" si="16"/>
        <v>5.6904251593887251E-3</v>
      </c>
      <c r="CE33" s="260">
        <f t="shared" si="17"/>
        <v>0</v>
      </c>
      <c r="CF33" s="260">
        <f t="shared" si="18"/>
        <v>9.3433722719972519E-3</v>
      </c>
      <c r="CG33" s="260">
        <f t="shared" si="19"/>
        <v>0</v>
      </c>
      <c r="CH33" s="260">
        <f t="shared" si="20"/>
        <v>0</v>
      </c>
      <c r="CI33" s="260">
        <f t="shared" si="12"/>
        <v>1.9447696648023958E-2</v>
      </c>
      <c r="CK33" s="20" t="str">
        <f t="shared" si="13"/>
        <v>14382</v>
      </c>
      <c r="CL33" s="20" t="str">
        <f t="shared" si="14"/>
        <v>箱根町</v>
      </c>
      <c r="CM33" s="20">
        <f>VLOOKUP($CK33&amp;"_"&amp;$AZ$7,データシート1!$A:$BS,MATCH("ca_太陽光発電（10kW未満）",データシート1!$A$1:$BS$1,0),0)</f>
        <v>81</v>
      </c>
      <c r="CN33" s="20">
        <f>VLOOKUP($CK33&amp;"_"&amp;$AZ$5,データシート1!$A:$BS,MATCH("ab_家庭",データシート1!$A$1:$BS$1,0),0)</f>
        <v>6725</v>
      </c>
      <c r="CO33" s="260">
        <f t="shared" si="15"/>
        <v>1.2044609665427509E-2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02405</v>
      </c>
      <c r="AY34" s="20" t="str">
        <f>IF(IFERROR(比較地域マスタ!$Z27,"")=0,"",IFERROR(比較地域マスタ!$Z27,""))</f>
        <v>六戸町</v>
      </c>
      <c r="BC34" s="960" t="str">
        <f t="shared" si="0"/>
        <v>02405</v>
      </c>
      <c r="BD34" s="123" t="str">
        <f t="shared" si="2"/>
        <v>六戸町</v>
      </c>
      <c r="BE34" s="40">
        <f>VLOOKUP($BC34&amp;"_"&amp;$AZ$7,データシート1!$A:$BS,MATCH("cb_"&amp;BE$12,データシート1!$A$1:$BS$1,0),0)</f>
        <v>1866.4000000000019</v>
      </c>
      <c r="BF34" s="40">
        <f>VLOOKUP($BC34&amp;"_"&amp;$AZ$7,データシート1!$A:$BS,MATCH("cb_"&amp;BF$12,データシート1!$A$1:$BS$1,0),0)</f>
        <v>65596.999999999971</v>
      </c>
      <c r="BG34" s="40">
        <f>VLOOKUP($BC34&amp;"_"&amp;$AZ$7,データシート1!$A:$BS,MATCH("cb_"&amp;BG$12,データシート1!$A$1:$BS$1,0),0)</f>
        <v>19.5</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0</v>
      </c>
      <c r="BK34" s="40">
        <f t="shared" si="3"/>
        <v>67482.89999999998</v>
      </c>
      <c r="BL34" s="42"/>
      <c r="BM34" s="960" t="str">
        <f t="shared" si="4"/>
        <v>02405</v>
      </c>
      <c r="BN34" s="123" t="str">
        <f t="shared" si="5"/>
        <v>六戸町</v>
      </c>
      <c r="BO34" s="40">
        <f>BE34*VLOOKUP(BO$12,別紙!$B$4:$E$10,MATCH("設備利用率",別紙!$B$4:$E$4,0),0)/100*8760/10^3</f>
        <v>2239.9039680000024</v>
      </c>
      <c r="BP34" s="40">
        <f>BF34*VLOOKUP(BP$12,別紙!$B$4:$E$10,MATCH("設備利用率",別紙!$B$4:$E$4,0),0)/100*8760/10^3</f>
        <v>86769.087719999952</v>
      </c>
      <c r="BQ34" s="40">
        <f>BG34*VLOOKUP(BQ$12,別紙!$B$4:$E$10,MATCH("設備利用率",別紙!$B$4:$E$4,0),0)/100*8760/10^3</f>
        <v>42.36336</v>
      </c>
      <c r="BR34" s="40">
        <f>BH34*VLOOKUP(BR$12,別紙!$B$4:$E$10,MATCH("設備利用率",別紙!$B$4:$E$4,0),0)/100*8760/10^3</f>
        <v>0</v>
      </c>
      <c r="BS34" s="40">
        <f>BI34*VLOOKUP(BS$12,別紙!$B$4:$E$10,MATCH("設備利用率",別紙!$B$4:$E$4,0),0)/100*8760/10^3</f>
        <v>0</v>
      </c>
      <c r="BT34" s="40">
        <f>BJ34*VLOOKUP(BT$12,別紙!$B$4:$E$10,MATCH("設備利用率",別紙!$B$4:$E$4,0),0)/100*8760/10^3</f>
        <v>0</v>
      </c>
      <c r="BU34" s="40">
        <f t="shared" si="6"/>
        <v>89051.355047999954</v>
      </c>
      <c r="BV34" s="42"/>
      <c r="BW34" s="38" t="str">
        <f t="shared" si="7"/>
        <v>02405</v>
      </c>
      <c r="BX34" s="38" t="str">
        <f t="shared" si="8"/>
        <v>六戸町</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58059.112542388291</v>
      </c>
      <c r="BZ34" s="42"/>
      <c r="CA34" s="38" t="str">
        <f t="shared" si="9"/>
        <v>02405</v>
      </c>
      <c r="CB34" s="38" t="str">
        <f t="shared" si="10"/>
        <v>六戸町</v>
      </c>
      <c r="CC34" s="260">
        <f t="shared" si="11"/>
        <v>3.8579714189821181E-2</v>
      </c>
      <c r="CD34" s="260">
        <f t="shared" si="16"/>
        <v>1.4944955911382702</v>
      </c>
      <c r="CE34" s="260">
        <f t="shared" si="17"/>
        <v>7.2965910336764096E-4</v>
      </c>
      <c r="CF34" s="260">
        <f t="shared" si="18"/>
        <v>0</v>
      </c>
      <c r="CG34" s="260">
        <f t="shared" si="19"/>
        <v>0</v>
      </c>
      <c r="CH34" s="260">
        <f t="shared" si="20"/>
        <v>0</v>
      </c>
      <c r="CI34" s="260">
        <f t="shared" si="12"/>
        <v>1.5338049644314591</v>
      </c>
      <c r="CK34" s="20" t="str">
        <f t="shared" si="13"/>
        <v>02405</v>
      </c>
      <c r="CL34" s="20" t="str">
        <f t="shared" si="14"/>
        <v>六戸町</v>
      </c>
      <c r="CM34" s="20">
        <f>VLOOKUP($CK34&amp;"_"&amp;$AZ$7,データシート1!$A:$BS,MATCH("ca_太陽光発電（10kW未満）",データシート1!$A$1:$BS$1,0),0)</f>
        <v>355</v>
      </c>
      <c r="CN34" s="20">
        <f>VLOOKUP($CK34&amp;"_"&amp;$AZ$5,データシート1!$A:$BS,MATCH("ab_家庭",データシート1!$A$1:$BS$1,0),0)</f>
        <v>4577</v>
      </c>
      <c r="CO34" s="260">
        <f t="shared" si="15"/>
        <v>7.7561721651736942E-2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06302</v>
      </c>
      <c r="AY35" s="20" t="str">
        <f>IF(IFERROR(比較地域マスタ!$Z28,"")=0,"",IFERROR(比較地域マスタ!$Z28,""))</f>
        <v>中山町</v>
      </c>
      <c r="BC35" s="960" t="str">
        <f t="shared" si="0"/>
        <v>06302</v>
      </c>
      <c r="BD35" s="123" t="str">
        <f t="shared" si="2"/>
        <v>中山町</v>
      </c>
      <c r="BE35" s="40">
        <f>VLOOKUP($BC35&amp;"_"&amp;$AZ$7,データシート1!$A:$BS,MATCH("cb_"&amp;BE$12,データシート1!$A$1:$BS$1,0),0)</f>
        <v>1205.3000000000004</v>
      </c>
      <c r="BF35" s="40">
        <f>VLOOKUP($BC35&amp;"_"&amp;$AZ$7,データシート1!$A:$BS,MATCH("cb_"&amp;BF$12,データシート1!$A$1:$BS$1,0),0)</f>
        <v>272.39999999999998</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1477.7000000000003</v>
      </c>
      <c r="BL35" s="42"/>
      <c r="BM35" s="960" t="str">
        <f t="shared" si="4"/>
        <v>06302</v>
      </c>
      <c r="BN35" s="123" t="str">
        <f t="shared" si="5"/>
        <v>中山町</v>
      </c>
      <c r="BO35" s="40">
        <f>BE35*VLOOKUP(BO$12,別紙!$B$4:$E$10,MATCH("設備利用率",別紙!$B$4:$E$4,0),0)/100*8760/10^3</f>
        <v>1446.5046360000003</v>
      </c>
      <c r="BP35" s="40">
        <f>BF35*VLOOKUP(BP$12,別紙!$B$4:$E$10,MATCH("設備利用率",別紙!$B$4:$E$4,0),0)/100*8760/10^3</f>
        <v>360.31982399999998</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1806.8244600000003</v>
      </c>
      <c r="BV35" s="42"/>
      <c r="BW35" s="38" t="str">
        <f t="shared" si="7"/>
        <v>06302</v>
      </c>
      <c r="BX35" s="38" t="str">
        <f t="shared" si="8"/>
        <v>中山町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36004.182592345875</v>
      </c>
      <c r="BZ35" s="42"/>
      <c r="CA35" s="38" t="str">
        <f t="shared" si="9"/>
        <v>06302</v>
      </c>
      <c r="CB35" s="38" t="str">
        <f t="shared" si="10"/>
        <v>中山町</v>
      </c>
      <c r="CC35" s="260">
        <f t="shared" si="11"/>
        <v>4.0176016558351547E-2</v>
      </c>
      <c r="CD35" s="260">
        <f t="shared" si="16"/>
        <v>1.0007721271711369E-2</v>
      </c>
      <c r="CE35" s="260">
        <f t="shared" si="17"/>
        <v>0</v>
      </c>
      <c r="CF35" s="260">
        <f t="shared" si="18"/>
        <v>0</v>
      </c>
      <c r="CG35" s="260">
        <f t="shared" si="19"/>
        <v>0</v>
      </c>
      <c r="CH35" s="260">
        <f t="shared" si="20"/>
        <v>0</v>
      </c>
      <c r="CI35" s="260">
        <f t="shared" si="12"/>
        <v>5.0183737830062913E-2</v>
      </c>
      <c r="CK35" s="20" t="str">
        <f t="shared" si="13"/>
        <v>06302</v>
      </c>
      <c r="CL35" s="20" t="str">
        <f t="shared" si="14"/>
        <v>中山町</v>
      </c>
      <c r="CM35" s="20">
        <f>VLOOKUP($CK35&amp;"_"&amp;$AZ$7,データシート1!$A:$BS,MATCH("ca_太陽光発電（10kW未満）",データシート1!$A$1:$BS$1,0),0)</f>
        <v>260</v>
      </c>
      <c r="CN35" s="20">
        <f>VLOOKUP($CK35&amp;"_"&amp;$AZ$5,データシート1!$A:$BS,MATCH("ab_家庭",データシート1!$A$1:$BS$1,0),0)</f>
        <v>3721</v>
      </c>
      <c r="CO35" s="260">
        <f t="shared" si="15"/>
        <v>6.9873689868314964E-2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12424</v>
      </c>
      <c r="AY36" s="20" t="str">
        <f>IF(IFERROR(比較地域マスタ!$Z29,"")=0,"",IFERROR(比較地域マスタ!$Z29,""))</f>
        <v>白子町</v>
      </c>
      <c r="BC36" s="960" t="str">
        <f t="shared" si="0"/>
        <v>12424</v>
      </c>
      <c r="BD36" s="123" t="str">
        <f t="shared" si="2"/>
        <v>白子町</v>
      </c>
      <c r="BE36" s="40">
        <f>VLOOKUP($BC36&amp;"_"&amp;$AZ$7,データシート1!$A:$BS,MATCH("cb_"&amp;BE$12,データシート1!$A$1:$BS$1,0),0)</f>
        <v>871.59999999999968</v>
      </c>
      <c r="BF36" s="40">
        <f>VLOOKUP($BC36&amp;"_"&amp;$AZ$7,データシート1!$A:$BS,MATCH("cb_"&amp;BF$12,データシート1!$A$1:$BS$1,0),0)</f>
        <v>15605.000000000007</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16476.600000000006</v>
      </c>
      <c r="BL36" s="42"/>
      <c r="BM36" s="960" t="str">
        <f t="shared" si="4"/>
        <v>12424</v>
      </c>
      <c r="BN36" s="123" t="str">
        <f t="shared" si="5"/>
        <v>白子町</v>
      </c>
      <c r="BO36" s="40">
        <f>BE36*VLOOKUP(BO$12,別紙!$B$4:$E$10,MATCH("設備利用率",別紙!$B$4:$E$4,0),0)/100*8760/10^3</f>
        <v>1046.0245919999995</v>
      </c>
      <c r="BP36" s="40">
        <f>BF36*VLOOKUP(BP$12,別紙!$B$4:$E$10,MATCH("設備利用率",別紙!$B$4:$E$4,0),0)/100*8760/10^3</f>
        <v>20641.669800000011</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21687.694392000009</v>
      </c>
      <c r="BV36" s="42"/>
      <c r="BW36" s="38" t="str">
        <f t="shared" si="7"/>
        <v>12424</v>
      </c>
      <c r="BX36" s="38" t="str">
        <f t="shared" si="8"/>
        <v>白子町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46250.206268411821</v>
      </c>
      <c r="BZ36" s="42"/>
      <c r="CA36" s="38" t="str">
        <f t="shared" si="9"/>
        <v>12424</v>
      </c>
      <c r="CB36" s="38" t="str">
        <f t="shared" si="10"/>
        <v>白子町</v>
      </c>
      <c r="CC36" s="260">
        <f t="shared" si="11"/>
        <v>2.2616647068110878E-2</v>
      </c>
      <c r="CD36" s="260">
        <f t="shared" si="16"/>
        <v>0.44630438360007818</v>
      </c>
      <c r="CE36" s="260">
        <f t="shared" si="17"/>
        <v>0</v>
      </c>
      <c r="CF36" s="260">
        <f t="shared" si="18"/>
        <v>0</v>
      </c>
      <c r="CG36" s="260">
        <f t="shared" si="19"/>
        <v>0</v>
      </c>
      <c r="CH36" s="260">
        <f t="shared" si="20"/>
        <v>0</v>
      </c>
      <c r="CI36" s="260">
        <f t="shared" si="12"/>
        <v>0.46892103066818902</v>
      </c>
      <c r="CK36" s="20" t="str">
        <f t="shared" si="13"/>
        <v>12424</v>
      </c>
      <c r="CL36" s="20" t="str">
        <f t="shared" si="14"/>
        <v>白子町</v>
      </c>
      <c r="CM36" s="20">
        <f>VLOOKUP($CK36&amp;"_"&amp;$AZ$7,データシート1!$A:$BS,MATCH("ca_太陽光発電（10kW未満）",データシート1!$A$1:$BS$1,0),0)</f>
        <v>173</v>
      </c>
      <c r="CN36" s="20">
        <f>VLOOKUP($CK36&amp;"_"&amp;$AZ$5,データシート1!$A:$BS,MATCH("ab_家庭",データシート1!$A$1:$BS$1,0),0)</f>
        <v>4945</v>
      </c>
      <c r="CO36" s="260">
        <f t="shared" si="15"/>
        <v>3.4984833164812941E-2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28446</v>
      </c>
      <c r="AY37" s="20" t="str">
        <f>IF(IFERROR(比較地域マスタ!$Z30,"")=0,"",IFERROR(比較地域マスタ!$Z30,""))</f>
        <v>神河町</v>
      </c>
      <c r="BC37" s="960" t="str">
        <f t="shared" si="0"/>
        <v>28446</v>
      </c>
      <c r="BD37" s="123" t="str">
        <f t="shared" si="2"/>
        <v>神河町</v>
      </c>
      <c r="BE37" s="40">
        <f>VLOOKUP($BC37&amp;"_"&amp;$AZ$7,データシート1!$A:$BS,MATCH("cb_"&amp;BE$12,データシート1!$A$1:$BS$1,0),0)</f>
        <v>1434.6999999999998</v>
      </c>
      <c r="BF37" s="40">
        <f>VLOOKUP($BC37&amp;"_"&amp;$AZ$7,データシート1!$A:$BS,MATCH("cb_"&amp;BF$12,データシート1!$A$1:$BS$1,0),0)</f>
        <v>14108.700000000003</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15543.400000000001</v>
      </c>
      <c r="BL37" s="42"/>
      <c r="BM37" s="960" t="str">
        <f t="shared" si="4"/>
        <v>28446</v>
      </c>
      <c r="BN37" s="123" t="str">
        <f t="shared" si="5"/>
        <v>神河町</v>
      </c>
      <c r="BO37" s="40">
        <f>BE37*VLOOKUP(BO$12,別紙!$B$4:$E$10,MATCH("設備利用率",別紙!$B$4:$E$4,0),0)/100*8760/10^3</f>
        <v>1721.8121639999997</v>
      </c>
      <c r="BP37" s="40">
        <f>BF37*VLOOKUP(BP$12,別紙!$B$4:$E$10,MATCH("設備利用率",別紙!$B$4:$E$4,0),0)/100*8760/10^3</f>
        <v>18662.424012000003</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20384.236176000002</v>
      </c>
      <c r="BV37" s="42"/>
      <c r="BW37" s="38" t="str">
        <f t="shared" si="7"/>
        <v>28446</v>
      </c>
      <c r="BX37" s="38" t="str">
        <f t="shared" si="8"/>
        <v>神河町</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57706.120954034901</v>
      </c>
      <c r="BZ37" s="42"/>
      <c r="CA37" s="38" t="str">
        <f t="shared" si="9"/>
        <v>28446</v>
      </c>
      <c r="CB37" s="38" t="str">
        <f t="shared" si="10"/>
        <v>神河町</v>
      </c>
      <c r="CC37" s="260">
        <f t="shared" si="11"/>
        <v>2.9837600163273633E-2</v>
      </c>
      <c r="CD37" s="260">
        <f t="shared" si="16"/>
        <v>0.32340458349063744</v>
      </c>
      <c r="CE37" s="260">
        <f t="shared" si="17"/>
        <v>0</v>
      </c>
      <c r="CF37" s="260">
        <f t="shared" si="18"/>
        <v>0</v>
      </c>
      <c r="CG37" s="260">
        <f t="shared" si="19"/>
        <v>0</v>
      </c>
      <c r="CH37" s="260">
        <f t="shared" si="20"/>
        <v>0</v>
      </c>
      <c r="CI37" s="260">
        <f t="shared" si="12"/>
        <v>0.35324218365391108</v>
      </c>
      <c r="CK37" s="20" t="str">
        <f t="shared" si="13"/>
        <v>28446</v>
      </c>
      <c r="CL37" s="20" t="str">
        <f t="shared" si="14"/>
        <v>神河町</v>
      </c>
      <c r="CM37" s="20">
        <f>VLOOKUP($CK37&amp;"_"&amp;$AZ$7,データシート1!$A:$BS,MATCH("ca_太陽光発電（10kW未満）",データシート1!$A$1:$BS$1,0),0)</f>
        <v>326</v>
      </c>
      <c r="CN37" s="20">
        <f>VLOOKUP($CK37&amp;"_"&amp;$AZ$5,データシート1!$A:$BS,MATCH("ab_家庭",データシート1!$A$1:$BS$1,0),0)</f>
        <v>4200</v>
      </c>
      <c r="CO37" s="260">
        <f t="shared" si="15"/>
        <v>7.7619047619047615E-2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11365</v>
      </c>
      <c r="AY38" s="20" t="str">
        <f>IF(IFERROR(比較地域マスタ!$Z31,"")=0,"",IFERROR(比較地域マスタ!$Z31,""))</f>
        <v>小鹿野町</v>
      </c>
      <c r="BC38" s="960" t="str">
        <f t="shared" si="0"/>
        <v>11365</v>
      </c>
      <c r="BD38" s="123" t="str">
        <f t="shared" si="2"/>
        <v>小鹿野町</v>
      </c>
      <c r="BE38" s="40">
        <f>VLOOKUP($BC38&amp;"_"&amp;$AZ$7,データシート1!$A:$BS,MATCH("cb_"&amp;BE$12,データシート1!$A$1:$BS$1,0),0)</f>
        <v>1420.5000000000007</v>
      </c>
      <c r="BF38" s="40">
        <f>VLOOKUP($BC38&amp;"_"&amp;$AZ$7,データシート1!$A:$BS,MATCH("cb_"&amp;BF$12,データシート1!$A$1:$BS$1,0),0)</f>
        <v>9301.5999999999985</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10722.099999999999</v>
      </c>
      <c r="BL38" s="42"/>
      <c r="BM38" s="960" t="str">
        <f t="shared" si="4"/>
        <v>11365</v>
      </c>
      <c r="BN38" s="123" t="str">
        <f t="shared" si="5"/>
        <v>小鹿野町</v>
      </c>
      <c r="BO38" s="40">
        <f>BE38*VLOOKUP(BO$12,別紙!$B$4:$E$10,MATCH("設備利用率",別紙!$B$4:$E$4,0),0)/100*8760/10^3</f>
        <v>1704.7704600000009</v>
      </c>
      <c r="BP38" s="40">
        <f>BF38*VLOOKUP(BP$12,別紙!$B$4:$E$10,MATCH("設備利用率",別紙!$B$4:$E$4,0),0)/100*8760/10^3</f>
        <v>12303.784415999997</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14008.554875999998</v>
      </c>
      <c r="BV38" s="42"/>
      <c r="BW38" s="38" t="str">
        <f t="shared" si="7"/>
        <v>11365</v>
      </c>
      <c r="BX38" s="38" t="str">
        <f t="shared" si="8"/>
        <v>小鹿野町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52593.463532372305</v>
      </c>
      <c r="BZ38" s="42"/>
      <c r="CA38" s="38" t="str">
        <f t="shared" si="9"/>
        <v>11365</v>
      </c>
      <c r="CB38" s="38" t="str">
        <f t="shared" si="10"/>
        <v>小鹿野町</v>
      </c>
      <c r="CC38" s="260">
        <f t="shared" si="11"/>
        <v>3.2414112809868119E-2</v>
      </c>
      <c r="CD38" s="260">
        <f t="shared" si="16"/>
        <v>0.23394132254527744</v>
      </c>
      <c r="CE38" s="260">
        <f t="shared" si="17"/>
        <v>0</v>
      </c>
      <c r="CF38" s="260">
        <f t="shared" si="18"/>
        <v>0</v>
      </c>
      <c r="CG38" s="260">
        <f t="shared" si="19"/>
        <v>0</v>
      </c>
      <c r="CH38" s="260">
        <f t="shared" si="20"/>
        <v>0</v>
      </c>
      <c r="CI38" s="260">
        <f t="shared" si="12"/>
        <v>0.26635543535514561</v>
      </c>
      <c r="CK38" s="20" t="str">
        <f t="shared" si="13"/>
        <v>11365</v>
      </c>
      <c r="CL38" s="20" t="str">
        <f t="shared" si="14"/>
        <v>小鹿野町</v>
      </c>
      <c r="CM38" s="20">
        <f>VLOOKUP($CK38&amp;"_"&amp;$AZ$7,データシート1!$A:$BS,MATCH("ca_太陽光発電（10kW未満）",データシート1!$A$1:$BS$1,0),0)</f>
        <v>276</v>
      </c>
      <c r="CN38" s="20">
        <f>VLOOKUP($CK38&amp;"_"&amp;$AZ$5,データシート1!$A:$BS,MATCH("ab_家庭",データシート1!$A$1:$BS$1,0),0)</f>
        <v>4594</v>
      </c>
      <c r="CO38" s="260">
        <f t="shared" si="15"/>
        <v>6.0078363082281233E-2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14363</v>
      </c>
      <c r="AY39" s="20" t="str">
        <f>IF(IFERROR(比較地域マスタ!$Z32,"")=0,"",IFERROR(比較地域マスタ!$Z32,""))</f>
        <v>松田町</v>
      </c>
      <c r="BC39" s="960" t="str">
        <f t="shared" si="0"/>
        <v>14363</v>
      </c>
      <c r="BD39" s="123" t="str">
        <f t="shared" si="2"/>
        <v>松田町</v>
      </c>
      <c r="BE39" s="40">
        <f>VLOOKUP($BC39&amp;"_"&amp;$AZ$7,データシート1!$A:$BS,MATCH("cb_"&amp;BE$12,データシート1!$A$1:$BS$1,0),0)</f>
        <v>1035.4999999999998</v>
      </c>
      <c r="BF39" s="40">
        <f>VLOOKUP($BC39&amp;"_"&amp;$AZ$7,データシート1!$A:$BS,MATCH("cb_"&amp;BF$12,データシート1!$A$1:$BS$1,0),0)</f>
        <v>1741.5</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2777</v>
      </c>
      <c r="BL39" s="42"/>
      <c r="BM39" s="960" t="str">
        <f t="shared" si="4"/>
        <v>14363</v>
      </c>
      <c r="BN39" s="123" t="str">
        <f t="shared" si="5"/>
        <v>松田町</v>
      </c>
      <c r="BO39" s="40">
        <f>BE39*VLOOKUP(BO$12,別紙!$B$4:$E$10,MATCH("設備利用率",別紙!$B$4:$E$4,0),0)/100*8760/10^3</f>
        <v>1242.7242599999995</v>
      </c>
      <c r="BP39" s="40">
        <f>BF39*VLOOKUP(BP$12,別紙!$B$4:$E$10,MATCH("設備利用率",別紙!$B$4:$E$4,0),0)/100*8760/10^3</f>
        <v>2303.5865400000002</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3546.3107999999997</v>
      </c>
      <c r="BV39" s="42"/>
      <c r="BW39" s="38" t="str">
        <f t="shared" si="7"/>
        <v>14363</v>
      </c>
      <c r="BX39" s="38" t="str">
        <f t="shared" si="8"/>
        <v>松田町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47333.764167224392</v>
      </c>
      <c r="BZ39" s="42"/>
      <c r="CA39" s="38" t="str">
        <f t="shared" si="9"/>
        <v>14363</v>
      </c>
      <c r="CB39" s="38" t="str">
        <f t="shared" si="10"/>
        <v>松田町</v>
      </c>
      <c r="CC39" s="260">
        <f t="shared" si="11"/>
        <v>2.6254498915607195E-2</v>
      </c>
      <c r="CD39" s="260">
        <f t="shared" si="16"/>
        <v>4.8666878295622364E-2</v>
      </c>
      <c r="CE39" s="260">
        <f t="shared" si="17"/>
        <v>0</v>
      </c>
      <c r="CF39" s="260">
        <f t="shared" si="18"/>
        <v>0</v>
      </c>
      <c r="CG39" s="260">
        <f t="shared" si="19"/>
        <v>0</v>
      </c>
      <c r="CH39" s="260">
        <f t="shared" si="20"/>
        <v>0</v>
      </c>
      <c r="CI39" s="260">
        <f t="shared" si="12"/>
        <v>7.4921377211229559E-2</v>
      </c>
      <c r="CK39" s="20" t="str">
        <f t="shared" si="13"/>
        <v>14363</v>
      </c>
      <c r="CL39" s="20" t="str">
        <f t="shared" si="14"/>
        <v>松田町</v>
      </c>
      <c r="CM39" s="20">
        <f>VLOOKUP($CK39&amp;"_"&amp;$AZ$7,データシート1!$A:$BS,MATCH("ca_太陽光発電（10kW未満）",データシート1!$A$1:$BS$1,0),0)</f>
        <v>233</v>
      </c>
      <c r="CN39" s="20">
        <f>VLOOKUP($CK39&amp;"_"&amp;$AZ$5,データシート1!$A:$BS,MATCH("ab_家庭",データシート1!$A$1:$BS$1,0),0)</f>
        <v>4866</v>
      </c>
      <c r="CO39" s="260">
        <f t="shared" si="15"/>
        <v>4.7883271681052199E-2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11349</v>
      </c>
      <c r="AY40" s="20" t="str">
        <f>IF(IFERROR(比較地域マスタ!$Z33,"")=0,"",IFERROR(比較地域マスタ!$Z33,""))</f>
        <v>ときがわ町</v>
      </c>
      <c r="BC40" s="960" t="str">
        <f t="shared" si="0"/>
        <v>11349</v>
      </c>
      <c r="BD40" s="123" t="str">
        <f t="shared" si="2"/>
        <v>ときがわ町</v>
      </c>
      <c r="BE40" s="40">
        <f>VLOOKUP($BC40&amp;"_"&amp;$AZ$7,データシート1!$A:$BS,MATCH("cb_"&amp;BE$12,データシート1!$A$1:$BS$1,0),0)</f>
        <v>760.7</v>
      </c>
      <c r="BF40" s="40">
        <f>VLOOKUP($BC40&amp;"_"&amp;$AZ$7,データシート1!$A:$BS,MATCH("cb_"&amp;BF$12,データシート1!$A$1:$BS$1,0),0)</f>
        <v>8337.2000000000007</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9097.9000000000015</v>
      </c>
      <c r="BL40" s="42"/>
      <c r="BM40" s="960" t="str">
        <f t="shared" si="4"/>
        <v>11349</v>
      </c>
      <c r="BN40" s="123" t="str">
        <f t="shared" si="5"/>
        <v>ときがわ町</v>
      </c>
      <c r="BO40" s="40">
        <f>BE40*VLOOKUP(BO$12,別紙!$B$4:$E$10,MATCH("設備利用率",別紙!$B$4:$E$4,0),0)/100*8760/10^3</f>
        <v>912.93128400000001</v>
      </c>
      <c r="BP40" s="40">
        <f>BF40*VLOOKUP(BP$12,別紙!$B$4:$E$10,MATCH("設備利用率",別紙!$B$4:$E$4,0),0)/100*8760/10^3</f>
        <v>11028.114672</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11941.045956</v>
      </c>
      <c r="BV40" s="42"/>
      <c r="BW40" s="38" t="str">
        <f t="shared" si="7"/>
        <v>11349</v>
      </c>
      <c r="BX40" s="38" t="str">
        <f t="shared" si="8"/>
        <v>ときがわ町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70974.139766760753</v>
      </c>
      <c r="BZ40" s="42"/>
      <c r="CA40" s="38" t="str">
        <f t="shared" si="9"/>
        <v>11349</v>
      </c>
      <c r="CB40" s="38" t="str">
        <f t="shared" si="10"/>
        <v>ときがわ町</v>
      </c>
      <c r="CC40" s="260">
        <f t="shared" si="11"/>
        <v>1.2862872124975753E-2</v>
      </c>
      <c r="CD40" s="260">
        <f t="shared" si="16"/>
        <v>0.15538215339053374</v>
      </c>
      <c r="CE40" s="260">
        <f t="shared" si="17"/>
        <v>0</v>
      </c>
      <c r="CF40" s="260">
        <f t="shared" si="18"/>
        <v>0</v>
      </c>
      <c r="CG40" s="260">
        <f t="shared" si="19"/>
        <v>0</v>
      </c>
      <c r="CH40" s="260">
        <f t="shared" si="20"/>
        <v>0</v>
      </c>
      <c r="CI40" s="260">
        <f t="shared" si="12"/>
        <v>0.16824502551550949</v>
      </c>
      <c r="CK40" s="20" t="str">
        <f t="shared" si="13"/>
        <v>11349</v>
      </c>
      <c r="CL40" s="20" t="str">
        <f t="shared" si="14"/>
        <v>ときがわ町</v>
      </c>
      <c r="CM40" s="20">
        <f>VLOOKUP($CK40&amp;"_"&amp;$AZ$7,データシート1!$A:$BS,MATCH("ca_太陽光発電（10kW未満）",データシート1!$A$1:$BS$1,0),0)</f>
        <v>165</v>
      </c>
      <c r="CN40" s="20">
        <f>VLOOKUP($CK40&amp;"_"&amp;$AZ$5,データシート1!$A:$BS,MATCH("ab_家庭",データシート1!$A$1:$BS$1,0),0)</f>
        <v>4740</v>
      </c>
      <c r="CO40" s="260">
        <f t="shared" si="15"/>
        <v>3.4810126582278479E-2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20590</v>
      </c>
      <c r="AY41" s="20" t="str">
        <f>IF(IFERROR(比較地域マスタ!$Z34,"")=0,"",IFERROR(比較地域マスタ!$Z34,""))</f>
        <v>飯綱町</v>
      </c>
      <c r="BC41" s="960" t="str">
        <f t="shared" si="0"/>
        <v>20590</v>
      </c>
      <c r="BD41" s="123" t="str">
        <f t="shared" si="2"/>
        <v>飯綱町</v>
      </c>
      <c r="BE41" s="40">
        <f>VLOOKUP($BC41&amp;"_"&amp;$AZ$7,データシート1!$A:$BS,MATCH("cb_"&amp;BE$12,データシート1!$A$1:$BS$1,0),0)</f>
        <v>1392.6999999999996</v>
      </c>
      <c r="BF41" s="40">
        <f>VLOOKUP($BC41&amp;"_"&amp;$AZ$7,データシート1!$A:$BS,MATCH("cb_"&amp;BF$12,データシート1!$A$1:$BS$1,0),0)</f>
        <v>3839.2000000000003</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5231.8999999999996</v>
      </c>
      <c r="BL41" s="42"/>
      <c r="BM41" s="960" t="str">
        <f t="shared" si="4"/>
        <v>20590</v>
      </c>
      <c r="BN41" s="123" t="str">
        <f t="shared" si="5"/>
        <v>飯綱町</v>
      </c>
      <c r="BO41" s="40">
        <f>BE41*VLOOKUP(BO$12,別紙!$B$4:$E$10,MATCH("設備利用率",別紙!$B$4:$E$4,0),0)/100*8760/10^3</f>
        <v>1671.4071239999996</v>
      </c>
      <c r="BP41" s="40">
        <f>BF41*VLOOKUP(BP$12,別紙!$B$4:$E$10,MATCH("設備利用率",別紙!$B$4:$E$4,0),0)/100*8760/10^3</f>
        <v>5078.3401919999997</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6749.747315999999</v>
      </c>
      <c r="BV41" s="42"/>
      <c r="BW41" s="38" t="str">
        <f t="shared" si="7"/>
        <v>20590</v>
      </c>
      <c r="BX41" s="38" t="str">
        <f t="shared" si="8"/>
        <v>飯綱町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40761.090631993386</v>
      </c>
      <c r="BZ41" s="42"/>
      <c r="CA41" s="38" t="str">
        <f t="shared" si="9"/>
        <v>20590</v>
      </c>
      <c r="CB41" s="38" t="str">
        <f t="shared" si="10"/>
        <v>飯綱町</v>
      </c>
      <c r="CC41" s="260">
        <f t="shared" si="11"/>
        <v>4.1004965718167315E-2</v>
      </c>
      <c r="CD41" s="260">
        <f t="shared" si="16"/>
        <v>0.12458793700711261</v>
      </c>
      <c r="CE41" s="260">
        <f t="shared" si="17"/>
        <v>0</v>
      </c>
      <c r="CF41" s="260">
        <f t="shared" si="18"/>
        <v>0</v>
      </c>
      <c r="CG41" s="260">
        <f t="shared" si="19"/>
        <v>0</v>
      </c>
      <c r="CH41" s="260">
        <f t="shared" si="20"/>
        <v>0</v>
      </c>
      <c r="CI41" s="260">
        <f t="shared" si="12"/>
        <v>0.16559290272527991</v>
      </c>
      <c r="CK41" s="20" t="str">
        <f t="shared" si="13"/>
        <v>20590</v>
      </c>
      <c r="CL41" s="20" t="str">
        <f t="shared" si="14"/>
        <v>飯綱町</v>
      </c>
      <c r="CM41" s="20">
        <f>VLOOKUP($CK41&amp;"_"&amp;$AZ$7,データシート1!$A:$BS,MATCH("ca_太陽光発電（10kW未満）",データシート1!$A$1:$BS$1,0),0)</f>
        <v>286</v>
      </c>
      <c r="CN41" s="20">
        <f>VLOOKUP($CK41&amp;"_"&amp;$AZ$5,データシート1!$A:$BS,MATCH("ab_家庭",データシート1!$A$1:$BS$1,0),0)</f>
        <v>4220</v>
      </c>
      <c r="CO41" s="260">
        <f t="shared" si="15"/>
        <v>6.7772511848341238E-2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35502</v>
      </c>
      <c r="AY72" s="20" t="str">
        <f>IF(IFERROR(比較地域マスタ!$AE7,"")=0,"",IFERROR(比較地域マスタ!$AE7,""))</f>
        <v>阿武町</v>
      </c>
      <c r="AZ72" s="18"/>
      <c r="BA72" s="24">
        <v>1</v>
      </c>
      <c r="BB72" s="24">
        <v>1</v>
      </c>
      <c r="BC72" s="20" t="str">
        <f>AX72</f>
        <v>35502</v>
      </c>
      <c r="BD72" s="20" t="str">
        <f>AY72</f>
        <v>阿武町</v>
      </c>
      <c r="BE72" s="953">
        <f>VLOOKUP(BC72&amp;"_令和4年度",データシート3!A:AB,MATCH("ea_"&amp;"太陽光（建物系）"&amp;"_年間発電",データシート3!$A$1:$AB$1,0),0)/10^3+VLOOKUP(BC72&amp;"_令和4年度",データシート3!A:AB,MATCH("ea_"&amp;"太陽光（土地系）"&amp;"_年間発電",データシート3!$A$1:$AB$1,0),0)/10^3</f>
        <v>324435.48200000002</v>
      </c>
      <c r="BF72" s="953">
        <f>VLOOKUP(BC72&amp;"_令和4年度",データシート3!A:AB,MATCH("ea_"&amp;"風力（陸上）"&amp;"_年間発電",データシート3!$A$1:$AB$1,0),0)/10^3</f>
        <v>327591.51899999991</v>
      </c>
      <c r="BG72" s="953">
        <f>VLOOKUP(BC72&amp;"_令和4年度",データシート3!A:AB,MATCH("ea_"&amp;"中小水（河川）"&amp;"_年間発電",データシート3!$A$1:$AB$1,0),0)/10^3+VLOOKUP(BC72&amp;"_令和4年度",データシート3!A:AB,MATCH("ea_"&amp;"中小水（農業用水路）"&amp;"_年間発電",データシート3!$A$1:$AB$1,0),0)/10^3</f>
        <v>488.60000000000008</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652515.60099999991</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16633.469483501191</v>
      </c>
      <c r="BK72" s="953">
        <f t="shared" ref="BK72:BK103" si="21">BI72-BJ72</f>
        <v>635882.13151649875</v>
      </c>
      <c r="BL72" s="953">
        <f t="shared" ref="BL72:BL103" si="22">IF(BK72&gt;0,0,BK72)</f>
        <v>0</v>
      </c>
      <c r="BM72" s="953">
        <f t="shared" ref="BM72:BM103" si="23">IF(BK72&gt;0,BK72,0)</f>
        <v>635882.13151649875</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35208</v>
      </c>
      <c r="AY73" s="20" t="str">
        <f>IF(IFERROR(比較地域マスタ!$AE8,"")=0,"",IFERROR(比較地域マスタ!$AE8,""))</f>
        <v>岩国市</v>
      </c>
      <c r="AZ73" s="18"/>
      <c r="BA73" s="24">
        <v>2</v>
      </c>
      <c r="BB73" s="24">
        <v>1</v>
      </c>
      <c r="BC73" s="20" t="str">
        <f t="shared" ref="BC73:BC136" si="24">AX73</f>
        <v>35208</v>
      </c>
      <c r="BD73" s="20" t="str">
        <f t="shared" ref="BD73:BD136" si="25">AY73</f>
        <v>岩国市</v>
      </c>
      <c r="BE73" s="953">
        <f>VLOOKUP(BC73&amp;"_令和4年度",データシート3!A:AB,MATCH("ea_"&amp;"太陽光（建物系）"&amp;"_年間発電",データシート3!$A$1:$AB$1,0),0)/10^3+VLOOKUP(BC73&amp;"_令和4年度",データシート3!A:AB,MATCH("ea_"&amp;"太陽光（土地系）"&amp;"_年間発電",データシート3!$A$1:$AB$1,0),0)/10^3</f>
        <v>1904836.095</v>
      </c>
      <c r="BF73" s="953">
        <f>VLOOKUP(BC73&amp;"_令和4年度",データシート3!A:AB,MATCH("ea_"&amp;"風力（陸上）"&amp;"_年間発電",データシート3!$A$1:$AB$1,0),0)/10^3</f>
        <v>1328279.3359999997</v>
      </c>
      <c r="BG73" s="953">
        <f>VLOOKUP(BC73&amp;"_令和4年度",データシート3!A:AB,MATCH("ea_"&amp;"中小水（河川）"&amp;"_年間発電",データシート3!$A$1:$AB$1,0),0)/10^3+VLOOKUP(BC73&amp;"_令和4年度",データシート3!A:AB,MATCH("ea_"&amp;"中小水（農業用水路）"&amp;"_年間発電",データシート3!$A$1:$AB$1,0),0)/10^3</f>
        <v>45274.826000000008</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3278390.2569999998</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945779.31744400307</v>
      </c>
      <c r="BK73" s="953">
        <f t="shared" si="21"/>
        <v>2332610.9395559966</v>
      </c>
      <c r="BL73" s="953">
        <f t="shared" si="22"/>
        <v>0</v>
      </c>
      <c r="BM73" s="953">
        <f t="shared" si="23"/>
        <v>2332610.9395559966</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35202</v>
      </c>
      <c r="AY74" s="20" t="str">
        <f>IF(IFERROR(比較地域マスタ!$AE9,"")=0,"",IFERROR(比較地域マスタ!$AE9,""))</f>
        <v>宇部市</v>
      </c>
      <c r="AZ74" s="18"/>
      <c r="BA74" s="24">
        <v>3</v>
      </c>
      <c r="BB74" s="24">
        <v>1</v>
      </c>
      <c r="BC74" s="20" t="str">
        <f t="shared" si="24"/>
        <v>35202</v>
      </c>
      <c r="BD74" s="20" t="str">
        <f t="shared" si="25"/>
        <v>宇部市</v>
      </c>
      <c r="BE74" s="953">
        <f>VLOOKUP(BC74&amp;"_令和4年度",データシート3!A:AB,MATCH("ea_"&amp;"太陽光（建物系）"&amp;"_年間発電",データシート3!$A$1:$AB$1,0),0)/10^3+VLOOKUP(BC74&amp;"_令和4年度",データシート3!A:AB,MATCH("ea_"&amp;"太陽光（土地系）"&amp;"_年間発電",データシート3!$A$1:$AB$1,0),0)/10^3</f>
        <v>2079893.8020000001</v>
      </c>
      <c r="BF74" s="953">
        <f>VLOOKUP(BC74&amp;"_令和4年度",データシート3!A:AB,MATCH("ea_"&amp;"風力（陸上）"&amp;"_年間発電",データシート3!$A$1:$AB$1,0),0)/10^3</f>
        <v>197265.24799999999</v>
      </c>
      <c r="BG74" s="953">
        <f>VLOOKUP(BC74&amp;"_令和4年度",データシート3!A:AB,MATCH("ea_"&amp;"中小水（河川）"&amp;"_年間発電",データシート3!$A$1:$AB$1,0),0)/10^3+VLOOKUP(BC74&amp;"_令和4年度",データシート3!A:AB,MATCH("ea_"&amp;"中小水（農業用水路）"&amp;"_年間発電",データシート3!$A$1:$AB$1,0),0)/10^3</f>
        <v>761.71199999999999</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2277920.7620000001</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1192912.9956736632</v>
      </c>
      <c r="BK74" s="953">
        <f t="shared" si="21"/>
        <v>1085007.7663263369</v>
      </c>
      <c r="BL74" s="953">
        <f t="shared" si="22"/>
        <v>0</v>
      </c>
      <c r="BM74" s="953">
        <f t="shared" si="23"/>
        <v>1085007.7663263369</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35341</v>
      </c>
      <c r="AY75" s="20" t="str">
        <f>IF(IFERROR(比較地域マスタ!$AE10,"")=0,"",IFERROR(比較地域マスタ!$AE10,""))</f>
        <v>上関町</v>
      </c>
      <c r="AZ75" s="18"/>
      <c r="BA75" s="24">
        <v>4</v>
      </c>
      <c r="BB75" s="24">
        <v>1</v>
      </c>
      <c r="BC75" s="20" t="str">
        <f t="shared" si="24"/>
        <v>35341</v>
      </c>
      <c r="BD75" s="20" t="str">
        <f t="shared" si="25"/>
        <v>上関町</v>
      </c>
      <c r="BE75" s="953">
        <f>VLOOKUP(BC75&amp;"_令和4年度",データシート3!A:AB,MATCH("ea_"&amp;"太陽光（建物系）"&amp;"_年間発電",データシート3!$A$1:$AB$1,0),0)/10^3+VLOOKUP(BC75&amp;"_令和4年度",データシート3!A:AB,MATCH("ea_"&amp;"太陽光（土地系）"&amp;"_年間発電",データシート3!$A$1:$AB$1,0),0)/10^3</f>
        <v>57658.056000000004</v>
      </c>
      <c r="BF75" s="953">
        <f>VLOOKUP(BC75&amp;"_令和4年度",データシート3!A:AB,MATCH("ea_"&amp;"風力（陸上）"&amp;"_年間発電",データシート3!$A$1:$AB$1,0),0)/10^3</f>
        <v>159937.87899999996</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217595.93499999997</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13121.084413419194</v>
      </c>
      <c r="BK75" s="953">
        <f t="shared" si="21"/>
        <v>204474.85058658078</v>
      </c>
      <c r="BL75" s="953">
        <f t="shared" si="22"/>
        <v>0</v>
      </c>
      <c r="BM75" s="953">
        <f t="shared" si="23"/>
        <v>204474.85058658078</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35207</v>
      </c>
      <c r="AY76" s="20" t="str">
        <f>IF(IFERROR(比較地域マスタ!$AE11,"")=0,"",IFERROR(比較地域マスタ!$AE11,""))</f>
        <v>下松市</v>
      </c>
      <c r="AZ76" s="18"/>
      <c r="BA76" s="24">
        <v>5</v>
      </c>
      <c r="BB76" s="24">
        <v>1</v>
      </c>
      <c r="BC76" s="20" t="str">
        <f t="shared" si="24"/>
        <v>35207</v>
      </c>
      <c r="BD76" s="20" t="str">
        <f t="shared" si="25"/>
        <v>下松市</v>
      </c>
      <c r="BE76" s="953">
        <f>VLOOKUP(BC76&amp;"_令和4年度",データシート3!A:AB,MATCH("ea_"&amp;"太陽光（建物系）"&amp;"_年間発電",データシート3!$A$1:$AB$1,0),0)/10^3+VLOOKUP(BC76&amp;"_令和4年度",データシート3!A:AB,MATCH("ea_"&amp;"太陽光（土地系）"&amp;"_年間発電",データシート3!$A$1:$AB$1,0),0)/10^3</f>
        <v>456175.83499999996</v>
      </c>
      <c r="BF76" s="953">
        <f>VLOOKUP(BC76&amp;"_令和4年度",データシート3!A:AB,MATCH("ea_"&amp;"風力（陸上）"&amp;"_年間発電",データシート3!$A$1:$AB$1,0),0)/10^3</f>
        <v>60499.32</v>
      </c>
      <c r="BG76" s="953">
        <f>VLOOKUP(BC76&amp;"_令和4年度",データシート3!A:AB,MATCH("ea_"&amp;"中小水（河川）"&amp;"_年間発電",データシート3!$A$1:$AB$1,0),0)/10^3+VLOOKUP(BC76&amp;"_令和4年度",データシート3!A:AB,MATCH("ea_"&amp;"中小水（農業用水路）"&amp;"_年間発電",データシート3!$A$1:$AB$1,0),0)/10^3</f>
        <v>4779.4040000000005</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521454.55899999995</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586502.32848534838</v>
      </c>
      <c r="BK76" s="953">
        <f t="shared" si="21"/>
        <v>-65047.769485348428</v>
      </c>
      <c r="BL76" s="953">
        <f t="shared" si="22"/>
        <v>-65047.769485348428</v>
      </c>
      <c r="BM76" s="953">
        <f t="shared" si="23"/>
        <v>0</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35216</v>
      </c>
      <c r="AY77" s="20" t="str">
        <f>IF(IFERROR(比較地域マスタ!$AE12,"")=0,"",IFERROR(比較地域マスタ!$AE12,""))</f>
        <v>山陽小野田市</v>
      </c>
      <c r="AZ77" s="18"/>
      <c r="BA77" s="24">
        <v>6</v>
      </c>
      <c r="BB77" s="24">
        <v>1</v>
      </c>
      <c r="BC77" s="20" t="str">
        <f t="shared" si="24"/>
        <v>35216</v>
      </c>
      <c r="BD77" s="20" t="str">
        <f t="shared" si="25"/>
        <v>山陽小野田市</v>
      </c>
      <c r="BE77" s="953">
        <f>VLOOKUP(BC77&amp;"_令和4年度",データシート3!A:AB,MATCH("ea_"&amp;"太陽光（建物系）"&amp;"_年間発電",データシート3!$A$1:$AB$1,0),0)/10^3+VLOOKUP(BC77&amp;"_令和4年度",データシート3!A:AB,MATCH("ea_"&amp;"太陽光（土地系）"&amp;"_年間発電",データシート3!$A$1:$AB$1,0),0)/10^3</f>
        <v>1075313.9099999999</v>
      </c>
      <c r="BF77" s="953">
        <f>VLOOKUP(BC77&amp;"_令和4年度",データシート3!A:AB,MATCH("ea_"&amp;"風力（陸上）"&amp;"_年間発電",データシート3!$A$1:$AB$1,0),0)/10^3</f>
        <v>44386.311000000002</v>
      </c>
      <c r="BG77" s="953">
        <f>VLOOKUP(BC77&amp;"_令和4年度",データシート3!A:AB,MATCH("ea_"&amp;"中小水（河川）"&amp;"_年間発電",データシート3!$A$1:$AB$1,0),0)/10^3+VLOOKUP(BC77&amp;"_令和4年度",データシート3!A:AB,MATCH("ea_"&amp;"中小水（農業用水路）"&amp;"_年間発電",データシート3!$A$1:$AB$1,0),0)/10^3</f>
        <v>184.29300000000001</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1119884.514</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1032280.4094281285</v>
      </c>
      <c r="BK77" s="953">
        <f t="shared" si="21"/>
        <v>87604.104571871459</v>
      </c>
      <c r="BL77" s="953">
        <f t="shared" si="22"/>
        <v>0</v>
      </c>
      <c r="BM77" s="953">
        <f t="shared" si="23"/>
        <v>87604.104571871459</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35201</v>
      </c>
      <c r="AY78" s="20" t="str">
        <f>IF(IFERROR(比較地域マスタ!$AE13,"")=0,"",IFERROR(比較地域マスタ!$AE13,""))</f>
        <v>下関市</v>
      </c>
      <c r="AZ78" s="18"/>
      <c r="BA78" s="24">
        <v>7</v>
      </c>
      <c r="BB78" s="24">
        <v>1</v>
      </c>
      <c r="BC78" s="20" t="str">
        <f t="shared" si="24"/>
        <v>35201</v>
      </c>
      <c r="BD78" s="20" t="str">
        <f t="shared" si="25"/>
        <v>下関市</v>
      </c>
      <c r="BE78" s="953">
        <f>VLOOKUP(BC78&amp;"_令和4年度",データシート3!A:AB,MATCH("ea_"&amp;"太陽光（建物系）"&amp;"_年間発電",データシート3!$A$1:$AB$1,0),0)/10^3+VLOOKUP(BC78&amp;"_令和4年度",データシート3!A:AB,MATCH("ea_"&amp;"太陽光（土地系）"&amp;"_年間発電",データシート3!$A$1:$AB$1,0),0)/10^3</f>
        <v>4494574.608</v>
      </c>
      <c r="BF78" s="953">
        <f>VLOOKUP(BC78&amp;"_令和4年度",データシート3!A:AB,MATCH("ea_"&amp;"風力（陸上）"&amp;"_年間発電",データシート3!$A$1:$AB$1,0),0)/10^3</f>
        <v>1027696.05</v>
      </c>
      <c r="BG78" s="953">
        <f>VLOOKUP(BC78&amp;"_令和4年度",データシート3!A:AB,MATCH("ea_"&amp;"中小水（河川）"&amp;"_年間発電",データシート3!$A$1:$AB$1,0),0)/10^3+VLOOKUP(BC78&amp;"_令和4年度",データシート3!A:AB,MATCH("ea_"&amp;"中小水（農業用水路）"&amp;"_年間発電",データシート3!$A$1:$AB$1,0),0)/10^3</f>
        <v>4278.8739999999998</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5526549.5319999997</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1891857.0780361027</v>
      </c>
      <c r="BK78" s="953">
        <f t="shared" si="21"/>
        <v>3634692.4539638972</v>
      </c>
      <c r="BL78" s="953">
        <f t="shared" si="22"/>
        <v>0</v>
      </c>
      <c r="BM78" s="953">
        <f t="shared" si="23"/>
        <v>3634692.4539638972</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35215</v>
      </c>
      <c r="AY79" s="20" t="str">
        <f>IF(IFERROR(比較地域マスタ!$AE14,"")=0,"",IFERROR(比較地域マスタ!$AE14,""))</f>
        <v>周南市</v>
      </c>
      <c r="AZ79" s="18"/>
      <c r="BA79" s="24">
        <v>8</v>
      </c>
      <c r="BB79" s="24">
        <v>1</v>
      </c>
      <c r="BC79" s="20" t="str">
        <f t="shared" si="24"/>
        <v>35215</v>
      </c>
      <c r="BD79" s="20" t="str">
        <f t="shared" si="25"/>
        <v>周南市</v>
      </c>
      <c r="BE79" s="953">
        <f>VLOOKUP(BC79&amp;"_令和4年度",データシート3!A:AB,MATCH("ea_"&amp;"太陽光（建物系）"&amp;"_年間発電",データシート3!$A$1:$AB$1,0),0)/10^3+VLOOKUP(BC79&amp;"_令和4年度",データシート3!A:AB,MATCH("ea_"&amp;"太陽光（土地系）"&amp;"_年間発電",データシート3!$A$1:$AB$1,0),0)/10^3</f>
        <v>1829368.969</v>
      </c>
      <c r="BF79" s="953">
        <f>VLOOKUP(BC79&amp;"_令和4年度",データシート3!A:AB,MATCH("ea_"&amp;"風力（陸上）"&amp;"_年間発電",データシート3!$A$1:$AB$1,0),0)/10^3</f>
        <v>1408508.274</v>
      </c>
      <c r="BG79" s="953">
        <f>VLOOKUP(BC79&amp;"_令和4年度",データシート3!A:AB,MATCH("ea_"&amp;"中小水（河川）"&amp;"_年間発電",データシート3!$A$1:$AB$1,0),0)/10^3+VLOOKUP(BC79&amp;"_令和4年度",データシート3!A:AB,MATCH("ea_"&amp;"中小水（農業用水路）"&amp;"_年間発電",データシート3!$A$1:$AB$1,0),0)/10^3</f>
        <v>30450.960999999999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3268328.2039999999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2030923.6443384932</v>
      </c>
      <c r="BK79" s="953">
        <f t="shared" si="21"/>
        <v>1237404.5596615067</v>
      </c>
      <c r="BL79" s="953">
        <f>IF(BK79&gt;0,0,BK79)</f>
        <v>0</v>
      </c>
      <c r="BM79" s="953">
        <f>IF(BK79&gt;0,BK79,0)</f>
        <v>1237404.5596615067</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35305</v>
      </c>
      <c r="AY80" s="20" t="str">
        <f>IF(IFERROR(比較地域マスタ!$AE15,"")=0,"",IFERROR(比較地域マスタ!$AE15,""))</f>
        <v>周防大島町</v>
      </c>
      <c r="AZ80" s="18"/>
      <c r="BA80" s="24">
        <v>9</v>
      </c>
      <c r="BB80" s="24">
        <v>1</v>
      </c>
      <c r="BC80" s="20" t="str">
        <f t="shared" si="24"/>
        <v>35305</v>
      </c>
      <c r="BD80" s="20" t="str">
        <f t="shared" si="25"/>
        <v>周防大島町</v>
      </c>
      <c r="BE80" s="953">
        <f>VLOOKUP(BC80&amp;"_令和4年度",データシート3!A:AB,MATCH("ea_"&amp;"太陽光（建物系）"&amp;"_年間発電",データシート3!$A$1:$AB$1,0),0)/10^3+VLOOKUP(BC80&amp;"_令和4年度",データシート3!A:AB,MATCH("ea_"&amp;"太陽光（土地系）"&amp;"_年間発電",データシート3!$A$1:$AB$1,0),0)/10^3</f>
        <v>783991.24899999995</v>
      </c>
      <c r="BF80" s="953">
        <f>VLOOKUP(BC80&amp;"_令和4年度",データシート3!A:AB,MATCH("ea_"&amp;"風力（陸上）"&amp;"_年間発電",データシート3!$A$1:$AB$1,0),0)/10^3</f>
        <v>153968.921</v>
      </c>
      <c r="BG80" s="953">
        <f>VLOOKUP(BC80&amp;"_令和4年度",データシート3!A:AB,MATCH("ea_"&amp;"中小水（河川）"&amp;"_年間発電",データシート3!$A$1:$AB$1,0),0)/10^3+VLOOKUP(BC80&amp;"_令和4年度",データシート3!A:AB,MATCH("ea_"&amp;"中小水（農業用水路）"&amp;"_年間発電",データシート3!$A$1:$AB$1,0),0)/10^3</f>
        <v>203.56399999999999</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938163.73399999994</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74271.445864425099</v>
      </c>
      <c r="BK80" s="953">
        <f t="shared" si="21"/>
        <v>863892.2881355749</v>
      </c>
      <c r="BL80" s="953">
        <f t="shared" si="22"/>
        <v>0</v>
      </c>
      <c r="BM80" s="953">
        <f t="shared" si="23"/>
        <v>863892.2881355749</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35343</v>
      </c>
      <c r="AY81" s="20" t="str">
        <f>IF(IFERROR(比較地域マスタ!$AE16,"")=0,"",IFERROR(比較地域マスタ!$AE16,""))</f>
        <v>田布施町</v>
      </c>
      <c r="AZ81" s="18"/>
      <c r="BA81" s="24">
        <v>10</v>
      </c>
      <c r="BB81" s="24">
        <v>1</v>
      </c>
      <c r="BC81" s="20" t="str">
        <f t="shared" si="24"/>
        <v>35343</v>
      </c>
      <c r="BD81" s="20" t="str">
        <f t="shared" si="25"/>
        <v>田布施町</v>
      </c>
      <c r="BE81" s="953">
        <f>VLOOKUP(BC81&amp;"_令和4年度",データシート3!A:AB,MATCH("ea_"&amp;"太陽光（建物系）"&amp;"_年間発電",データシート3!$A$1:$AB$1,0),0)/10^3+VLOOKUP(BC81&amp;"_令和4年度",データシート3!A:AB,MATCH("ea_"&amp;"太陽光（土地系）"&amp;"_年間発電",データシート3!$A$1:$AB$1,0),0)/10^3</f>
        <v>440147.44</v>
      </c>
      <c r="BF81" s="953">
        <f>VLOOKUP(BC81&amp;"_令和4年度",データシート3!A:AB,MATCH("ea_"&amp;"風力（陸上）"&amp;"_年間発電",データシート3!$A$1:$AB$1,0),0)/10^3</f>
        <v>10606.28</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450753.72000000003</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98970.965795606491</v>
      </c>
      <c r="BK81" s="953">
        <f t="shared" si="21"/>
        <v>351782.75420439354</v>
      </c>
      <c r="BL81" s="953">
        <f t="shared" si="22"/>
        <v>0</v>
      </c>
      <c r="BM81" s="953">
        <f t="shared" si="23"/>
        <v>351782.75420439354</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35211</v>
      </c>
      <c r="AY82" s="20" t="str">
        <f>IF(IFERROR(比較地域マスタ!$AE17,"")=0,"",IFERROR(比較地域マスタ!$AE17,""))</f>
        <v>長門市</v>
      </c>
      <c r="AZ82" s="18"/>
      <c r="BA82" s="24">
        <v>11</v>
      </c>
      <c r="BB82" s="24">
        <v>1</v>
      </c>
      <c r="BC82" s="20" t="str">
        <f t="shared" si="24"/>
        <v>35211</v>
      </c>
      <c r="BD82" s="20" t="str">
        <f t="shared" si="25"/>
        <v>長門市</v>
      </c>
      <c r="BE82" s="953">
        <f>VLOOKUP(BC82&amp;"_令和4年度",データシート3!A:AB,MATCH("ea_"&amp;"太陽光（建物系）"&amp;"_年間発電",データシート3!$A$1:$AB$1,0),0)/10^3+VLOOKUP(BC82&amp;"_令和4年度",データシート3!A:AB,MATCH("ea_"&amp;"太陽光（土地系）"&amp;"_年間発電",データシート3!$A$1:$AB$1,0),0)/10^3</f>
        <v>1435887.6629999999</v>
      </c>
      <c r="BF82" s="953">
        <f>VLOOKUP(BC82&amp;"_令和4年度",データシート3!A:AB,MATCH("ea_"&amp;"風力（陸上）"&amp;"_年間発電",データシート3!$A$1:$AB$1,0),0)/10^3</f>
        <v>1106751.216</v>
      </c>
      <c r="BG82" s="953">
        <f>VLOOKUP(BC82&amp;"_令和4年度",データシート3!A:AB,MATCH("ea_"&amp;"中小水（河川）"&amp;"_年間発電",データシート3!$A$1:$AB$1,0),0)/10^3+VLOOKUP(BC82&amp;"_令和4年度",データシート3!A:AB,MATCH("ea_"&amp;"中小水（農業用水路）"&amp;"_年間発電",データシート3!$A$1:$AB$1,0),0)/10^3</f>
        <v>3153.7319999999995</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17.170000000000002</v>
      </c>
      <c r="BI82" s="953">
        <f t="shared" si="26"/>
        <v>2545809.7809999995</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204124.13172822868</v>
      </c>
      <c r="BK82" s="953">
        <f t="shared" si="21"/>
        <v>2341685.6492717708</v>
      </c>
      <c r="BL82" s="953">
        <f t="shared" si="22"/>
        <v>0</v>
      </c>
      <c r="BM82" s="953">
        <f t="shared" si="23"/>
        <v>2341685.6492717708</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35204</v>
      </c>
      <c r="AY83" s="20" t="str">
        <f>IF(IFERROR(比較地域マスタ!$AE18,"")=0,"",IFERROR(比較地域マスタ!$AE18,""))</f>
        <v>萩市</v>
      </c>
      <c r="AZ83" s="18"/>
      <c r="BA83" s="24">
        <v>12</v>
      </c>
      <c r="BB83" s="24">
        <v>1</v>
      </c>
      <c r="BC83" s="20" t="str">
        <f t="shared" si="24"/>
        <v>35204</v>
      </c>
      <c r="BD83" s="20" t="str">
        <f t="shared" si="25"/>
        <v>萩市</v>
      </c>
      <c r="BE83" s="953">
        <f>VLOOKUP(BC83&amp;"_令和4年度",データシート3!A:AB,MATCH("ea_"&amp;"太陽光（建物系）"&amp;"_年間発電",データシート3!$A$1:$AB$1,0),0)/10^3+VLOOKUP(BC83&amp;"_令和4年度",データシート3!A:AB,MATCH("ea_"&amp;"太陽光（土地系）"&amp;"_年間発電",データシート3!$A$1:$AB$1,0),0)/10^3</f>
        <v>2209985.0950000002</v>
      </c>
      <c r="BF83" s="953">
        <f>VLOOKUP(BC83&amp;"_令和4年度",データシート3!A:AB,MATCH("ea_"&amp;"風力（陸上）"&amp;"_年間発電",データシート3!$A$1:$AB$1,0),0)/10^3</f>
        <v>1758870.368</v>
      </c>
      <c r="BG83" s="953">
        <f>VLOOKUP(BC83&amp;"_令和4年度",データシート3!A:AB,MATCH("ea_"&amp;"中小水（河川）"&amp;"_年間発電",データシート3!$A$1:$AB$1,0),0)/10^3+VLOOKUP(BC83&amp;"_令和4年度",データシート3!A:AB,MATCH("ea_"&amp;"中小水（農業用水路）"&amp;"_年間発電",データシート3!$A$1:$AB$1,0),0)/10^3</f>
        <v>4105.9030000000002</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4.9059999999999997</v>
      </c>
      <c r="BI83" s="953">
        <f t="shared" si="26"/>
        <v>3972966.2720000003</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246058.61448724184</v>
      </c>
      <c r="BK83" s="953">
        <f t="shared" si="21"/>
        <v>3726907.6575127584</v>
      </c>
      <c r="BL83" s="953">
        <f t="shared" si="22"/>
        <v>0</v>
      </c>
      <c r="BM83" s="953">
        <f t="shared" si="23"/>
        <v>3726907.6575127584</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35210</v>
      </c>
      <c r="AY84" s="20" t="str">
        <f>IF(IFERROR(比較地域マスタ!$AE19,"")=0,"",IFERROR(比較地域マスタ!$AE19,""))</f>
        <v>光市</v>
      </c>
      <c r="AZ84" s="18"/>
      <c r="BA84" s="24">
        <v>13</v>
      </c>
      <c r="BB84" s="24">
        <v>1</v>
      </c>
      <c r="BC84" s="20" t="str">
        <f t="shared" si="24"/>
        <v>35210</v>
      </c>
      <c r="BD84" s="20" t="str">
        <f t="shared" si="25"/>
        <v>光市</v>
      </c>
      <c r="BE84" s="953">
        <f>VLOOKUP(BC84&amp;"_令和4年度",データシート3!A:AB,MATCH("ea_"&amp;"太陽光（建物系）"&amp;"_年間発電",データシート3!$A$1:$AB$1,0),0)/10^3+VLOOKUP(BC84&amp;"_令和4年度",データシート3!A:AB,MATCH("ea_"&amp;"太陽光（土地系）"&amp;"_年間発電",データシート3!$A$1:$AB$1,0),0)/10^3</f>
        <v>658037.96899999992</v>
      </c>
      <c r="BF84" s="953">
        <f>VLOOKUP(BC84&amp;"_令和4年度",データシート3!A:AB,MATCH("ea_"&amp;"風力（陸上）"&amp;"_年間発電",データシート3!$A$1:$AB$1,0),0)/10^3</f>
        <v>17564.75</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675602.71899999992</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861799.00702070689</v>
      </c>
      <c r="BK84" s="953">
        <f t="shared" si="21"/>
        <v>-186196.28802070697</v>
      </c>
      <c r="BL84" s="953">
        <f t="shared" si="22"/>
        <v>-186196.28802070697</v>
      </c>
      <c r="BM84" s="953">
        <f t="shared" si="23"/>
        <v>0</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35344</v>
      </c>
      <c r="AY85" s="20" t="str">
        <f>IF(IFERROR(比較地域マスタ!$AE20,"")=0,"",IFERROR(比較地域マスタ!$AE20,""))</f>
        <v>平生町</v>
      </c>
      <c r="AZ85" s="18"/>
      <c r="BA85" s="24">
        <v>14</v>
      </c>
      <c r="BB85" s="24">
        <v>1</v>
      </c>
      <c r="BC85" s="20" t="str">
        <f t="shared" si="24"/>
        <v>35344</v>
      </c>
      <c r="BD85" s="20" t="str">
        <f t="shared" si="25"/>
        <v>平生町</v>
      </c>
      <c r="BE85" s="953">
        <f>VLOOKUP(BC85&amp;"_令和4年度",データシート3!A:AB,MATCH("ea_"&amp;"太陽光（建物系）"&amp;"_年間発電",データシート3!$A$1:$AB$1,0),0)/10^3+VLOOKUP(BC85&amp;"_令和4年度",データシート3!A:AB,MATCH("ea_"&amp;"太陽光（土地系）"&amp;"_年間発電",データシート3!$A$1:$AB$1,0),0)/10^3</f>
        <v>269769.27399999998</v>
      </c>
      <c r="BF85" s="953">
        <f>VLOOKUP(BC85&amp;"_令和4年度",データシート3!A:AB,MATCH("ea_"&amp;"風力（陸上）"&amp;"_年間発電",データシート3!$A$1:$AB$1,0),0)/10^3</f>
        <v>13006.289000000001</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282775.56299999997</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77913.840081123111</v>
      </c>
      <c r="BK85" s="953">
        <f t="shared" si="21"/>
        <v>204861.72291887685</v>
      </c>
      <c r="BL85" s="953">
        <f t="shared" si="22"/>
        <v>0</v>
      </c>
      <c r="BM85" s="953">
        <f t="shared" si="23"/>
        <v>204861.72291887685</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35206</v>
      </c>
      <c r="AY86" s="20" t="str">
        <f>IF(IFERROR(比較地域マスタ!$AE21,"")=0,"",IFERROR(比較地域マスタ!$AE21,""))</f>
        <v>防府市</v>
      </c>
      <c r="AZ86" s="18"/>
      <c r="BA86" s="24">
        <v>15</v>
      </c>
      <c r="BB86" s="24">
        <v>1</v>
      </c>
      <c r="BC86" s="20" t="str">
        <f t="shared" si="24"/>
        <v>35206</v>
      </c>
      <c r="BD86" s="20" t="str">
        <f t="shared" si="25"/>
        <v>防府市</v>
      </c>
      <c r="BE86" s="953">
        <f>VLOOKUP(BC86&amp;"_令和4年度",データシート3!A:AB,MATCH("ea_"&amp;"太陽光（建物系）"&amp;"_年間発電",データシート3!$A$1:$AB$1,0),0)/10^3+VLOOKUP(BC86&amp;"_令和4年度",データシート3!A:AB,MATCH("ea_"&amp;"太陽光（土地系）"&amp;"_年間発電",データシート3!$A$1:$AB$1,0),0)/10^3</f>
        <v>1469676.2820000001</v>
      </c>
      <c r="BF86" s="953">
        <f>VLOOKUP(BC86&amp;"_令和4年度",データシート3!A:AB,MATCH("ea_"&amp;"風力（陸上）"&amp;"_年間発電",データシート3!$A$1:$AB$1,0),0)/10^3</f>
        <v>276615.913</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1746292.1950000001</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1293547.4988663755</v>
      </c>
      <c r="BK86" s="953">
        <f t="shared" si="21"/>
        <v>452744.69613362453</v>
      </c>
      <c r="BL86" s="953">
        <f t="shared" si="22"/>
        <v>0</v>
      </c>
      <c r="BM86" s="953">
        <f t="shared" si="23"/>
        <v>452744.69613362453</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35213</v>
      </c>
      <c r="AY87" s="20" t="str">
        <f>IF(IFERROR(比較地域マスタ!$AE22,"")=0,"",IFERROR(比較地域マスタ!$AE22,""))</f>
        <v>美祢市</v>
      </c>
      <c r="AZ87" s="18"/>
      <c r="BA87" s="24">
        <v>16</v>
      </c>
      <c r="BB87" s="24">
        <v>1</v>
      </c>
      <c r="BC87" s="20" t="str">
        <f t="shared" si="24"/>
        <v>35213</v>
      </c>
      <c r="BD87" s="20" t="str">
        <f t="shared" si="25"/>
        <v>美祢市</v>
      </c>
      <c r="BE87" s="953">
        <f>VLOOKUP(BC87&amp;"_令和4年度",データシート3!A:AB,MATCH("ea_"&amp;"太陽光（建物系）"&amp;"_年間発電",データシート3!$A$1:$AB$1,0),0)/10^3+VLOOKUP(BC87&amp;"_令和4年度",データシート3!A:AB,MATCH("ea_"&amp;"太陽光（土地系）"&amp;"_年間発電",データシート3!$A$1:$AB$1,0),0)/10^3</f>
        <v>1880109.2989999999</v>
      </c>
      <c r="BF87" s="953">
        <f>VLOOKUP(BC87&amp;"_令和4年度",データシート3!A:AB,MATCH("ea_"&amp;"風力（陸上）"&amp;"_年間発電",データシート3!$A$1:$AB$1,0),0)/10^3</f>
        <v>951863.14899999998</v>
      </c>
      <c r="BG87" s="953">
        <f>VLOOKUP(BC87&amp;"_令和4年度",データシート3!A:AB,MATCH("ea_"&amp;"中小水（河川）"&amp;"_年間発電",データシート3!$A$1:$AB$1,0),0)/10^3+VLOOKUP(BC87&amp;"_令和4年度",データシート3!A:AB,MATCH("ea_"&amp;"中小水（農業用水路）"&amp;"_年間発電",データシート3!$A$1:$AB$1,0),0)/10^3</f>
        <v>2708.471</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2834680.9189999998</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180361.73948904741</v>
      </c>
      <c r="BK87" s="953">
        <f t="shared" si="21"/>
        <v>2654319.1795109524</v>
      </c>
      <c r="BL87" s="953">
        <f t="shared" si="22"/>
        <v>0</v>
      </c>
      <c r="BM87" s="953">
        <f t="shared" si="23"/>
        <v>2654319.1795109524</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35212</v>
      </c>
      <c r="AY88" s="20" t="str">
        <f>IF(IFERROR(比較地域マスタ!$AE23,"")=0,"",IFERROR(比較地域マスタ!$AE23,""))</f>
        <v>柳井市</v>
      </c>
      <c r="AZ88" s="18"/>
      <c r="BA88" s="24">
        <v>17</v>
      </c>
      <c r="BB88" s="24">
        <v>1</v>
      </c>
      <c r="BC88" s="20" t="str">
        <f t="shared" si="24"/>
        <v>35212</v>
      </c>
      <c r="BD88" s="20" t="str">
        <f t="shared" si="25"/>
        <v>柳井市</v>
      </c>
      <c r="BE88" s="953">
        <f>VLOOKUP(BC88&amp;"_令和4年度",データシート3!A:AB,MATCH("ea_"&amp;"太陽光（建物系）"&amp;"_年間発電",データシート3!$A$1:$AB$1,0),0)/10^3+VLOOKUP(BC88&amp;"_令和4年度",データシート3!A:AB,MATCH("ea_"&amp;"太陽光（土地系）"&amp;"_年間発電",データシート3!$A$1:$AB$1,0),0)/10^3</f>
        <v>947753.02599999995</v>
      </c>
      <c r="BF88" s="953">
        <f>VLOOKUP(BC88&amp;"_令和4年度",データシート3!A:AB,MATCH("ea_"&amp;"風力（陸上）"&amp;"_年間発電",データシート3!$A$1:$AB$1,0),0)/10^3</f>
        <v>157676.299</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1105429.325</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183534.2676335412</v>
      </c>
      <c r="BK88" s="953">
        <f t="shared" si="21"/>
        <v>921895.0573664587</v>
      </c>
      <c r="BL88" s="953">
        <f t="shared" si="22"/>
        <v>0</v>
      </c>
      <c r="BM88" s="953">
        <f t="shared" si="23"/>
        <v>921895.0573664587</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35203</v>
      </c>
      <c r="AY89" s="20" t="str">
        <f>IF(IFERROR(比較地域マスタ!$AE24,"")=0,"",IFERROR(比較地域マスタ!$AE24,""))</f>
        <v>山口市</v>
      </c>
      <c r="AZ89" s="18"/>
      <c r="BA89" s="24">
        <v>18</v>
      </c>
      <c r="BB89" s="24">
        <v>1</v>
      </c>
      <c r="BC89" s="20" t="str">
        <f t="shared" si="24"/>
        <v>35203</v>
      </c>
      <c r="BD89" s="20" t="str">
        <f t="shared" si="25"/>
        <v>山口市</v>
      </c>
      <c r="BE89" s="953">
        <f>VLOOKUP(BC89&amp;"_令和4年度",データシート3!A:AB,MATCH("ea_"&amp;"太陽光（建物系）"&amp;"_年間発電",データシート3!$A$1:$AB$1,0),0)/10^3+VLOOKUP(BC89&amp;"_令和4年度",データシート3!A:AB,MATCH("ea_"&amp;"太陽光（土地系）"&amp;"_年間発電",データシート3!$A$1:$AB$1,0),0)/10^3</f>
        <v>5057957.1040000003</v>
      </c>
      <c r="BF89" s="953">
        <f>VLOOKUP(BC89&amp;"_令和4年度",データシート3!A:AB,MATCH("ea_"&amp;"風力（陸上）"&amp;"_年間発電",データシート3!$A$1:$AB$1,0),0)/10^3</f>
        <v>2733418.7859999994</v>
      </c>
      <c r="BG89" s="953">
        <f>VLOOKUP(BC89&amp;"_令和4年度",データシート3!A:AB,MATCH("ea_"&amp;"中小水（河川）"&amp;"_年間発電",データシート3!$A$1:$AB$1,0),0)/10^3+VLOOKUP(BC89&amp;"_令和4年度",データシート3!A:AB,MATCH("ea_"&amp;"中小水（農業用水路）"&amp;"_年間発電",データシート3!$A$1:$AB$1,0),0)/10^3</f>
        <v>25814.609</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7817190.4989999998</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1335960.9728437392</v>
      </c>
      <c r="BK89" s="953">
        <f t="shared" si="21"/>
        <v>6481229.5261562606</v>
      </c>
      <c r="BL89" s="953">
        <f t="shared" si="22"/>
        <v>0</v>
      </c>
      <c r="BM89" s="953">
        <f t="shared" si="23"/>
        <v>6481229.5261562606</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35321</v>
      </c>
      <c r="AY90" s="20" t="str">
        <f>IF(IFERROR(比較地域マスタ!$AE25,"")=0,"",IFERROR(比較地域マスタ!$AE25,""))</f>
        <v>和木町</v>
      </c>
      <c r="AZ90" s="18"/>
      <c r="BA90" s="24">
        <v>19</v>
      </c>
      <c r="BB90" s="24">
        <v>1</v>
      </c>
      <c r="BC90" s="20" t="str">
        <f t="shared" si="24"/>
        <v>35321</v>
      </c>
      <c r="BD90" s="20" t="str">
        <f t="shared" si="25"/>
        <v>和木町</v>
      </c>
      <c r="BE90" s="953">
        <f>VLOOKUP(BC90&amp;"_令和4年度",データシート3!A:AB,MATCH("ea_"&amp;"太陽光（建物系）"&amp;"_年間発電",データシート3!$A$1:$AB$1,0),0)/10^3+VLOOKUP(BC90&amp;"_令和4年度",データシート3!A:AB,MATCH("ea_"&amp;"太陽光（土地系）"&amp;"_年間発電",データシート3!$A$1:$AB$1,0),0)/10^3</f>
        <v>41970.286</v>
      </c>
      <c r="BF90" s="953">
        <f>VLOOKUP(BC90&amp;"_令和4年度",データシート3!A:AB,MATCH("ea_"&amp;"風力（陸上）"&amp;"_年間発電",データシート3!$A$1:$AB$1,0),0)/10^3</f>
        <v>647.18299999999999</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42617.468999999997</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516776.57725787396</v>
      </c>
      <c r="BK90" s="953">
        <f t="shared" si="21"/>
        <v>-474159.10825787397</v>
      </c>
      <c r="BL90" s="953">
        <f t="shared" si="22"/>
        <v>-474159.10825787397</v>
      </c>
      <c r="BM90" s="953">
        <f t="shared" si="23"/>
        <v>0</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f>比較地域マスタ!AD26</f>
        <v>0</v>
      </c>
      <c r="AY91" s="20" t="str">
        <f>IF(IFERROR(比較地域マスタ!$AE26,"")=0,"",IFERROR(比較地域マスタ!$AE26,""))</f>
        <v/>
      </c>
      <c r="BA91" s="24">
        <v>20</v>
      </c>
      <c r="BB91" s="24">
        <v>1</v>
      </c>
      <c r="BC91" s="20">
        <f t="shared" si="24"/>
        <v>0</v>
      </c>
      <c r="BD91" s="20" t="str">
        <f t="shared" si="25"/>
        <v/>
      </c>
      <c r="BE91" s="953" t="e">
        <f>VLOOKUP(BC91&amp;"_令和4年度",データシート3!A:AB,MATCH("ea_"&amp;"太陽光（建物系）"&amp;"_年間発電",データシート3!$A$1:$AB$1,0),0)/10^3+VLOOKUP(BC91&amp;"_令和4年度",データシート3!A:AB,MATCH("ea_"&amp;"太陽光（土地系）"&amp;"_年間発電",データシート3!$A$1:$AB$1,0),0)/10^3</f>
        <v>#N/A</v>
      </c>
      <c r="BF91" s="953" t="e">
        <f>VLOOKUP(BC91&amp;"_令和4年度",データシート3!A:AB,MATCH("ea_"&amp;"風力（陸上）"&amp;"_年間発電",データシート3!$A$1:$AB$1,0),0)/10^3</f>
        <v>#N/A</v>
      </c>
      <c r="BG91" s="953" t="e">
        <f>VLOOKUP(BC91&amp;"_令和4年度",データシート3!A:AB,MATCH("ea_"&amp;"中小水（河川）"&amp;"_年間発電",データシート3!$A$1:$AB$1,0),0)/10^3+VLOOKUP(BC91&amp;"_令和4年度",データシート3!A:AB,MATCH("ea_"&amp;"中小水（農業用水路）"&amp;"_年間発電",データシート3!$A$1:$AB$1,0),0)/10^3</f>
        <v>#N/A</v>
      </c>
      <c r="BH91" s="953" t="e">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#N/A</v>
      </c>
      <c r="BI91" s="953" t="e">
        <f t="shared" si="26"/>
        <v>#N/A</v>
      </c>
      <c r="BJ91" s="953" t="e">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#N/A</v>
      </c>
      <c r="BK91" s="953" t="e">
        <f t="shared" si="21"/>
        <v>#N/A</v>
      </c>
      <c r="BL91" s="953" t="e">
        <f t="shared" si="22"/>
        <v>#N/A</v>
      </c>
      <c r="BM91" s="953" t="e">
        <f t="shared" si="23"/>
        <v>#N/A</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f>比較地域マスタ!AD27</f>
        <v>0</v>
      </c>
      <c r="AY92" s="20" t="str">
        <f>IF(IFERROR(比較地域マスタ!$AE27,"")=0,"",IFERROR(比較地域マスタ!$AE27,""))</f>
        <v/>
      </c>
      <c r="AZ92" s="18"/>
      <c r="BA92" s="24">
        <v>21</v>
      </c>
      <c r="BB92" s="24">
        <v>1</v>
      </c>
      <c r="BC92" s="20">
        <f t="shared" si="24"/>
        <v>0</v>
      </c>
      <c r="BD92" s="20" t="str">
        <f t="shared" si="25"/>
        <v/>
      </c>
      <c r="BE92" s="953" t="e">
        <f>VLOOKUP(BC92&amp;"_令和4年度",データシート3!A:AB,MATCH("ea_"&amp;"太陽光（建物系）"&amp;"_年間発電",データシート3!$A$1:$AB$1,0),0)/10^3+VLOOKUP(BC92&amp;"_令和4年度",データシート3!A:AB,MATCH("ea_"&amp;"太陽光（土地系）"&amp;"_年間発電",データシート3!$A$1:$AB$1,0),0)/10^3</f>
        <v>#N/A</v>
      </c>
      <c r="BF92" s="953" t="e">
        <f>VLOOKUP(BC92&amp;"_令和4年度",データシート3!A:AB,MATCH("ea_"&amp;"風力（陸上）"&amp;"_年間発電",データシート3!$A$1:$AB$1,0),0)/10^3</f>
        <v>#N/A</v>
      </c>
      <c r="BG92" s="953" t="e">
        <f>VLOOKUP(BC92&amp;"_令和4年度",データシート3!A:AB,MATCH("ea_"&amp;"中小水（河川）"&amp;"_年間発電",データシート3!$A$1:$AB$1,0),0)/10^3+VLOOKUP(BC92&amp;"_令和4年度",データシート3!A:AB,MATCH("ea_"&amp;"中小水（農業用水路）"&amp;"_年間発電",データシート3!$A$1:$AB$1,0),0)/10^3</f>
        <v>#N/A</v>
      </c>
      <c r="BH92" s="953" t="e">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#N/A</v>
      </c>
      <c r="BI92" s="953" t="e">
        <f t="shared" si="26"/>
        <v>#N/A</v>
      </c>
      <c r="BJ92" s="953" t="e">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#N/A</v>
      </c>
      <c r="BK92" s="953" t="e">
        <f>BI92-BJ92</f>
        <v>#N/A</v>
      </c>
      <c r="BL92" s="953" t="e">
        <f t="shared" si="22"/>
        <v>#N/A</v>
      </c>
      <c r="BM92" s="953" t="e">
        <f t="shared" si="23"/>
        <v>#N/A</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f>比較地域マスタ!AD28</f>
        <v>0</v>
      </c>
      <c r="AY93" s="20" t="str">
        <f>IF(IFERROR(比較地域マスタ!$AE28,"")=0,"",IFERROR(比較地域マスタ!$AE28,""))</f>
        <v/>
      </c>
      <c r="AZ93" s="18"/>
      <c r="BA93" s="24">
        <v>22</v>
      </c>
      <c r="BB93" s="24">
        <v>1</v>
      </c>
      <c r="BC93" s="20">
        <f t="shared" si="24"/>
        <v>0</v>
      </c>
      <c r="BD93" s="20" t="str">
        <f t="shared" si="25"/>
        <v/>
      </c>
      <c r="BE93" s="953" t="e">
        <f>VLOOKUP(BC93&amp;"_令和4年度",データシート3!A:AB,MATCH("ea_"&amp;"太陽光（建物系）"&amp;"_年間発電",データシート3!$A$1:$AB$1,0),0)/10^3+VLOOKUP(BC93&amp;"_令和4年度",データシート3!A:AB,MATCH("ea_"&amp;"太陽光（土地系）"&amp;"_年間発電",データシート3!$A$1:$AB$1,0),0)/10^3</f>
        <v>#N/A</v>
      </c>
      <c r="BF93" s="953" t="e">
        <f>VLOOKUP(BC93&amp;"_令和4年度",データシート3!A:AB,MATCH("ea_"&amp;"風力（陸上）"&amp;"_年間発電",データシート3!$A$1:$AB$1,0),0)/10^3</f>
        <v>#N/A</v>
      </c>
      <c r="BG93" s="953" t="e">
        <f>VLOOKUP(BC93&amp;"_令和4年度",データシート3!A:AB,MATCH("ea_"&amp;"中小水（河川）"&amp;"_年間発電",データシート3!$A$1:$AB$1,0),0)/10^3+VLOOKUP(BC93&amp;"_令和4年度",データシート3!A:AB,MATCH("ea_"&amp;"中小水（農業用水路）"&amp;"_年間発電",データシート3!$A$1:$AB$1,0),0)/10^3</f>
        <v>#N/A</v>
      </c>
      <c r="BH93" s="953" t="e">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#N/A</v>
      </c>
      <c r="BI93" s="953" t="e">
        <f t="shared" si="26"/>
        <v>#N/A</v>
      </c>
      <c r="BJ93" s="953" t="e">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#N/A</v>
      </c>
      <c r="BK93" s="953" t="e">
        <f t="shared" si="21"/>
        <v>#N/A</v>
      </c>
      <c r="BL93" s="953" t="e">
        <f t="shared" si="22"/>
        <v>#N/A</v>
      </c>
      <c r="BM93" s="953" t="e">
        <f t="shared" si="23"/>
        <v>#N/A</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f>比較地域マスタ!AD29</f>
        <v>0</v>
      </c>
      <c r="AY94" s="20" t="str">
        <f>IF(IFERROR(比較地域マスタ!$AE29,"")=0,"",IFERROR(比較地域マスタ!$AE29,""))</f>
        <v/>
      </c>
      <c r="AZ94" s="18"/>
      <c r="BA94" s="24">
        <v>23</v>
      </c>
      <c r="BB94" s="24">
        <v>1</v>
      </c>
      <c r="BC94" s="20">
        <f t="shared" si="24"/>
        <v>0</v>
      </c>
      <c r="BD94" s="20" t="str">
        <f t="shared" si="25"/>
        <v/>
      </c>
      <c r="BE94" s="953" t="e">
        <f>VLOOKUP(BC94&amp;"_令和4年度",データシート3!A:AB,MATCH("ea_"&amp;"太陽光（建物系）"&amp;"_年間発電",データシート3!$A$1:$AB$1,0),0)/10^3+VLOOKUP(BC94&amp;"_令和4年度",データシート3!A:AB,MATCH("ea_"&amp;"太陽光（土地系）"&amp;"_年間発電",データシート3!$A$1:$AB$1,0),0)/10^3</f>
        <v>#N/A</v>
      </c>
      <c r="BF94" s="953" t="e">
        <f>VLOOKUP(BC94&amp;"_令和4年度",データシート3!A:AB,MATCH("ea_"&amp;"風力（陸上）"&amp;"_年間発電",データシート3!$A$1:$AB$1,0),0)/10^3</f>
        <v>#N/A</v>
      </c>
      <c r="BG94" s="953" t="e">
        <f>VLOOKUP(BC94&amp;"_令和4年度",データシート3!A:AB,MATCH("ea_"&amp;"中小水（河川）"&amp;"_年間発電",データシート3!$A$1:$AB$1,0),0)/10^3+VLOOKUP(BC94&amp;"_令和4年度",データシート3!A:AB,MATCH("ea_"&amp;"中小水（農業用水路）"&amp;"_年間発電",データシート3!$A$1:$AB$1,0),0)/10^3</f>
        <v>#N/A</v>
      </c>
      <c r="BH94" s="953" t="e">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#N/A</v>
      </c>
      <c r="BI94" s="953" t="e">
        <f t="shared" si="26"/>
        <v>#N/A</v>
      </c>
      <c r="BJ94" s="953" t="e">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#N/A</v>
      </c>
      <c r="BK94" s="953" t="e">
        <f t="shared" si="21"/>
        <v>#N/A</v>
      </c>
      <c r="BL94" s="953" t="e">
        <f t="shared" si="22"/>
        <v>#N/A</v>
      </c>
      <c r="BM94" s="953" t="e">
        <f t="shared" si="23"/>
        <v>#N/A</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f>比較地域マスタ!AD30</f>
        <v>0</v>
      </c>
      <c r="AY95" s="20" t="str">
        <f>IF(IFERROR(比較地域マスタ!$AE30,"")=0,"",IFERROR(比較地域マスタ!$AE30,""))</f>
        <v/>
      </c>
      <c r="AZ95" s="18"/>
      <c r="BA95" s="24">
        <v>24</v>
      </c>
      <c r="BB95" s="24">
        <v>1</v>
      </c>
      <c r="BC95" s="20">
        <f t="shared" si="24"/>
        <v>0</v>
      </c>
      <c r="BD95" s="20" t="str">
        <f t="shared" si="25"/>
        <v/>
      </c>
      <c r="BE95" s="953" t="e">
        <f>VLOOKUP(BC95&amp;"_令和4年度",データシート3!A:AB,MATCH("ea_"&amp;"太陽光（建物系）"&amp;"_年間発電",データシート3!$A$1:$AB$1,0),0)/10^3+VLOOKUP(BC95&amp;"_令和4年度",データシート3!A:AB,MATCH("ea_"&amp;"太陽光（土地系）"&amp;"_年間発電",データシート3!$A$1:$AB$1,0),0)/10^3</f>
        <v>#N/A</v>
      </c>
      <c r="BF95" s="953" t="e">
        <f>VLOOKUP(BC95&amp;"_令和4年度",データシート3!A:AB,MATCH("ea_"&amp;"風力（陸上）"&amp;"_年間発電",データシート3!$A$1:$AB$1,0),0)/10^3</f>
        <v>#N/A</v>
      </c>
      <c r="BG95" s="953" t="e">
        <f>VLOOKUP(BC95&amp;"_令和4年度",データシート3!A:AB,MATCH("ea_"&amp;"中小水（河川）"&amp;"_年間発電",データシート3!$A$1:$AB$1,0),0)/10^3+VLOOKUP(BC95&amp;"_令和4年度",データシート3!A:AB,MATCH("ea_"&amp;"中小水（農業用水路）"&amp;"_年間発電",データシート3!$A$1:$AB$1,0),0)/10^3</f>
        <v>#N/A</v>
      </c>
      <c r="BH95" s="953" t="e">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#N/A</v>
      </c>
      <c r="BI95" s="953" t="e">
        <f t="shared" si="26"/>
        <v>#N/A</v>
      </c>
      <c r="BJ95" s="953" t="e">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#N/A</v>
      </c>
      <c r="BK95" s="953" t="e">
        <f t="shared" si="21"/>
        <v>#N/A</v>
      </c>
      <c r="BL95" s="953" t="e">
        <f t="shared" si="22"/>
        <v>#N/A</v>
      </c>
      <c r="BM95" s="953" t="e">
        <f t="shared" si="23"/>
        <v>#N/A</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f>比較地域マスタ!AD31</f>
        <v>0</v>
      </c>
      <c r="AY96" s="20" t="str">
        <f>IF(IFERROR(比較地域マスタ!$AE31,"")=0,"",IFERROR(比較地域マスタ!$AE31,""))</f>
        <v/>
      </c>
      <c r="AZ96" s="18"/>
      <c r="BA96" s="24">
        <v>25</v>
      </c>
      <c r="BB96" s="24">
        <v>1</v>
      </c>
      <c r="BC96" s="20">
        <f t="shared" si="24"/>
        <v>0</v>
      </c>
      <c r="BD96" s="20" t="str">
        <f t="shared" si="25"/>
        <v/>
      </c>
      <c r="BE96" s="953" t="e">
        <f>VLOOKUP(BC96&amp;"_令和4年度",データシート3!A:AB,MATCH("ea_"&amp;"太陽光（建物系）"&amp;"_年間発電",データシート3!$A$1:$AB$1,0),0)/10^3+VLOOKUP(BC96&amp;"_令和4年度",データシート3!A:AB,MATCH("ea_"&amp;"太陽光（土地系）"&amp;"_年間発電",データシート3!$A$1:$AB$1,0),0)/10^3</f>
        <v>#N/A</v>
      </c>
      <c r="BF96" s="953" t="e">
        <f>VLOOKUP(BC96&amp;"_令和4年度",データシート3!A:AB,MATCH("ea_"&amp;"風力（陸上）"&amp;"_年間発電",データシート3!$A$1:$AB$1,0),0)/10^3</f>
        <v>#N/A</v>
      </c>
      <c r="BG96" s="953" t="e">
        <f>VLOOKUP(BC96&amp;"_令和4年度",データシート3!A:AB,MATCH("ea_"&amp;"中小水（河川）"&amp;"_年間発電",データシート3!$A$1:$AB$1,0),0)/10^3+VLOOKUP(BC96&amp;"_令和4年度",データシート3!A:AB,MATCH("ea_"&amp;"中小水（農業用水路）"&amp;"_年間発電",データシート3!$A$1:$AB$1,0),0)/10^3</f>
        <v>#N/A</v>
      </c>
      <c r="BH96" s="953" t="e">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#N/A</v>
      </c>
      <c r="BI96" s="953" t="e">
        <f t="shared" si="26"/>
        <v>#N/A</v>
      </c>
      <c r="BJ96" s="953" t="e">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#N/A</v>
      </c>
      <c r="BK96" s="953" t="e">
        <f t="shared" si="21"/>
        <v>#N/A</v>
      </c>
      <c r="BL96" s="953" t="e">
        <f t="shared" si="22"/>
        <v>#N/A</v>
      </c>
      <c r="BM96" s="953" t="e">
        <f t="shared" si="23"/>
        <v>#N/A</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f>比較地域マスタ!AD32</f>
        <v>0</v>
      </c>
      <c r="AY97" s="20" t="str">
        <f>IF(IFERROR(比較地域マスタ!$AE32,"")=0,"",IFERROR(比較地域マスタ!$AE32,""))</f>
        <v/>
      </c>
      <c r="AZ97" s="18"/>
      <c r="BA97" s="24">
        <v>26</v>
      </c>
      <c r="BB97" s="24">
        <v>1</v>
      </c>
      <c r="BC97" s="20">
        <f t="shared" si="24"/>
        <v>0</v>
      </c>
      <c r="BD97" s="20" t="str">
        <f t="shared" si="25"/>
        <v/>
      </c>
      <c r="BE97" s="953" t="e">
        <f>VLOOKUP(BC97&amp;"_令和4年度",データシート3!A:AB,MATCH("ea_"&amp;"太陽光（建物系）"&amp;"_年間発電",データシート3!$A$1:$AB$1,0),0)/10^3+VLOOKUP(BC97&amp;"_令和4年度",データシート3!A:AB,MATCH("ea_"&amp;"太陽光（土地系）"&amp;"_年間発電",データシート3!$A$1:$AB$1,0),0)/10^3</f>
        <v>#N/A</v>
      </c>
      <c r="BF97" s="953" t="e">
        <f>VLOOKUP(BC97&amp;"_令和4年度",データシート3!A:AB,MATCH("ea_"&amp;"風力（陸上）"&amp;"_年間発電",データシート3!$A$1:$AB$1,0),0)/10^3</f>
        <v>#N/A</v>
      </c>
      <c r="BG97" s="953" t="e">
        <f>VLOOKUP(BC97&amp;"_令和4年度",データシート3!A:AB,MATCH("ea_"&amp;"中小水（河川）"&amp;"_年間発電",データシート3!$A$1:$AB$1,0),0)/10^3+VLOOKUP(BC97&amp;"_令和4年度",データシート3!A:AB,MATCH("ea_"&amp;"中小水（農業用水路）"&amp;"_年間発電",データシート3!$A$1:$AB$1,0),0)/10^3</f>
        <v>#N/A</v>
      </c>
      <c r="BH97" s="953" t="e">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#N/A</v>
      </c>
      <c r="BI97" s="953" t="e">
        <f t="shared" si="26"/>
        <v>#N/A</v>
      </c>
      <c r="BJ97" s="953" t="e">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#N/A</v>
      </c>
      <c r="BK97" s="953" t="e">
        <f t="shared" si="21"/>
        <v>#N/A</v>
      </c>
      <c r="BL97" s="953" t="e">
        <f t="shared" si="22"/>
        <v>#N/A</v>
      </c>
      <c r="BM97" s="953" t="e">
        <f t="shared" si="23"/>
        <v>#N/A</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f>比較地域マスタ!AD33</f>
        <v>0</v>
      </c>
      <c r="AY98" s="20" t="str">
        <f>IF(IFERROR(比較地域マスタ!$AE33,"")=0,"",IFERROR(比較地域マスタ!$AE33,""))</f>
        <v/>
      </c>
      <c r="AZ98" s="18"/>
      <c r="BA98" s="24">
        <v>27</v>
      </c>
      <c r="BB98" s="24">
        <v>1</v>
      </c>
      <c r="BC98" s="20">
        <f t="shared" si="24"/>
        <v>0</v>
      </c>
      <c r="BD98" s="20" t="str">
        <f t="shared" si="25"/>
        <v/>
      </c>
      <c r="BE98" s="953" t="e">
        <f>VLOOKUP(BC98&amp;"_令和4年度",データシート3!A:AB,MATCH("ea_"&amp;"太陽光（建物系）"&amp;"_年間発電",データシート3!$A$1:$AB$1,0),0)/10^3+VLOOKUP(BC98&amp;"_令和4年度",データシート3!A:AB,MATCH("ea_"&amp;"太陽光（土地系）"&amp;"_年間発電",データシート3!$A$1:$AB$1,0),0)/10^3</f>
        <v>#N/A</v>
      </c>
      <c r="BF98" s="953" t="e">
        <f>VLOOKUP(BC98&amp;"_令和4年度",データシート3!A:AB,MATCH("ea_"&amp;"風力（陸上）"&amp;"_年間発電",データシート3!$A$1:$AB$1,0),0)/10^3</f>
        <v>#N/A</v>
      </c>
      <c r="BG98" s="953" t="e">
        <f>VLOOKUP(BC98&amp;"_令和4年度",データシート3!A:AB,MATCH("ea_"&amp;"中小水（河川）"&amp;"_年間発電",データシート3!$A$1:$AB$1,0),0)/10^3+VLOOKUP(BC98&amp;"_令和4年度",データシート3!A:AB,MATCH("ea_"&amp;"中小水（農業用水路）"&amp;"_年間発電",データシート3!$A$1:$AB$1,0),0)/10^3</f>
        <v>#N/A</v>
      </c>
      <c r="BH98" s="953" t="e">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#N/A</v>
      </c>
      <c r="BI98" s="953" t="e">
        <f t="shared" si="26"/>
        <v>#N/A</v>
      </c>
      <c r="BJ98" s="953" t="e">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#N/A</v>
      </c>
      <c r="BK98" s="953" t="e">
        <f t="shared" si="21"/>
        <v>#N/A</v>
      </c>
      <c r="BL98" s="953" t="e">
        <f t="shared" si="22"/>
        <v>#N/A</v>
      </c>
      <c r="BM98" s="953" t="e">
        <f t="shared" si="23"/>
        <v>#N/A</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平生町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35344</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3</v>
      </c>
      <c r="H7" s="786">
        <f t="shared" si="2"/>
        <v>3</v>
      </c>
      <c r="I7" s="786">
        <f t="shared" si="2"/>
        <v>3</v>
      </c>
      <c r="J7" s="786">
        <f t="shared" si="2"/>
        <v>3</v>
      </c>
      <c r="K7" s="787">
        <f t="shared" si="2"/>
        <v>3</v>
      </c>
      <c r="L7" s="787">
        <f t="shared" si="2"/>
        <v>3</v>
      </c>
      <c r="M7" s="787">
        <f t="shared" si="2"/>
        <v>3</v>
      </c>
      <c r="N7" s="787">
        <f t="shared" si="2"/>
        <v>3</v>
      </c>
      <c r="O7" s="787">
        <f>SUM(O8:O13)</f>
        <v>3</v>
      </c>
      <c r="P7" s="787">
        <f t="shared" si="2"/>
        <v>3</v>
      </c>
      <c r="Q7" s="788">
        <f>SUM(Q8:Q13)</f>
        <v>3</v>
      </c>
      <c r="R7" s="1028">
        <f t="shared" si="2"/>
        <v>41.412999999999997</v>
      </c>
      <c r="S7" s="1029">
        <f t="shared" si="2"/>
        <v>47.746000000000002</v>
      </c>
      <c r="T7" s="1029">
        <f t="shared" si="2"/>
        <v>44.061999999999998</v>
      </c>
      <c r="U7" s="1029">
        <f t="shared" si="2"/>
        <v>45.374000000000002</v>
      </c>
      <c r="V7" s="1029">
        <f t="shared" si="2"/>
        <v>41.69</v>
      </c>
      <c r="W7" s="1029">
        <f t="shared" si="2"/>
        <v>41.149000000000001</v>
      </c>
      <c r="X7" s="1029">
        <f t="shared" si="2"/>
        <v>42.322000000000003</v>
      </c>
      <c r="Y7" s="1029">
        <f t="shared" si="2"/>
        <v>43.783999999999999</v>
      </c>
      <c r="Z7" s="1029">
        <f>SUM(Z8:Z13)</f>
        <v>40.304000000000002</v>
      </c>
      <c r="AA7" s="1029">
        <f>SUM(AA8:AA13)</f>
        <v>31.802</v>
      </c>
      <c r="AB7" s="1030">
        <f t="shared" si="2"/>
        <v>23.395</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3</v>
      </c>
      <c r="H10" s="803">
        <f>VLOOKUP($D$3&amp;"_"&amp;H$3,データシート1!$A:$BT,MATCH($G$2&amp;"_"&amp;$C10,データシート1!$A$1:$BT$1,0),0)</f>
        <v>3</v>
      </c>
      <c r="I10" s="803">
        <f>VLOOKUP($D$3&amp;"_"&amp;I$3,データシート1!$A:$BT,MATCH($G$2&amp;"_"&amp;$C10,データシート1!$A$1:$BT$1,0),0)</f>
        <v>3</v>
      </c>
      <c r="J10" s="803">
        <f>VLOOKUP($D$3&amp;"_"&amp;J$3,データシート1!$A:$BT,MATCH($G$2&amp;"_"&amp;$C10,データシート1!$A$1:$BT$1,0),0)</f>
        <v>3</v>
      </c>
      <c r="K10" s="804">
        <f>VLOOKUP($D$3&amp;"_"&amp;K$3,データシート1!$A:$BT,MATCH($G$2&amp;"_"&amp;$C10,データシート1!$A$1:$BT$1,0),0)</f>
        <v>3</v>
      </c>
      <c r="L10" s="804">
        <f>VLOOKUP($D$3&amp;"_"&amp;L$3,データシート1!$A:$BT,MATCH($G$2&amp;"_"&amp;$C10,データシート1!$A$1:$BT$1,0),0)</f>
        <v>3</v>
      </c>
      <c r="M10" s="804">
        <f>VLOOKUP($D$3&amp;"_"&amp;M$3,データシート1!$A:$BT,MATCH($G$2&amp;"_"&amp;$C10,データシート1!$A$1:$BT$1,0),0)</f>
        <v>3</v>
      </c>
      <c r="N10" s="804">
        <f>VLOOKUP($D$3&amp;"_"&amp;N$3,データシート1!$A:$BT,MATCH($G$2&amp;"_"&amp;$C10,データシート1!$A$1:$BT$1,0),0)</f>
        <v>3</v>
      </c>
      <c r="O10" s="804">
        <f>VLOOKUP($D$3&amp;"_"&amp;O$3,データシート1!$A:$BT,MATCH($G$2&amp;"_"&amp;$C10,データシート1!$A$1:$BT$1,0),0)</f>
        <v>3</v>
      </c>
      <c r="P10" s="804">
        <f>VLOOKUP($D$3&amp;"_"&amp;P$3,データシート1!$A:$BT,MATCH($G$2&amp;"_"&amp;$C10,データシート1!$A$1:$BT$1,0),0)</f>
        <v>3</v>
      </c>
      <c r="Q10" s="805">
        <f>VLOOKUP($D$3&amp;"_"&amp;Q$3,データシート1!$A:$BT,MATCH($G$2&amp;"_"&amp;$C10,データシート1!$A$1:$BT$1,0),0)</f>
        <v>3</v>
      </c>
      <c r="R10" s="1034">
        <f>VLOOKUP($D$3&amp;"_"&amp;R$3,データシート1!$A:$BT,MATCH($R$2&amp;"_"&amp;$C10,データシート1!$A$1:$BT$1,0),0)</f>
        <v>41.412999999999997</v>
      </c>
      <c r="S10" s="1035">
        <f>VLOOKUP($D$3&amp;"_"&amp;S$3,データシート1!$A:$BT,MATCH($R$2&amp;"_"&amp;$C10,データシート1!$A$1:$BT$1,0),0)</f>
        <v>47.746000000000002</v>
      </c>
      <c r="T10" s="1035">
        <f>VLOOKUP($D$3&amp;"_"&amp;T$3,データシート1!$A:$BT,MATCH($R$2&amp;"_"&amp;$C10,データシート1!$A$1:$BT$1,0),0)</f>
        <v>44.061999999999998</v>
      </c>
      <c r="U10" s="1035">
        <f>VLOOKUP($D$3&amp;"_"&amp;U$3,データシート1!$A:$BT,MATCH($R$2&amp;"_"&amp;$C10,データシート1!$A$1:$BT$1,0),0)</f>
        <v>45.374000000000002</v>
      </c>
      <c r="V10" s="1035">
        <f>VLOOKUP($D$3&amp;"_"&amp;V$3,データシート1!$A:$BT,MATCH($R$2&amp;"_"&amp;$C10,データシート1!$A$1:$BT$1,0),0)</f>
        <v>41.69</v>
      </c>
      <c r="W10" s="1035">
        <f>VLOOKUP($D$3&amp;"_"&amp;W$3,データシート1!$A:$BT,MATCH($R$2&amp;"_"&amp;$C10,データシート1!$A$1:$BT$1,0),0)</f>
        <v>41.149000000000001</v>
      </c>
      <c r="X10" s="1035">
        <f>VLOOKUP($D$3&amp;"_"&amp;X$3,データシート1!$A:$BT,MATCH($R$2&amp;"_"&amp;$C10,データシート1!$A$1:$BT$1,0),0)</f>
        <v>42.322000000000003</v>
      </c>
      <c r="Y10" s="1035">
        <f>VLOOKUP($D$3&amp;"_"&amp;Y$3,データシート1!$A:$BT,MATCH($R$2&amp;"_"&amp;$C10,データシート1!$A$1:$BT$1,0),0)</f>
        <v>43.783999999999999</v>
      </c>
      <c r="Z10" s="1035">
        <f>VLOOKUP($D$3&amp;"_"&amp;Z$3,データシート1!$A:$BT,MATCH($R$2&amp;"_"&amp;$C10,データシート1!$A$1:$BT$1,0),0)</f>
        <v>40.304000000000002</v>
      </c>
      <c r="AA10" s="1035">
        <f>VLOOKUP($D$3&amp;"_"&amp;AA$3,データシート1!$A:$BT,MATCH($R$2&amp;"_"&amp;$C10,データシート1!$A$1:$BT$1,0),0)</f>
        <v>31.802</v>
      </c>
      <c r="AB10" s="1036">
        <f>VLOOKUP($D$3&amp;"_"&amp;AB$3,データシート1!$A:$BT,MATCH($R$2&amp;"_"&amp;$C10,データシート1!$A$1:$BT$1,0),0)</f>
        <v>23.395</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3</v>
      </c>
      <c r="H26" s="829">
        <f>VLOOKUP($D$3&amp;"_"&amp;H$3,データシート2!$A:$SI,MATCH($G$2&amp;"_"&amp;$B26,データシート2!$A$1:$SI$1,0),0)</f>
        <v>3</v>
      </c>
      <c r="I26" s="829">
        <f>VLOOKUP($D$3&amp;"_"&amp;I$3,データシート2!$A:$SI,MATCH($G$2&amp;"_"&amp;$B26,データシート2!$A$1:$SI$1,0),0)</f>
        <v>3</v>
      </c>
      <c r="J26" s="829">
        <f>VLOOKUP($D$3&amp;"_"&amp;J$3,データシート2!$A:$SI,MATCH($G$2&amp;"_"&amp;$B26,データシート2!$A$1:$SI$1,0),0)</f>
        <v>3</v>
      </c>
      <c r="K26" s="830">
        <f>VLOOKUP($D$3&amp;"_"&amp;K$3,データシート2!$A:$SI,MATCH($G$2&amp;"_"&amp;$B26,データシート2!$A$1:$SI$1,0),0)</f>
        <v>3</v>
      </c>
      <c r="L26" s="830">
        <f>VLOOKUP($D$3&amp;"_"&amp;L$3,データシート2!$A:$SI,MATCH($G$2&amp;"_"&amp;$B26,データシート2!$A$1:$SI$1,0),0)</f>
        <v>3</v>
      </c>
      <c r="M26" s="830">
        <f>VLOOKUP($D$3&amp;"_"&amp;M$3,データシート2!$A:$SI,MATCH($G$2&amp;"_"&amp;$B26,データシート2!$A$1:$SI$1,0),0)</f>
        <v>3</v>
      </c>
      <c r="N26" s="830">
        <f>VLOOKUP($D$3&amp;"_"&amp;N$3,データシート2!$A:$SI,MATCH($G$2&amp;"_"&amp;$B26,データシート2!$A$1:$SI$1,0),0)</f>
        <v>3</v>
      </c>
      <c r="O26" s="830">
        <f>VLOOKUP($D$3&amp;"_"&amp;O$3,データシート2!$A:$SI,MATCH($G$2&amp;"_"&amp;$B26,データシート2!$A$1:$SI$1,0),0)</f>
        <v>3</v>
      </c>
      <c r="P26" s="830">
        <f>VLOOKUP($D$3&amp;"_"&amp;P$3,データシート2!$A:$SI,MATCH($G$2&amp;"_"&amp;$B26,データシート2!$A$1:$SI$1,0),0)</f>
        <v>3</v>
      </c>
      <c r="Q26" s="831">
        <f>VLOOKUP($D$3&amp;"_"&amp;Q$3,データシート2!$A:$SI,MATCH($G$2&amp;"_"&amp;$B26,データシート2!$A$1:$SI$1,0),0)</f>
        <v>3</v>
      </c>
      <c r="R26" s="1043">
        <f>VLOOKUP($D$3&amp;"_"&amp;R$3,データシート2!$A:$SI,MATCH($R$2&amp;"_"&amp;$B26,データシート2!$A$1:$SI$1,0),0)</f>
        <v>41.412999999999997</v>
      </c>
      <c r="S26" s="1044">
        <f>VLOOKUP($D$3&amp;"_"&amp;S$3,データシート2!$A:$SI,MATCH($R$2&amp;"_"&amp;$B26,データシート2!$A$1:$SI$1,0),0)</f>
        <v>47.746000000000002</v>
      </c>
      <c r="T26" s="1044">
        <f>VLOOKUP($D$3&amp;"_"&amp;T$3,データシート2!$A:$SI,MATCH($R$2&amp;"_"&amp;$B26,データシート2!$A$1:$SI$1,0),0)</f>
        <v>44.061999999999998</v>
      </c>
      <c r="U26" s="1044">
        <f>VLOOKUP($D$3&amp;"_"&amp;U$3,データシート2!$A:$SI,MATCH($R$2&amp;"_"&amp;$B26,データシート2!$A$1:$SI$1,0),0)</f>
        <v>45.374000000000002</v>
      </c>
      <c r="V26" s="1044">
        <f>VLOOKUP($D$3&amp;"_"&amp;V$3,データシート2!$A:$SI,MATCH($R$2&amp;"_"&amp;$B26,データシート2!$A$1:$SI$1,0),0)</f>
        <v>41.69</v>
      </c>
      <c r="W26" s="1044">
        <f>VLOOKUP($D$3&amp;"_"&amp;W$3,データシート2!$A:$SI,MATCH($R$2&amp;"_"&amp;$B26,データシート2!$A$1:$SI$1,0),0)</f>
        <v>41.149000000000001</v>
      </c>
      <c r="X26" s="1044">
        <f>VLOOKUP($D$3&amp;"_"&amp;X$3,データシート2!$A:$SI,MATCH($R$2&amp;"_"&amp;$B26,データシート2!$A$1:$SI$1,0),0)</f>
        <v>42.322000000000003</v>
      </c>
      <c r="Y26" s="1044">
        <f>VLOOKUP($D$3&amp;"_"&amp;Y$3,データシート2!$A:$SI,MATCH($R$2&amp;"_"&amp;$B26,データシート2!$A$1:$SI$1,0),0)</f>
        <v>43.783999999999999</v>
      </c>
      <c r="Z26" s="1044">
        <f>VLOOKUP($D$3&amp;"_"&amp;Z$3,データシート2!$A:$SI,MATCH($R$2&amp;"_"&amp;$B26,データシート2!$A$1:$SI$1,0),0)</f>
        <v>40.304000000000002</v>
      </c>
      <c r="AA26" s="1044">
        <f>VLOOKUP($D$3&amp;"_"&amp;AA$3,データシート2!$A:$SI,MATCH($R$2&amp;"_"&amp;$B26,データシート2!$A$1:$SI$1,0),0)</f>
        <v>31.802</v>
      </c>
      <c r="AB26" s="1045">
        <f>VLOOKUP($D$3&amp;"_"&amp;AB$3,データシート2!$A:$SI,MATCH($R$2&amp;"_"&amp;$B26,データシート2!$A$1:$SI$1,0),0)</f>
        <v>23.395</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1</v>
      </c>
      <c r="H30" s="866">
        <f>VLOOKUP($D$3&amp;"_"&amp;H$3,データシート2!$A:$SI,MATCH($G$2&amp;"_"&amp;$C30,データシート2!$A$1:$SI$1,0),0)</f>
        <v>1</v>
      </c>
      <c r="I30" s="866">
        <f>VLOOKUP($D$3&amp;"_"&amp;I$3,データシート2!$A:$SI,MATCH($G$2&amp;"_"&amp;$C30,データシート2!$A$1:$SI$1,0),0)</f>
        <v>1</v>
      </c>
      <c r="J30" s="866">
        <f>VLOOKUP($D$3&amp;"_"&amp;J$3,データシート2!$A:$SI,MATCH($G$2&amp;"_"&amp;$C30,データシート2!$A$1:$SI$1,0),0)</f>
        <v>1</v>
      </c>
      <c r="K30" s="867">
        <f>VLOOKUP($D$3&amp;"_"&amp;K$3,データシート2!$A:$SI,MATCH($G$2&amp;"_"&amp;$C30,データシート2!$A$1:$SI$1,0),0)</f>
        <v>1</v>
      </c>
      <c r="L30" s="867">
        <f>VLOOKUP($D$3&amp;"_"&amp;L$3,データシート2!$A:$SI,MATCH($G$2&amp;"_"&amp;$C30,データシート2!$A$1:$SI$1,0),0)</f>
        <v>1</v>
      </c>
      <c r="M30" s="867">
        <f>VLOOKUP($D$3&amp;"_"&amp;M$3,データシート2!$A:$SI,MATCH($G$2&amp;"_"&amp;$C30,データシート2!$A$1:$SI$1,0),0)</f>
        <v>1</v>
      </c>
      <c r="N30" s="867">
        <f>VLOOKUP($D$3&amp;"_"&amp;N$3,データシート2!$A:$SI,MATCH($G$2&amp;"_"&amp;$C30,データシート2!$A$1:$SI$1,0),0)</f>
        <v>1</v>
      </c>
      <c r="O30" s="867">
        <f>VLOOKUP($D$3&amp;"_"&amp;O$3,データシート2!$A:$SI,MATCH($G$2&amp;"_"&amp;$C30,データシート2!$A$1:$SI$1,0),0)</f>
        <v>1</v>
      </c>
      <c r="P30" s="867">
        <f>VLOOKUP($D$3&amp;"_"&amp;P$3,データシート2!$A:$SI,MATCH($G$2&amp;"_"&amp;$C30,データシート2!$A$1:$SI$1,0),0)</f>
        <v>1</v>
      </c>
      <c r="Q30" s="868">
        <f>VLOOKUP($D$3&amp;"_"&amp;Q$3,データシート2!$A:$SI,MATCH($G$2&amp;"_"&amp;$C30,データシート2!$A$1:$SI$1,0),0)</f>
        <v>1</v>
      </c>
      <c r="R30" s="1056">
        <f>VLOOKUP($D$3&amp;"_"&amp;R$3,データシート2!$A:$SI,MATCH($R$2&amp;"_"&amp;$C30,データシート2!$A$1:$SI$1,0),0)</f>
        <v>16.797999999999998</v>
      </c>
      <c r="S30" s="1057">
        <f>VLOOKUP($D$3&amp;"_"&amp;S$3,データシート2!$A:$SI,MATCH($R$2&amp;"_"&amp;$C30,データシート2!$A$1:$SI$1,0),0)</f>
        <v>20.547999999999998</v>
      </c>
      <c r="T30" s="1057">
        <f>VLOOKUP($D$3&amp;"_"&amp;T$3,データシート2!$A:$SI,MATCH($R$2&amp;"_"&amp;$C30,データシート2!$A$1:$SI$1,0),0)</f>
        <v>20.332999999999998</v>
      </c>
      <c r="U30" s="1057">
        <f>VLOOKUP($D$3&amp;"_"&amp;U$3,データシート2!$A:$SI,MATCH($R$2&amp;"_"&amp;$C30,データシート2!$A$1:$SI$1,0),0)</f>
        <v>20.896999999999998</v>
      </c>
      <c r="V30" s="1057">
        <f>VLOOKUP($D$3&amp;"_"&amp;V$3,データシート2!$A:$SI,MATCH($R$2&amp;"_"&amp;$C30,データシート2!$A$1:$SI$1,0),0)</f>
        <v>19.256</v>
      </c>
      <c r="W30" s="1057">
        <f>VLOOKUP($D$3&amp;"_"&amp;W$3,データシート2!$A:$SI,MATCH($R$2&amp;"_"&amp;$C30,データシート2!$A$1:$SI$1,0),0)</f>
        <v>19.988</v>
      </c>
      <c r="X30" s="1057">
        <f>VLOOKUP($D$3&amp;"_"&amp;X$3,データシート2!$A:$SI,MATCH($R$2&amp;"_"&amp;$C30,データシート2!$A$1:$SI$1,0),0)</f>
        <v>21.007999999999999</v>
      </c>
      <c r="Y30" s="1057">
        <f>VLOOKUP($D$3&amp;"_"&amp;Y$3,データシート2!$A:$SI,MATCH($R$2&amp;"_"&amp;$C30,データシート2!$A$1:$SI$1,0),0)</f>
        <v>21.597999999999999</v>
      </c>
      <c r="Z30" s="1057">
        <f>VLOOKUP($D$3&amp;"_"&amp;Z$3,データシート2!$A:$SI,MATCH($R$2&amp;"_"&amp;$C30,データシート2!$A$1:$SI$1,0),0)</f>
        <v>16.646999999999998</v>
      </c>
      <c r="AA30" s="1057">
        <f>VLOOKUP($D$3&amp;"_"&amp;AA$3,データシート2!$A:$SI,MATCH($R$2&amp;"_"&amp;$C30,データシート2!$A$1:$SI$1,0),0)</f>
        <v>10.087999999999999</v>
      </c>
      <c r="AB30" s="1058">
        <f>VLOOKUP($D$3&amp;"_"&amp;AB$3,データシート2!$A:$SI,MATCH($R$2&amp;"_"&amp;$C30,データシート2!$A$1:$SI$1,0),0)</f>
        <v>6.4420000000000002</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1</v>
      </c>
      <c r="H34" s="866">
        <f>VLOOKUP($D$3&amp;"_"&amp;H$3,データシート2!$A:$SI,MATCH($G$2&amp;"_"&amp;$C34,データシート2!$A$1:$SI$1,0),0)</f>
        <v>1</v>
      </c>
      <c r="I34" s="866">
        <f>VLOOKUP($D$3&amp;"_"&amp;I$3,データシート2!$A:$SI,MATCH($G$2&amp;"_"&amp;$C34,データシート2!$A$1:$SI$1,0),0)</f>
        <v>1</v>
      </c>
      <c r="J34" s="866">
        <f>VLOOKUP($D$3&amp;"_"&amp;J$3,データシート2!$A:$SI,MATCH($G$2&amp;"_"&amp;$C34,データシート2!$A$1:$SI$1,0),0)</f>
        <v>1</v>
      </c>
      <c r="K34" s="867">
        <f>VLOOKUP($D$3&amp;"_"&amp;K$3,データシート2!$A:$SI,MATCH($G$2&amp;"_"&amp;$C34,データシート2!$A$1:$SI$1,0),0)</f>
        <v>1</v>
      </c>
      <c r="L34" s="867">
        <f>VLOOKUP($D$3&amp;"_"&amp;L$3,データシート2!$A:$SI,MATCH($G$2&amp;"_"&amp;$C34,データシート2!$A$1:$SI$1,0),0)</f>
        <v>1</v>
      </c>
      <c r="M34" s="867">
        <f>VLOOKUP($D$3&amp;"_"&amp;M$3,データシート2!$A:$SI,MATCH($G$2&amp;"_"&amp;$C34,データシート2!$A$1:$SI$1,0),0)</f>
        <v>1</v>
      </c>
      <c r="N34" s="867">
        <f>VLOOKUP($D$3&amp;"_"&amp;N$3,データシート2!$A:$SI,MATCH($G$2&amp;"_"&amp;$C34,データシート2!$A$1:$SI$1,0),0)</f>
        <v>1</v>
      </c>
      <c r="O34" s="867">
        <f>VLOOKUP($D$3&amp;"_"&amp;O$3,データシート2!$A:$SI,MATCH($G$2&amp;"_"&amp;$C34,データシート2!$A$1:$SI$1,0),0)</f>
        <v>1</v>
      </c>
      <c r="P34" s="867">
        <f>VLOOKUP($D$3&amp;"_"&amp;P$3,データシート2!$A:$SI,MATCH($G$2&amp;"_"&amp;$C34,データシート2!$A$1:$SI$1,0),0)</f>
        <v>1</v>
      </c>
      <c r="Q34" s="868">
        <f>VLOOKUP($D$3&amp;"_"&amp;Q$3,データシート2!$A:$SI,MATCH($G$2&amp;"_"&amp;$C34,データシート2!$A$1:$SI$1,0),0)</f>
        <v>1</v>
      </c>
      <c r="R34" s="1056">
        <f>VLOOKUP($D$3&amp;"_"&amp;R$3,データシート2!$A:$SI,MATCH($R$2&amp;"_"&amp;$C34,データシート2!$A$1:$SI$1,0),0)</f>
        <v>20.542000000000002</v>
      </c>
      <c r="S34" s="1057">
        <f>VLOOKUP($D$3&amp;"_"&amp;S$3,データシート2!$A:$SI,MATCH($R$2&amp;"_"&amp;$C34,データシート2!$A$1:$SI$1,0),0)</f>
        <v>22.911000000000001</v>
      </c>
      <c r="T34" s="1057">
        <f>VLOOKUP($D$3&amp;"_"&amp;T$3,データシート2!$A:$SI,MATCH($R$2&amp;"_"&amp;$C34,データシート2!$A$1:$SI$1,0),0)</f>
        <v>19.841999999999999</v>
      </c>
      <c r="U34" s="1057">
        <f>VLOOKUP($D$3&amp;"_"&amp;U$3,データシート2!$A:$SI,MATCH($R$2&amp;"_"&amp;$C34,データシート2!$A$1:$SI$1,0),0)</f>
        <v>20.001000000000001</v>
      </c>
      <c r="V34" s="1057">
        <f>VLOOKUP($D$3&amp;"_"&amp;V$3,データシート2!$A:$SI,MATCH($R$2&amp;"_"&amp;$C34,データシート2!$A$1:$SI$1,0),0)</f>
        <v>18.143999999999998</v>
      </c>
      <c r="W34" s="1057">
        <f>VLOOKUP($D$3&amp;"_"&amp;W$3,データシート2!$A:$SI,MATCH($R$2&amp;"_"&amp;$C34,データシート2!$A$1:$SI$1,0),0)</f>
        <v>17.189</v>
      </c>
      <c r="X34" s="1057">
        <f>VLOOKUP($D$3&amp;"_"&amp;X$3,データシート2!$A:$SI,MATCH($R$2&amp;"_"&amp;$C34,データシート2!$A$1:$SI$1,0),0)</f>
        <v>17.132999999999999</v>
      </c>
      <c r="Y34" s="1057">
        <f>VLOOKUP($D$3&amp;"_"&amp;Y$3,データシート2!$A:$SI,MATCH($R$2&amp;"_"&amp;$C34,データシート2!$A$1:$SI$1,0),0)</f>
        <v>17.981999999999999</v>
      </c>
      <c r="Z34" s="1057">
        <f>VLOOKUP($D$3&amp;"_"&amp;Z$3,データシート2!$A:$SI,MATCH($R$2&amp;"_"&amp;$C34,データシート2!$A$1:$SI$1,0),0)</f>
        <v>19.513000000000002</v>
      </c>
      <c r="AA34" s="1057">
        <f>VLOOKUP($D$3&amp;"_"&amp;AA$3,データシート2!$A:$SI,MATCH($R$2&amp;"_"&amp;$C34,データシート2!$A$1:$SI$1,0),0)</f>
        <v>17.757999999999999</v>
      </c>
      <c r="AB34" s="1058">
        <f>VLOOKUP($D$3&amp;"_"&amp;AB$3,データシート2!$A:$SI,MATCH($R$2&amp;"_"&amp;$C34,データシート2!$A$1:$SI$1,0),0)</f>
        <v>13.281000000000001</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1</v>
      </c>
      <c r="H42" s="866">
        <f>VLOOKUP($D$3&amp;"_"&amp;H$3,データシート2!$A:$SI,MATCH($G$2&amp;"_"&amp;$C42,データシート2!$A$1:$SI$1,0),0)</f>
        <v>1</v>
      </c>
      <c r="I42" s="866">
        <f>VLOOKUP($D$3&amp;"_"&amp;I$3,データシート2!$A:$SI,MATCH($G$2&amp;"_"&amp;$C42,データシート2!$A$1:$SI$1,0),0)</f>
        <v>1</v>
      </c>
      <c r="J42" s="866">
        <f>VLOOKUP($D$3&amp;"_"&amp;J$3,データシート2!$A:$SI,MATCH($G$2&amp;"_"&amp;$C42,データシート2!$A$1:$SI$1,0),0)</f>
        <v>1</v>
      </c>
      <c r="K42" s="867">
        <f>VLOOKUP($D$3&amp;"_"&amp;K$3,データシート2!$A:$SI,MATCH($G$2&amp;"_"&amp;$C42,データシート2!$A$1:$SI$1,0),0)</f>
        <v>1</v>
      </c>
      <c r="L42" s="867">
        <f>VLOOKUP($D$3&amp;"_"&amp;L$3,データシート2!$A:$SI,MATCH($G$2&amp;"_"&amp;$C42,データシート2!$A$1:$SI$1,0),0)</f>
        <v>1</v>
      </c>
      <c r="M42" s="867">
        <f>VLOOKUP($D$3&amp;"_"&amp;M$3,データシート2!$A:$SI,MATCH($G$2&amp;"_"&amp;$C42,データシート2!$A$1:$SI$1,0),0)</f>
        <v>1</v>
      </c>
      <c r="N42" s="867">
        <f>VLOOKUP($D$3&amp;"_"&amp;N$3,データシート2!$A:$SI,MATCH($G$2&amp;"_"&amp;$C42,データシート2!$A$1:$SI$1,0),0)</f>
        <v>1</v>
      </c>
      <c r="O42" s="867">
        <f>VLOOKUP($D$3&amp;"_"&amp;O$3,データシート2!$A:$SI,MATCH($G$2&amp;"_"&amp;$C42,データシート2!$A$1:$SI$1,0),0)</f>
        <v>1</v>
      </c>
      <c r="P42" s="867">
        <f>VLOOKUP($D$3&amp;"_"&amp;P$3,データシート2!$A:$SI,MATCH($G$2&amp;"_"&amp;$C42,データシート2!$A$1:$SI$1,0),0)</f>
        <v>1</v>
      </c>
      <c r="Q42" s="868">
        <f>VLOOKUP($D$3&amp;"_"&amp;Q$3,データシート2!$A:$SI,MATCH($G$2&amp;"_"&amp;$C42,データシート2!$A$1:$SI$1,0),0)</f>
        <v>1</v>
      </c>
      <c r="R42" s="1056">
        <f>VLOOKUP($D$3&amp;"_"&amp;R$3,データシート2!$A:$SI,MATCH($R$2&amp;"_"&amp;$C42,データシート2!$A$1:$SI$1,0),0)</f>
        <v>4.0730000000000004</v>
      </c>
      <c r="S42" s="1057">
        <f>VLOOKUP($D$3&amp;"_"&amp;S$3,データシート2!$A:$SI,MATCH($R$2&amp;"_"&amp;$C42,データシート2!$A$1:$SI$1,0),0)</f>
        <v>4.2869999999999999</v>
      </c>
      <c r="T42" s="1057">
        <f>VLOOKUP($D$3&amp;"_"&amp;T$3,データシート2!$A:$SI,MATCH($R$2&amp;"_"&amp;$C42,データシート2!$A$1:$SI$1,0),0)</f>
        <v>3.887</v>
      </c>
      <c r="U42" s="1057">
        <f>VLOOKUP($D$3&amp;"_"&amp;U$3,データシート2!$A:$SI,MATCH($R$2&amp;"_"&amp;$C42,データシート2!$A$1:$SI$1,0),0)</f>
        <v>4.476</v>
      </c>
      <c r="V42" s="1057">
        <f>VLOOKUP($D$3&amp;"_"&amp;V$3,データシート2!$A:$SI,MATCH($R$2&amp;"_"&amp;$C42,データシート2!$A$1:$SI$1,0),0)</f>
        <v>4.29</v>
      </c>
      <c r="W42" s="1057">
        <f>VLOOKUP($D$3&amp;"_"&amp;W$3,データシート2!$A:$SI,MATCH($R$2&amp;"_"&amp;$C42,データシート2!$A$1:$SI$1,0),0)</f>
        <v>3.972</v>
      </c>
      <c r="X42" s="1057">
        <f>VLOOKUP($D$3&amp;"_"&amp;X$3,データシート2!$A:$SI,MATCH($R$2&amp;"_"&amp;$C42,データシート2!$A$1:$SI$1,0),0)</f>
        <v>4.181</v>
      </c>
      <c r="Y42" s="1057">
        <f>VLOOKUP($D$3&amp;"_"&amp;Y$3,データシート2!$A:$SI,MATCH($R$2&amp;"_"&amp;$C42,データシート2!$A$1:$SI$1,0),0)</f>
        <v>4.2039999999999997</v>
      </c>
      <c r="Z42" s="1057">
        <f>VLOOKUP($D$3&amp;"_"&amp;Z$3,データシート2!$A:$SI,MATCH($R$2&amp;"_"&amp;$C42,データシート2!$A$1:$SI$1,0),0)</f>
        <v>4.1440000000000001</v>
      </c>
      <c r="AA42" s="1057">
        <f>VLOOKUP($D$3&amp;"_"&amp;AA$3,データシート2!$A:$SI,MATCH($R$2&amp;"_"&amp;$C42,データシート2!$A$1:$SI$1,0),0)</f>
        <v>3.956</v>
      </c>
      <c r="AB42" s="1058">
        <f>VLOOKUP($D$3&amp;"_"&amp;AB$3,データシート2!$A:$SI,MATCH($R$2&amp;"_"&amp;$C42,データシート2!$A$1:$SI$1,0),0)</f>
        <v>3.6720000000000002</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2024-03-14T13:52:05Z</dcterms:created>
  <dcterms:modified xsi:type="dcterms:W3CDTF">2024-03-14T13:52:06Z</dcterms:modified>
  <cp:category/>
  <cp:contentStatus/>
</cp:coreProperties>
</file>