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0F0ABC1C-B192-4B0A-8A84-6DC93CD2F3A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<sst xmlns="http://schemas.openxmlformats.org/spreadsheetml/2006/main" count="24440" uniqueCount="2356">
  <si>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</si>
  <si>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</si>
  <si>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</si>
  <si>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</si>
  <si>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</si>
  <si>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</si>
  <si>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</si>
  <si>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</si>
  <si>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</si>
  <si>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</si>
  <si>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</si>
  <si>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</si>
  <si>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</si>
  <si>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</si>
  <si>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</si>
  <si>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</si>
  <si>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</si>
  <si>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</si>
  <si>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</si>
  <si>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</si>
  <si>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</si>
  <si>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</si>
  <si>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</si>
  <si>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</si>
  <si>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</si>
  <si>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</si>
  <si>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</si>
  <si>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</si>
  <si>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</si>
  <si>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</si>
  <si>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</si>
  <si>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</si>
  <si>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</si>
  <si>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</si>
  <si>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</si>
  <si>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</si>
  <si>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</si>
  <si>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</si>
  <si>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</si>
  <si>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</si>
  <si>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</si>
  <si>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</si>
  <si>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</si>
  <si>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</si>
  <si>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</si>
  <si>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</si>
  <si>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</si>
  <si>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</si>
  <si>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</si>
  <si>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</si>
  <si>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</si>
  <si>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</si>
  <si>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</si>
  <si>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</si>
  <si>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</si>
  <si>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</si>
  <si>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</si>
  <si>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</si>
  <si>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</si>
  <si>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</si>
  <si>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</si>
  <si>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</si>
  <si>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</si>
  <si>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</si>
  <si>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</si>
  <si>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</si>
  <si>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</si>
  <si>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</si>
  <si>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</si>
  <si>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</si>
  <si>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</si>
  <si>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</si>
  <si>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</si>
  <si>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</si>
  <si>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</si>
  <si>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</si>
  <si>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</si>
  <si>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</si>
  <si>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</si>
  <si>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</si>
  <si>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</si>
  <si>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</si>
  <si>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</si>
  <si>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</si>
  <si>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</si>
  <si>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</si>
  <si>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</si>
  <si>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</si>
  <si>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</si>
  <si>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</si>
  <si>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</si>
  <si>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</si>
  <si>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</si>
  <si>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</si>
  <si>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</si>
  <si>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</si>
  <si>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</si>
  <si>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</si>
  <si>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</si>
  <si>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</si>
  <si>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</si>
  <si>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</si>
  <si>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</si>
  <si>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</si>
  <si>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</si>
  <si>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</si>
  <si>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</si>
  <si>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</si>
  <si>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</si>
  <si>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</si>
  <si>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</si>
  <si>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</si>
  <si>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</si>
  <si>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</si>
  <si>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</si>
  <si>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</si>
  <si>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</si>
  <si>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</si>
  <si>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</si>
  <si>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</si>
  <si>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</si>
  <si>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</si>
  <si>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</si>
  <si>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</si>
  <si>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</si>
  <si>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</si>
  <si>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</si>
  <si>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</si>
  <si>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</si>
  <si>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</si>
  <si>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</si>
  <si>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</si>
  <si>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</si>
  <si>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</si>
  <si>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</si>
  <si>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</si>
  <si>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</si>
  <si>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</si>
  <si>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</si>
  <si>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</si>
  <si>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</si>
  <si>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</si>
  <si>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</si>
  <si>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</si>
  <si>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</si>
  <si>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</si>
  <si>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</si>
  <si>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</si>
  <si>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</si>
  <si>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</si>
  <si>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</si>
  <si>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</si>
  <si>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</si>
  <si>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</si>
  <si>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</si>
  <si>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</si>
  <si>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</si>
  <si>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</si>
  <si>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</si>
  <si>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</si>
  <si>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</si>
  <si>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</si>
  <si>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</si>
  <si>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</si>
  <si>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</si>
  <si>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</si>
  <si>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</si>
  <si>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</si>
  <si>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</si>
  <si>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</si>
  <si>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</si>
  <si>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</si>
  <si>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</si>
  <si>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</si>
  <si>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</si>
  <si>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</si>
  <si>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</si>
  <si>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</si>
  <si>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</si>
  <si>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</si>
  <si>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</si>
  <si>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</si>
  <si>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</si>
  <si>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</si>
  <si>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</si>
  <si>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</si>
  <si>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</si>
  <si>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</si>
  <si>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</si>
  <si>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</si>
  <si>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</si>
  <si>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</si>
  <si>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</si>
  <si>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</si>
  <si>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</si>
  <si>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</si>
  <si>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</si>
  <si>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</si>
  <si>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</si>
  <si>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</si>
  <si>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</si>
  <si>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</si>
  <si>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</si>
  <si>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</si>
  <si>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</si>
  <si>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</si>
  <si>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</si>
  <si>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</si>
  <si>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</si>
  <si>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</si>
  <si>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</si>
  <si>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</si>
  <si>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</si>
  <si>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</si>
  <si>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</si>
  <si>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</si>
  <si>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</si>
  <si>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</si>
  <si>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</si>
  <si>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</si>
  <si>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</si>
  <si>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</si>
  <si>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</si>
  <si>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</si>
  <si>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</si>
  <si>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</si>
  <si>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</si>
  <si>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</si>
  <si>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</si>
  <si>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</si>
  <si>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</si>
  <si>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</si>
  <si>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</si>
  <si>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</si>
  <si>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</si>
  <si>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</si>
  <si>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</si>
  <si>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</si>
  <si>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</si>
  <si>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</si>
  <si>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</si>
  <si>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</si>
  <si>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</si>
  <si>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</si>
  <si>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</si>
  <si>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</si>
  <si>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</si>
  <si>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</si>
  <si>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</si>
  <si>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</si>
  <si>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</si>
  <si>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</si>
  <si>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</si>
  <si>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</si>
  <si>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</si>
  <si>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</si>
  <si>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</si>
  <si>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</si>
  <si>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</si>
  <si>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</si>
  <si>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</si>
  <si>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</si>
  <si>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</si>
  <si>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</si>
  <si>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</si>
  <si>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</si>
  <si>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</si>
  <si>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</si>
  <si>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</si>
  <si>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</si>
  <si>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</si>
  <si>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</si>
  <si>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</si>
  <si>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</si>
  <si>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</si>
  <si>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</si>
  <si>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</si>
  <si>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</si>
  <si>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</si>
  <si>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</si>
  <si>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</si>
  <si>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</si>
  <si>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</si>
  <si>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</si>
  <si>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</si>
  <si>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</si>
  <si>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</si>
  <si>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</si>
  <si>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</si>
  <si>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</si>
  <si>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</si>
  <si>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</si>
  <si>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</si>
  <si>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</si>
  <si>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</si>
  <si>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</si>
  <si>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</si>
  <si>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</si>
  <si>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</si>
  <si>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</si>
  <si>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</si>
  <si>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</si>
  <si>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</si>
  <si>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</si>
  <si>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</si>
  <si>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</si>
  <si>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</si>
  <si>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</si>
  <si>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</si>
  <si>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</si>
  <si>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</si>
  <si>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</si>
  <si>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</si>
  <si>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</si>
  <si>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</si>
  <si>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</si>
  <si>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</si>
  <si>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</si>
  <si>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</si>
  <si>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</si>
  <si>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</si>
  <si>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</si>
  <si>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</si>
  <si>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</si>
  <si>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</si>
  <si>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</si>
  <si>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</si>
  <si>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</si>
  <si>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</si>
  <si>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</si>
  <si>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</si>
  <si>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</si>
  <si>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</si>
  <si>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</si>
  <si>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</si>
  <si>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</si>
  <si>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</si>
  <si>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</si>
  <si>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</si>
  <si>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</si>
  <si>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</si>
  <si>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</si>
  <si>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</si>
  <si>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</si>
  <si>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</si>
  <si>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</si>
  <si>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</si>
  <si>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</si>
  <si>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</si>
  <si>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</si>
  <si>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</si>
  <si>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</si>
  <si>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</si>
  <si>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</si>
  <si>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</si>
  <si>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</si>
  <si>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</si>
  <si>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</si>
  <si>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</si>
  <si>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</si>
  <si>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</si>
  <si>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</si>
  <si>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</si>
  <si>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</si>
  <si>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</si>
  <si>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</si>
  <si>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</si>
  <si>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</si>
  <si>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</si>
  <si>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</si>
  <si>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</si>
  <si>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</si>
  <si>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</si>
  <si>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</si>
  <si>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</si>
  <si>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</si>
  <si>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</si>
  <si>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</si>
  <si>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</si>
  <si>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</si>
  <si>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</si>
  <si>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</si>
  <si>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</si>
  <si>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</si>
  <si>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</si>
  <si>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</si>
  <si>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</si>
  <si>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</si>
  <si>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</si>
  <si>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</si>
  <si>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</si>
  <si>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</si>
  <si>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</si>
  <si>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</si>
  <si>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</si>
  <si>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</si>
  <si>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</si>
  <si>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</si>
  <si>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</si>
  <si>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</si>
  <si>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</si>
  <si>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</si>
  <si>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</si>
  <si>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</si>
  <si>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</si>
  <si>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</si>
  <si>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</si>
  <si>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</si>
  <si>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</si>
  <si>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</si>
  <si>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</si>
  <si>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</si>
  <si>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</si>
  <si>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</si>
  <si>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</si>
  <si>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</si>
  <si>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</si>
  <si>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</si>
  <si>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</si>
  <si>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</si>
  <si>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</si>
  <si>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</si>
  <si>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</si>
  <si>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</si>
  <si>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</si>
  <si>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</si>
  <si>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</si>
  <si>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</si>
  <si>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</si>
  <si>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</si>
  <si>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</si>
  <si>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</si>
  <si>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</si>
  <si>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</si>
  <si>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</si>
  <si>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</si>
  <si>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</si>
  <si>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</si>
  <si>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</si>
  <si>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</si>
  <si>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</si>
  <si>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</si>
  <si>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</si>
  <si>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</si>
  <si>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</si>
  <si>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</si>
  <si>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</si>
  <si>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</si>
  <si>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</si>
  <si>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</si>
  <si>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</si>
  <si>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</si>
  <si>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</si>
  <si>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</si>
  <si>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</si>
  <si>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</si>
  <si>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</si>
  <si>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</si>
  <si>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</si>
  <si>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</si>
  <si>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</si>
  <si>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</si>
  <si>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</si>
  <si>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</si>
  <si>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</si>
  <si>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</si>
  <si>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</si>
  <si>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</si>
  <si>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</si>
  <si>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</si>
  <si>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</si>
  <si>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</si>
  <si>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</si>
  <si>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</si>
  <si>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</si>
  <si>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</si>
  <si>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</si>
  <si>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</si>
  <si>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</si>
  <si>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</si>
  <si>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</si>
  <si>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</si>
  <si>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</si>
  <si>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</si>
  <si>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</si>
  <si>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</si>
  <si>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</si>
  <si>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</si>
  <si>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</si>
  <si>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</si>
  <si>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</si>
  <si>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</si>
  <si>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</si>
  <si>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</si>
  <si>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</si>
  <si>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</si>
  <si>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</si>
  <si>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</si>
  <si>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</si>
  <si>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</si>
  <si>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</si>
  <si>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</si>
  <si>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</si>
  <si>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</si>
  <si>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</si>
  <si>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</si>
  <si>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</si>
  <si>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</si>
  <si>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</si>
  <si>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</si>
  <si>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</si>
  <si>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</si>
  <si>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</si>
  <si>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</si>
  <si>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</si>
  <si>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</si>
  <si>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</si>
  <si>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</si>
  <si>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</si>
  <si>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</si>
  <si>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</si>
  <si>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</si>
  <si>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</si>
  <si>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</si>
  <si>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</si>
  <si>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</si>
  <si>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</si>
  <si>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</si>
  <si>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</si>
  <si>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</si>
  <si>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</si>
  <si>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</si>
  <si>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</si>
  <si>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</si>
  <si>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</si>
  <si>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</si>
  <si>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</si>
  <si>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</si>
  <si>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</si>
  <si>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</si>
  <si>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</si>
  <si>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</si>
  <si>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</si>
  <si>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</si>
  <si>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</si>
  <si>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</si>
  <si>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</si>
  <si>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</si>
  <si>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</si>
  <si>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</si>
  <si>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</si>
  <si>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</si>
  <si>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</si>
  <si>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</si>
  <si>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</si>
  <si>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</si>
  <si>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</si>
  <si>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</si>
  <si>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</si>
  <si>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</si>
  <si>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</si>
  <si>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</si>
  <si>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</si>
  <si>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</si>
  <si>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</si>
  <si>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</si>
  <si>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</si>
  <si>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</si>
  <si>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</si>
  <si>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</si>
  <si>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</si>
  <si>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</si>
  <si>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</si>
  <si>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</si>
  <si>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</si>
  <si>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</si>
  <si>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</si>
  <si>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</si>
  <si>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</si>
  <si>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</si>
  <si>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</si>
  <si>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</si>
  <si>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</si>
  <si>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</si>
  <si>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</si>
  <si>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</si>
  <si>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</si>
  <si>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</si>
  <si>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</si>
  <si>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</si>
  <si>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</si>
  <si>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</si>
  <si>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</si>
  <si>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</si>
  <si>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</si>
  <si>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</si>
  <si>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</si>
  <si>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</si>
  <si>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</si>
  <si>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</si>
  <si>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</si>
  <si>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</si>
  <si>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</si>
  <si>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</si>
  <si>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</si>
  <si>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</si>
  <si>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</si>
  <si>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</si>
  <si>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</si>
  <si>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</si>
  <si>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</si>
  <si>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</si>
  <si>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</si>
  <si>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</si>
  <si>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</si>
  <si>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</si>
  <si>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</si>
  <si>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</si>
  <si>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</si>
  <si>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</si>
  <si>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</si>
  <si>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</si>
  <si>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</si>
  <si>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</si>
  <si>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</si>
  <si>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</si>
  <si>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</si>
  <si>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</si>
  <si>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</si>
  <si>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</si>
  <si>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</si>
  <si>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</si>
  <si>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</si>
  <si>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</si>
  <si>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</si>
  <si>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</si>
  <si>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</si>
  <si>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</si>
  <si>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</si>
  <si>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</si>
  <si>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</si>
  <si>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</si>
  <si>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</si>
  <si>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</si>
  <si>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</si>
  <si>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</si>
  <si>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</si>
  <si>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</si>
  <si>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</si>
  <si>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</si>
  <si>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</si>
  <si>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</si>
  <si>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</si>
  <si>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</si>
  <si>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</si>
  <si>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</si>
  <si>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</si>
  <si>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</si>
  <si>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</si>
  <si>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</si>
  <si>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</si>
  <si>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</si>
  <si>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</si>
  <si>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</si>
  <si>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</si>
  <si>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</si>
  <si>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</si>
  <si>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</si>
  <si>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</si>
  <si>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</si>
  <si>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</si>
  <si>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</si>
  <si>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</si>
  <si>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</si>
  <si>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</si>
  <si>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</si>
  <si>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</si>
  <si>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</si>
  <si>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</si>
  <si>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</si>
  <si>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</si>
  <si>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</si>
  <si>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</si>
  <si>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</si>
  <si>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</si>
  <si>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</si>
  <si>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</si>
  <si>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</si>
  <si>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</si>
  <si>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</si>
  <si>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</si>
  <si>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</si>
  <si>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</si>
  <si>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</si>
  <si>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</si>
  <si>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</si>
  <si>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</si>
  <si>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</si>
  <si>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</si>
  <si>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</si>
  <si>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</si>
  <si>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</si>
  <si>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</si>
  <si>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</si>
  <si>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</si>
  <si>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</si>
  <si>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</si>
  <si>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</si>
  <si>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</si>
  <si>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</si>
  <si>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</si>
  <si>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</si>
  <si>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</si>
  <si>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</si>
  <si>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</si>
  <si>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</si>
  <si>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</si>
  <si>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</si>
  <si>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</si>
  <si>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</si>
  <si>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</si>
  <si>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</si>
  <si>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</si>
  <si>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</si>
  <si>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</si>
  <si>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</si>
  <si>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</si>
  <si>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</si>
  <si>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</si>
  <si>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</si>
  <si>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</si>
  <si>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</si>
  <si>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</si>
  <si>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</si>
  <si>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</si>
  <si>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</si>
  <si>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</si>
  <si>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</si>
  <si>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</si>
  <si>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</si>
  <si>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</si>
  <si>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</si>
  <si>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</si>
  <si>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</si>
  <si>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</si>
  <si>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</si>
  <si>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</si>
  <si>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</si>
  <si>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</si>
  <si>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</si>
  <si>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</si>
  <si>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</si>
  <si>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</si>
  <si>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</si>
  <si>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</si>
  <si>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</si>
  <si>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</si>
  <si>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</si>
  <si>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</si>
  <si>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</si>
  <si>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</si>
  <si>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</si>
  <si>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</si>
  <si>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</si>
  <si>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</si>
  <si>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</si>
  <si>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</si>
  <si>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</si>
  <si>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</si>
  <si>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</si>
  <si>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</si>
  <si>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</si>
  <si>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</si>
  <si>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</si>
  <si>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</si>
  <si>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</si>
  <si>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</si>
  <si>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</si>
  <si>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</si>
  <si>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</si>
  <si>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</si>
  <si>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</si>
  <si>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</si>
  <si>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</si>
  <si>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</si>
  <si>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</si>
  <si>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</si>
  <si>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</si>
  <si>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</si>
  <si>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</si>
  <si>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</si>
  <si>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</si>
  <si>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</si>
  <si>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</si>
  <si>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</si>
  <si>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</si>
  <si>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</si>
  <si>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</si>
  <si>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</si>
  <si>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</si>
  <si>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</si>
  <si>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</si>
  <si>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</si>
  <si>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</si>
  <si>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</si>
  <si>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</si>
  <si>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</si>
  <si>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</si>
  <si>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</si>
  <si>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</si>
  <si>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</si>
  <si>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</si>
  <si>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</si>
  <si>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</si>
  <si>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</si>
  <si>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</si>
  <si>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</si>
  <si>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</si>
  <si>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</si>
  <si>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</si>
  <si>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</si>
  <si>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</si>
  <si>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</si>
  <si>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</si>
  <si>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</si>
  <si>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</si>
  <si>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</si>
  <si>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</si>
  <si>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</si>
  <si>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</si>
  <si>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</si>
  <si>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</si>
  <si>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</si>
  <si>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</si>
  <si>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</si>
  <si>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</si>
  <si>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</si>
  <si>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</si>
  <si>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</si>
  <si>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</si>
  <si>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</si>
  <si>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</si>
  <si>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</si>
  <si>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</si>
  <si>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</si>
  <si>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</si>
  <si>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</si>
  <si>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</si>
  <si>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</si>
  <si>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</si>
  <si>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</si>
  <si>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</si>
  <si>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</si>
  <si>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</si>
  <si>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</si>
  <si>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</si>
  <si>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</si>
  <si>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</si>
  <si>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</si>
  <si>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</si>
  <si>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</si>
  <si>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</si>
  <si>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</si>
  <si>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</si>
  <si>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</si>
  <si>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</si>
  <si>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</si>
  <si>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</si>
  <si>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</si>
  <si>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</si>
  <si>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</si>
  <si>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</si>
  <si>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</si>
  <si>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</si>
  <si>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</si>
  <si>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</si>
  <si>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</si>
  <si>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</si>
  <si>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</si>
  <si>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</si>
  <si>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</si>
  <si>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</si>
  <si>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</si>
  <si>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</si>
  <si>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</si>
  <si>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</si>
  <si>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</si>
  <si>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</si>
  <si>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</si>
  <si>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</si>
  <si>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</si>
  <si>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</si>
  <si>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</si>
  <si>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</si>
  <si>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</si>
  <si>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</si>
  <si>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</si>
  <si>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</si>
  <si>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</si>
  <si>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</si>
  <si>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</si>
  <si>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</si>
  <si>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</si>
  <si>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</si>
  <si>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</si>
  <si>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</si>
  <si>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</si>
  <si>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</si>
  <si>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</si>
  <si>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</si>
  <si>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</si>
  <si>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</si>
  <si>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</si>
  <si>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</si>
  <si>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</si>
  <si>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</si>
  <si>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</si>
  <si>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</si>
  <si>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</si>
  <si>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</si>
  <si>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</si>
  <si>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</si>
  <si>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</si>
  <si>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</si>
  <si>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</si>
  <si>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</si>
  <si>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</si>
  <si>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</si>
  <si>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</si>
  <si>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</si>
  <si>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</si>
  <si>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</si>
  <si>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</si>
  <si>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</si>
  <si>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</si>
  <si>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</si>
  <si>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</si>
  <si>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</si>
  <si>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</si>
  <si>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</si>
  <si>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</si>
  <si>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</si>
  <si>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</si>
  <si>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</si>
  <si>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</si>
  <si>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</si>
  <si>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</si>
  <si>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</si>
  <si>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</si>
  <si>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</si>
  <si>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</si>
  <si>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</si>
  <si>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</si>
  <si>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</si>
  <si>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</si>
  <si>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</si>
  <si>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</si>
  <si>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</si>
  <si>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</si>
  <si>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</si>
  <si>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</si>
  <si>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</si>
  <si>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</si>
  <si>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</si>
  <si>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</si>
  <si>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</si>
  <si>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</si>
  <si>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</si>
  <si>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</si>
  <si>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</si>
  <si>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</si>
  <si>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</si>
  <si>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</si>
  <si>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</si>
  <si>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</si>
  <si>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</si>
  <si>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</si>
  <si>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</si>
  <si>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</si>
  <si>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</si>
  <si>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</si>
  <si>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</si>
  <si>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</si>
  <si>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</si>
  <si>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</si>
  <si>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</si>
  <si>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</si>
  <si>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</si>
  <si>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</si>
  <si>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</si>
  <si>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</si>
  <si>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</si>
  <si>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</si>
  <si>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</si>
  <si>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</si>
  <si>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</si>
  <si>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</si>
  <si>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</si>
  <si>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</si>
  <si>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</si>
  <si>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</si>
  <si>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</si>
  <si>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</si>
  <si>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</si>
  <si>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</si>
  <si>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</si>
  <si>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</si>
  <si>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</si>
  <si>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</si>
  <si>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</si>
  <si>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</si>
  <si>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</si>
  <si>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</si>
  <si>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</si>
  <si>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</si>
  <si>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</si>
  <si>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</si>
  <si>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</si>
  <si>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</si>
  <si>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</si>
  <si>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</si>
  <si>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</si>
  <si>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</si>
  <si>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</si>
  <si>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</si>
  <si>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</si>
  <si>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</si>
  <si>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</si>
  <si>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</si>
  <si>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</si>
  <si>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</si>
  <si>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</si>
  <si>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</si>
  <si>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</si>
  <si>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</si>
  <si>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</si>
  <si>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</si>
  <si>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</si>
  <si>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</si>
  <si>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</si>
  <si>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</si>
  <si>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</si>
  <si>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</si>
  <si>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</si>
  <si>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</si>
  <si>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</si>
  <si>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</si>
  <si>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</si>
  <si>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</si>
  <si>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</si>
  <si>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</si>
  <si>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</si>
  <si>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</si>
  <si>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</si>
  <si>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</si>
  <si>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</si>
  <si>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</si>
  <si>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</si>
  <si>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</si>
  <si>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</si>
  <si>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</si>
  <si>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</si>
  <si>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</si>
  <si>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</si>
  <si>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</si>
  <si>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</si>
  <si>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</si>
  <si>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</si>
  <si>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</si>
  <si>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</si>
  <si>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</si>
  <si>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</si>
  <si>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</si>
  <si>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</si>
  <si>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</si>
  <si>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</si>
  <si>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</si>
  <si>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</si>
  <si>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</si>
  <si>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</si>
  <si>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</si>
  <si>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</si>
  <si>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</si>
  <si>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</si>
  <si>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</si>
  <si>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</si>
  <si>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</si>
  <si>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</si>
  <si>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</si>
  <si>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</si>
  <si>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</si>
  <si>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</si>
  <si>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</si>
  <si>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</si>
  <si>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</si>
  <si>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</si>
  <si>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</si>
  <si>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</si>
  <si>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</si>
  <si>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</si>
  <si>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</si>
  <si>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</si>
  <si>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</si>
  <si>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</si>
  <si>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</si>
  <si>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</si>
  <si>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</si>
  <si>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</si>
  <si>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</si>
  <si>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</si>
  <si>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</si>
  <si>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</si>
  <si>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</si>
  <si>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</si>
  <si>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</si>
  <si>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</si>
  <si>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</si>
  <si>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</si>
  <si>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</si>
  <si>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</si>
  <si>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</si>
  <si>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</si>
  <si>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</si>
  <si>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</si>
  <si>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</si>
  <si>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</si>
  <si>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</si>
  <si>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</si>
  <si>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</si>
  <si>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</si>
  <si>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</si>
  <si>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</si>
  <si>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</si>
  <si>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</si>
  <si>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</si>
  <si>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</si>
  <si>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</si>
  <si>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</si>
  <si>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</si>
  <si>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</si>
  <si>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</si>
  <si>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</si>
  <si>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</si>
  <si>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</si>
  <si>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</si>
  <si>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</si>
  <si>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</si>
  <si>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</si>
  <si>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</si>
  <si>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</si>
  <si>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</si>
  <si>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</si>
  <si>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</si>
  <si>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</si>
  <si>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</si>
  <si>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</si>
  <si>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</si>
  <si>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</si>
  <si>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</si>
  <si>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</si>
  <si>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</si>
  <si>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</si>
  <si>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</si>
  <si>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</si>
  <si>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</si>
  <si>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</si>
  <si>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</si>
  <si>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</si>
  <si>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</si>
  <si>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</si>
  <si>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</si>
  <si>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</si>
  <si>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</si>
  <si>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</si>
  <si>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</si>
  <si>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</si>
  <si>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</si>
  <si>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</si>
  <si>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</si>
  <si>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</si>
  <si>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</si>
  <si>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</si>
  <si>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</si>
  <si>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</si>
  <si>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</si>
  <si>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</si>
  <si>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</si>
  <si>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</si>
  <si>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</si>
  <si>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</si>
  <si>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</si>
  <si>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</si>
  <si>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</si>
  <si>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</si>
  <si>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</si>
  <si>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</si>
  <si>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</si>
  <si>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</si>
  <si>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</si>
  <si>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</si>
  <si>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</si>
  <si>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</si>
  <si>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</si>
  <si>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</si>
  <si>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</si>
  <si>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</si>
  <si>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</si>
  <si>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</si>
  <si>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</si>
  <si>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</si>
  <si>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</si>
  <si>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</si>
  <si>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</si>
  <si>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</si>
  <si>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</si>
  <si>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</si>
  <si>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</si>
  <si>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</si>
  <si>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</si>
  <si>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</si>
  <si>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</si>
  <si>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</si>
  <si>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</si>
  <si>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</si>
  <si>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</si>
  <si>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</si>
  <si>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</si>
  <si>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</si>
  <si>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</si>
  <si>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</si>
  <si>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</si>
  <si>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</si>
  <si>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</si>
  <si>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</si>
  <si>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</si>
  <si>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</si>
  <si>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</si>
  <si>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</si>
  <si>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</si>
  <si>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</si>
  <si>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</si>
  <si>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</si>
  <si>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</si>
  <si>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</si>
  <si>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</si>
  <si>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</si>
  <si>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</si>
  <si>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</si>
  <si>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</si>
  <si>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</si>
  <si>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</si>
  <si>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</si>
  <si>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</si>
  <si>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</si>
  <si>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</si>
  <si>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</si>
  <si>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</si>
  <si>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</si>
  <si>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</si>
  <si>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</si>
  <si>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</si>
  <si>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</si>
  <si>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</si>
  <si>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</si>
  <si>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</si>
  <si>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</si>
  <si>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</si>
  <si>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</si>
  <si>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</si>
  <si>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</si>
  <si>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</si>
  <si>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</si>
  <si>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</si>
  <si>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</si>
  <si>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</si>
  <si>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</si>
  <si>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</si>
  <si>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</si>
  <si>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</si>
  <si>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</si>
  <si>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</si>
  <si>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</si>
  <si>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</si>
  <si>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</si>
  <si>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</si>
  <si>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</si>
  <si>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</si>
  <si>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</si>
  <si>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</si>
  <si>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</si>
  <si>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</si>
  <si>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</si>
  <si>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</si>
  <si>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</si>
  <si>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</si>
  <si>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</si>
  <si>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</si>
  <si>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</si>
  <si>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</si>
  <si>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</si>
  <si>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</si>
  <si>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</si>
  <si>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</si>
  <si>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</si>
  <si>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</si>
  <si>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</si>
  <si>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</si>
  <si>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</si>
  <si>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</si>
  <si>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</si>
  <si>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</si>
  <si>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</si>
  <si>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</si>
  <si>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</si>
  <si>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</si>
  <si>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</si>
  <si>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</si>
  <si>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</si>
  <si>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</si>
  <si>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</si>
  <si>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</si>
  <si>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</si>
  <si>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</si>
  <si>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</si>
  <si>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</si>
  <si>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</si>
  <si>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</si>
  <si>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</si>
  <si>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</si>
  <si>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</si>
  <si>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</si>
  <si>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</si>
  <si>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</si>
  <si>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</si>
  <si>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</si>
  <si>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</si>
  <si>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</si>
  <si>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</si>
  <si>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</si>
  <si>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</si>
  <si>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</si>
  <si>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</si>
  <si>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</si>
  <si>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</si>
  <si>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</si>
  <si>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</si>
  <si>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</si>
  <si>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</si>
  <si>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</si>
  <si>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</si>
  <si>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</si>
  <si>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</si>
  <si>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</si>
  <si>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</si>
  <si>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</si>
  <si>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</si>
  <si>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</si>
  <si>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</si>
  <si>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</si>
  <si>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</si>
  <si>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</si>
  <si>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</si>
  <si>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</si>
  <si>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</si>
  <si>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</si>
  <si>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</si>
  <si>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</si>
  <si>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</si>
  <si>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</si>
  <si>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</si>
  <si>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</si>
  <si>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</si>
  <si>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</si>
  <si>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</si>
  <si>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</si>
  <si>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</si>
  <si>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</si>
  <si>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</si>
  <si>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</si>
  <si>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</si>
  <si>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</si>
  <si>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</si>
  <si>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</si>
  <si>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</si>
  <si>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</si>
  <si>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</si>
  <si>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</si>
  <si>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</si>
  <si>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</si>
  <si>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</si>
  <si>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</si>
  <si>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</si>
  <si>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</si>
  <si>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</si>
  <si>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</si>
  <si>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</si>
  <si>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</si>
  <si>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</si>
  <si>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</si>
  <si>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</si>
  <si>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</si>
  <si>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</si>
  <si>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</si>
  <si>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</si>
  <si>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</si>
  <si>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</si>
  <si>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</si>
  <si>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</si>
  <si>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</si>
  <si>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</si>
  <si>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</si>
  <si>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</si>
  <si>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</si>
  <si>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</si>
  <si>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</si>
  <si>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</si>
  <si>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</si>
  <si>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</si>
  <si>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</si>
  <si>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</si>
  <si>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</si>
  <si>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</si>
  <si>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</si>
  <si>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</si>
  <si>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</si>
  <si>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</si>
  <si>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</si>
  <si>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</si>
  <si>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</si>
  <si>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</si>
  <si>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</si>
  <si>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</si>
  <si>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</si>
  <si>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</si>
  <si>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</si>
  <si>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</si>
  <si>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</si>
  <si>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</si>
  <si>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</si>
  <si>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</si>
  <si>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</si>
  <si>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</si>
  <si>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</si>
  <si>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</si>
  <si>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</si>
  <si>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</si>
  <si>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</si>
  <si>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</si>
  <si>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</si>
  <si>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</si>
  <si>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</si>
  <si>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</si>
  <si>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</si>
  <si>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</si>
  <si>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</si>
  <si>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</si>
  <si>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</si>
  <si>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</si>
  <si>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</si>
  <si>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</si>
  <si>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</si>
  <si>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</si>
  <si>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</si>
  <si>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</si>
  <si>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</si>
  <si>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</si>
  <si>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</si>
  <si>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</si>
  <si>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</si>
  <si>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</si>
  <si>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</si>
  <si>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</si>
  <si>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</si>
  <si>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</si>
  <si>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</si>
  <si>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</si>
  <si>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</si>
  <si>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</si>
  <si>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</si>
  <si>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</si>
  <si>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</si>
  <si>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</si>
  <si>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</si>
  <si>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</si>
  <si>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</si>
  <si>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</si>
  <si>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</si>
  <si>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</si>
  <si>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</si>
  <si>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</si>
  <si>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</si>
  <si>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</si>
  <si>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</si>
  <si>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</si>
  <si>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</si>
  <si>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</si>
  <si>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</si>
  <si>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</si>
  <si>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</si>
  <si>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</si>
  <si>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</si>
  <si>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</si>
  <si>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</si>
  <si>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</si>
  <si>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</si>
  <si>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</si>
  <si>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</si>
  <si>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</si>
  <si>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</si>
  <si>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</si>
  <si>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</si>
  <si>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</si>
  <si>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</si>
  <si>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</si>
  <si>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</si>
  <si>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</si>
  <si>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</si>
  <si>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</si>
  <si>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</si>
  <si>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</si>
  <si>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</si>
  <si>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</si>
  <si>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</si>
  <si>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</si>
  <si>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</si>
  <si>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</si>
  <si>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</si>
  <si>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</si>
  <si>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</si>
  <si>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</si>
  <si>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</si>
  <si>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</si>
  <si>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</si>
  <si>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</si>
  <si>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</si>
  <si>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</si>
  <si>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</si>
  <si>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</si>
  <si>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</si>
  <si>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</si>
  <si>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</si>
  <si>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</si>
  <si>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</si>
  <si>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</si>
  <si>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</si>
  <si>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</si>
  <si>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</si>
  <si>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</si>
  <si>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</si>
  <si>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</si>
  <si>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</si>
  <si>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</si>
  <si>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</si>
  <si>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</si>
  <si>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</si>
  <si>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</si>
  <si>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</si>
  <si>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</si>
  <si>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</si>
  <si>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</si>
  <si>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</si>
  <si>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</si>
  <si>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</si>
  <si>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</si>
  <si>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</si>
  <si>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</si>
  <si>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</si>
  <si>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</si>
  <si>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</si>
  <si>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</si>
  <si>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</si>
  <si>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</si>
  <si>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</si>
  <si>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</si>
  <si>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</si>
  <si>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</si>
  <si>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</si>
  <si>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</si>
  <si>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</si>
  <si>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</si>
  <si>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</si>
  <si>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</si>
  <si>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</si>
  <si>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</si>
  <si>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</si>
  <si>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</si>
  <si>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</si>
  <si>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</si>
  <si>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</si>
  <si>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</si>
  <si>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</si>
  <si>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</si>
  <si>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</si>
  <si>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</si>
  <si>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</si>
  <si>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</si>
  <si>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</si>
  <si>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</si>
  <si>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</si>
  <si>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</si>
  <si>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</si>
  <si>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</si>
  <si>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</si>
  <si>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</si>
  <si>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</si>
  <si>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</si>
  <si>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</si>
  <si>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</si>
  <si>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</si>
  <si>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</si>
  <si>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</si>
  <si>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</si>
  <si>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</si>
  <si>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</si>
  <si>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</si>
  <si>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</si>
  <si>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</si>
  <si>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</si>
  <si>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</si>
  <si>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</si>
  <si>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</si>
  <si>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</si>
  <si>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</si>
  <si>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</si>
  <si>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</si>
  <si>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</si>
  <si>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</si>
  <si>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</si>
  <si>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</si>
  <si>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</si>
  <si>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</si>
  <si>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</si>
  <si>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</si>
  <si>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</si>
  <si>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</si>
  <si>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</si>
  <si>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</si>
  <si>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35201</t>
  </si>
  <si>
    <t>下関市</t>
  </si>
  <si>
    <t>35201_令和3年度</t>
  </si>
  <si>
    <t>35201_令和4年度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</si>
  <si>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</si>
  <si>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</si>
  <si>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</si>
  <si>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</si>
  <si>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</si>
  <si>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</si>
  <si>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</si>
  <si>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</si>
  <si>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</si>
  <si>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</si>
  <si>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</si>
  <si>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</si>
  <si>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</si>
  <si>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</si>
  <si>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</si>
  <si>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</si>
  <si>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</si>
  <si>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35202</t>
  </si>
  <si>
    <t>宇部市</t>
  </si>
  <si>
    <t>35202_令和3年度</t>
  </si>
  <si>
    <t>35202_令和4年度</t>
  </si>
  <si>
    <t>35206</t>
  </si>
  <si>
    <t>防府市</t>
  </si>
  <si>
    <t>35206_令和3年度</t>
  </si>
  <si>
    <t>35206_令和4年度</t>
  </si>
  <si>
    <t>35211</t>
  </si>
  <si>
    <t>長門市</t>
  </si>
  <si>
    <t>35211_令和3年度</t>
  </si>
  <si>
    <t>35211_令和4年度</t>
  </si>
  <si>
    <t>35208</t>
  </si>
  <si>
    <t>岩国市</t>
  </si>
  <si>
    <t>35208_令和3年度</t>
  </si>
  <si>
    <t>35208_令和4年度</t>
  </si>
  <si>
    <t>35207</t>
  </si>
  <si>
    <t>下松市</t>
  </si>
  <si>
    <t>35207_令和3年度</t>
  </si>
  <si>
    <t>35207_令和4年度</t>
  </si>
  <si>
    <t>35204</t>
  </si>
  <si>
    <t>萩市</t>
  </si>
  <si>
    <t>35204_令和3年度</t>
  </si>
  <si>
    <t>35204_令和4年度</t>
  </si>
  <si>
    <t>35502</t>
  </si>
  <si>
    <t>阿武町</t>
  </si>
  <si>
    <t>35502_令和3年度</t>
  </si>
  <si>
    <t>35502_令和4年度</t>
  </si>
  <si>
    <t>35341</t>
  </si>
  <si>
    <t>上関町</t>
  </si>
  <si>
    <t>35341_令和3年度</t>
  </si>
  <si>
    <t>35341_令和4年度</t>
  </si>
  <si>
    <t>35344</t>
  </si>
  <si>
    <t>平生町</t>
  </si>
  <si>
    <t>35344_令和3年度</t>
  </si>
  <si>
    <t>35344_令和4年度</t>
  </si>
  <si>
    <t>35321</t>
  </si>
  <si>
    <t>和木町</t>
  </si>
  <si>
    <t>35321_令和3年度</t>
  </si>
  <si>
    <t>35321_令和4年度</t>
  </si>
  <si>
    <t>35343</t>
  </si>
  <si>
    <t>田布施町</t>
  </si>
  <si>
    <t>35343_令和3年度</t>
  </si>
  <si>
    <t>35343_令和4年度</t>
  </si>
  <si>
    <t>35305</t>
  </si>
  <si>
    <t>周防大島町</t>
  </si>
  <si>
    <t>35305_令和3年度</t>
  </si>
  <si>
    <t>35305_令和4年度</t>
  </si>
  <si>
    <t>35213</t>
  </si>
  <si>
    <t>美祢市</t>
  </si>
  <si>
    <t>35213_令和3年度</t>
  </si>
  <si>
    <t>35213_令和4年度</t>
  </si>
  <si>
    <t>35203</t>
  </si>
  <si>
    <t>山口市</t>
  </si>
  <si>
    <t>35203_令和3年度</t>
  </si>
  <si>
    <t>35203_令和4年度</t>
  </si>
  <si>
    <t>35216</t>
  </si>
  <si>
    <t>山陽小野田市</t>
  </si>
  <si>
    <t>35216_令和3年度</t>
  </si>
  <si>
    <t>35216_令和4年度</t>
  </si>
  <si>
    <t>35212</t>
  </si>
  <si>
    <t>柳井市</t>
  </si>
  <si>
    <t>35212_令和3年度</t>
  </si>
  <si>
    <t>35212_令和4年度</t>
  </si>
  <si>
    <t>35210</t>
  </si>
  <si>
    <t>光市</t>
  </si>
  <si>
    <t>35210_令和3年度</t>
  </si>
  <si>
    <t>35210_令和4年度</t>
  </si>
  <si>
    <t>08204_令和4年度</t>
  </si>
  <si>
    <t>08204</t>
  </si>
  <si>
    <t>古河市</t>
  </si>
  <si>
    <t>08203_令和4年度</t>
  </si>
  <si>
    <t>08203</t>
  </si>
  <si>
    <t>土浦市</t>
  </si>
  <si>
    <t>08204_令和3年度</t>
  </si>
  <si>
    <t>08203_令和3年度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</si>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</sst>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4.2404074196370845</c:v>
                </c:pt>
                <c:pt idx="1">
                  <c:v>6.1742910238609383</c:v>
                </c:pt>
                <c:pt idx="2">
                  <c:v>9.215059340901794</c:v>
                </c:pt>
                <c:pt idx="3">
                  <c:v>10.160870250774041</c:v>
                </c:pt>
                <c:pt idx="4">
                  <c:v>5.9972189878143602</c:v>
                </c:pt>
                <c:pt idx="5">
                  <c:v>7.3480091610429348</c:v>
                </c:pt>
                <c:pt idx="6">
                  <c:v>7.729973183694459</c:v>
                </c:pt>
                <c:pt idx="7">
                  <c:v>6.5566135597125834</c:v>
                </c:pt>
                <c:pt idx="8">
                  <c:v>9.7684974762984105</c:v>
                </c:pt>
                <c:pt idx="9">
                  <c:v>9.2762794589685615</c:v>
                </c:pt>
                <c:pt idx="10">
                  <c:v>8.7067419844237435</c:v>
                </c:pt>
                <c:pt idx="11">
                  <c:v>8.0447769510931142</c:v>
                </c:pt>
                <c:pt idx="12">
                  <c:v>7.8833080277788348</c:v>
                </c:pt>
                <c:pt idx="13">
                  <c:v>9.4589538315676052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359.24529603616037</c:v>
                </c:pt>
                <c:pt idx="1">
                  <c:v>339.9986030180782</c:v>
                </c:pt>
                <c:pt idx="2">
                  <c:v>342.37856738396221</c:v>
                </c:pt>
                <c:pt idx="3">
                  <c:v>335.33920523448694</c:v>
                </c:pt>
                <c:pt idx="4">
                  <c:v>333.65283524422034</c:v>
                </c:pt>
                <c:pt idx="5">
                  <c:v>327.18612341987426</c:v>
                </c:pt>
                <c:pt idx="6">
                  <c:v>315.41013978361235</c:v>
                </c:pt>
                <c:pt idx="7">
                  <c:v>314.60003608360563</c:v>
                </c:pt>
                <c:pt idx="8">
                  <c:v>309.33752937087456</c:v>
                </c:pt>
                <c:pt idx="9">
                  <c:v>304.43163045084736</c:v>
                </c:pt>
                <c:pt idx="10">
                  <c:v>298.49047490080676</c:v>
                </c:pt>
                <c:pt idx="11">
                  <c:v>285.05916178141541</c:v>
                </c:pt>
                <c:pt idx="12">
                  <c:v>268.15254840130586</c:v>
                </c:pt>
                <c:pt idx="13">
                  <c:v>268.09001446232895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297.61011882048786</c:v>
                </c:pt>
                <c:pt idx="1">
                  <c:v>261.48354277921652</c:v>
                </c:pt>
                <c:pt idx="2">
                  <c:v>318.94507733851088</c:v>
                </c:pt>
                <c:pt idx="3">
                  <c:v>303.71914595896141</c:v>
                </c:pt>
                <c:pt idx="4">
                  <c:v>327.39877657128545</c:v>
                </c:pt>
                <c:pt idx="5">
                  <c:v>336.95349533109146</c:v>
                </c:pt>
                <c:pt idx="6">
                  <c:v>321.64989983266895</c:v>
                </c:pt>
                <c:pt idx="7">
                  <c:v>287.17033888393621</c:v>
                </c:pt>
                <c:pt idx="8">
                  <c:v>274.28373973710541</c:v>
                </c:pt>
                <c:pt idx="9">
                  <c:v>277.33731630394794</c:v>
                </c:pt>
                <c:pt idx="10">
                  <c:v>254.41549478320059</c:v>
                </c:pt>
                <c:pt idx="11">
                  <c:v>203.78280366286867</c:v>
                </c:pt>
                <c:pt idx="12">
                  <c:v>221.23404491645243</c:v>
                </c:pt>
                <c:pt idx="13">
                  <c:v>226.48324738965846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345.34942010599264</c:v>
                </c:pt>
                <c:pt idx="1">
                  <c:v>347.00767909123755</c:v>
                </c:pt>
                <c:pt idx="2">
                  <c:v>396.86914159666384</c:v>
                </c:pt>
                <c:pt idx="3">
                  <c:v>363.71361914810757</c:v>
                </c:pt>
                <c:pt idx="4">
                  <c:v>365.83792458574288</c:v>
                </c:pt>
                <c:pt idx="5">
                  <c:v>353.73421612427791</c:v>
                </c:pt>
                <c:pt idx="6">
                  <c:v>318.79483555216871</c:v>
                </c:pt>
                <c:pt idx="7">
                  <c:v>322.05279819359487</c:v>
                </c:pt>
                <c:pt idx="8">
                  <c:v>283.54550326670386</c:v>
                </c:pt>
                <c:pt idx="9">
                  <c:v>275.28372717379068</c:v>
                </c:pt>
                <c:pt idx="10">
                  <c:v>244.61121356453458</c:v>
                </c:pt>
                <c:pt idx="11">
                  <c:v>220.5969887883461</c:v>
                </c:pt>
                <c:pt idx="12">
                  <c:v>202.13455486666365</c:v>
                </c:pt>
                <c:pt idx="13">
                  <c:v>217.03184357370085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6378.1285662670889</c:v>
                </c:pt>
                <c:pt idx="1">
                  <c:v>6389.6434314210564</c:v>
                </c:pt>
                <c:pt idx="2">
                  <c:v>6577.3485364730668</c:v>
                </c:pt>
                <c:pt idx="3">
                  <c:v>5786.374481033863</c:v>
                </c:pt>
                <c:pt idx="4">
                  <c:v>5656.2900303703054</c:v>
                </c:pt>
                <c:pt idx="5">
                  <c:v>5903.8664592507021</c:v>
                </c:pt>
                <c:pt idx="6">
                  <c:v>4498.1563225866767</c:v>
                </c:pt>
                <c:pt idx="7">
                  <c:v>4295.6547832022843</c:v>
                </c:pt>
                <c:pt idx="8">
                  <c:v>4323.43102209471</c:v>
                </c:pt>
                <c:pt idx="9">
                  <c:v>4535.1509013250798</c:v>
                </c:pt>
                <c:pt idx="10">
                  <c:v>4164.4879432728594</c:v>
                </c:pt>
                <c:pt idx="11">
                  <c:v>3817.433743653336</c:v>
                </c:pt>
                <c:pt idx="12">
                  <c:v>3589.8434467382676</c:v>
                </c:pt>
                <c:pt idx="13">
                  <c:v>4224.6189206809095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81498</c:v>
                </c:pt>
                <c:pt idx="1">
                  <c:v>82059</c:v>
                </c:pt>
                <c:pt idx="2">
                  <c:v>82406</c:v>
                </c:pt>
                <c:pt idx="3">
                  <c:v>83346</c:v>
                </c:pt>
                <c:pt idx="4">
                  <c:v>84158</c:v>
                </c:pt>
                <c:pt idx="5">
                  <c:v>84895</c:v>
                </c:pt>
                <c:pt idx="6">
                  <c:v>85392</c:v>
                </c:pt>
                <c:pt idx="7">
                  <c:v>85636</c:v>
                </c:pt>
                <c:pt idx="8">
                  <c:v>86013</c:v>
                </c:pt>
                <c:pt idx="9">
                  <c:v>86143</c:v>
                </c:pt>
                <c:pt idx="10">
                  <c:v>85831</c:v>
                </c:pt>
                <c:pt idx="11">
                  <c:v>85775</c:v>
                </c:pt>
                <c:pt idx="12">
                  <c:v>85647</c:v>
                </c:pt>
                <c:pt idx="13">
                  <c:v>85569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25807</c:v>
                </c:pt>
                <c:pt idx="1">
                  <c:v>25216</c:v>
                </c:pt>
                <c:pt idx="2">
                  <c:v>24755</c:v>
                </c:pt>
                <c:pt idx="3">
                  <c:v>24498</c:v>
                </c:pt>
                <c:pt idx="4">
                  <c:v>24277</c:v>
                </c:pt>
                <c:pt idx="5">
                  <c:v>23985</c:v>
                </c:pt>
                <c:pt idx="6">
                  <c:v>23751</c:v>
                </c:pt>
                <c:pt idx="7">
                  <c:v>23644</c:v>
                </c:pt>
                <c:pt idx="8">
                  <c:v>23809</c:v>
                </c:pt>
                <c:pt idx="9">
                  <c:v>23576</c:v>
                </c:pt>
                <c:pt idx="10">
                  <c:v>23456</c:v>
                </c:pt>
                <c:pt idx="11">
                  <c:v>23155</c:v>
                </c:pt>
                <c:pt idx="12">
                  <c:v>23466</c:v>
                </c:pt>
                <c:pt idx="13">
                  <c:v>23501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66002</c:v>
                </c:pt>
                <c:pt idx="1">
                  <c:v>66390</c:v>
                </c:pt>
                <c:pt idx="2">
                  <c:v>66624</c:v>
                </c:pt>
                <c:pt idx="3">
                  <c:v>66771</c:v>
                </c:pt>
                <c:pt idx="4">
                  <c:v>67579</c:v>
                </c:pt>
                <c:pt idx="5">
                  <c:v>67585</c:v>
                </c:pt>
                <c:pt idx="6">
                  <c:v>67537</c:v>
                </c:pt>
                <c:pt idx="7">
                  <c:v>67759</c:v>
                </c:pt>
                <c:pt idx="8">
                  <c:v>68002</c:v>
                </c:pt>
                <c:pt idx="9">
                  <c:v>68068</c:v>
                </c:pt>
                <c:pt idx="10">
                  <c:v>68147</c:v>
                </c:pt>
                <c:pt idx="11">
                  <c:v>68150</c:v>
                </c:pt>
                <c:pt idx="12">
                  <c:v>68197</c:v>
                </c:pt>
                <c:pt idx="13">
                  <c:v>68113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46</c:v>
                </c:pt>
                <c:pt idx="1">
                  <c:v>136</c:v>
                </c:pt>
                <c:pt idx="2">
                  <c:v>136</c:v>
                </c:pt>
                <c:pt idx="3">
                  <c:v>136</c:v>
                </c:pt>
                <c:pt idx="4">
                  <c:v>136</c:v>
                </c:pt>
                <c:pt idx="5">
                  <c:v>136</c:v>
                </c:pt>
                <c:pt idx="6">
                  <c:v>200</c:v>
                </c:pt>
                <c:pt idx="7">
                  <c:v>200</c:v>
                </c:pt>
                <c:pt idx="8">
                  <c:v>200</c:v>
                </c:pt>
                <c:pt idx="9">
                  <c:v>200</c:v>
                </c:pt>
                <c:pt idx="10">
                  <c:v>200</c:v>
                </c:pt>
                <c:pt idx="11">
                  <c:v>200</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10045</c:v>
                </c:pt>
                <c:pt idx="1">
                  <c:v>8810</c:v>
                </c:pt>
                <c:pt idx="2">
                  <c:v>8810</c:v>
                </c:pt>
                <c:pt idx="3">
                  <c:v>8810</c:v>
                </c:pt>
                <c:pt idx="4">
                  <c:v>8810</c:v>
                </c:pt>
                <c:pt idx="5">
                  <c:v>8810</c:v>
                </c:pt>
                <c:pt idx="6">
                  <c:v>6859</c:v>
                </c:pt>
                <c:pt idx="7">
                  <c:v>6859</c:v>
                </c:pt>
                <c:pt idx="8">
                  <c:v>6859</c:v>
                </c:pt>
                <c:pt idx="9">
                  <c:v>6859</c:v>
                </c:pt>
                <c:pt idx="10">
                  <c:v>6859</c:v>
                </c:pt>
                <c:pt idx="11">
                  <c:v>6859</c:v>
                </c:pt>
                <c:pt idx="12">
                  <c:v>6397</c:v>
                </c:pt>
                <c:pt idx="13">
                  <c:v>6397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19515.149099999999</c:v>
                </c:pt>
                <c:pt idx="1">
                  <c:v>15077.6654</c:v>
                </c:pt>
                <c:pt idx="2">
                  <c:v>16502.751899999999</c:v>
                </c:pt>
                <c:pt idx="3">
                  <c:v>15247.0285</c:v>
                </c:pt>
                <c:pt idx="4">
                  <c:v>14986.4728</c:v>
                </c:pt>
                <c:pt idx="5">
                  <c:v>17548.602999999999</c:v>
                </c:pt>
                <c:pt idx="6">
                  <c:v>12984.112499999999</c:v>
                </c:pt>
                <c:pt idx="7">
                  <c:v>12160.213299999999</c:v>
                </c:pt>
                <c:pt idx="8">
                  <c:v>11006.3</c:v>
                </c:pt>
                <c:pt idx="9">
                  <c:v>12434.090700000001</c:v>
                </c:pt>
                <c:pt idx="10">
                  <c:v>12797.800800000001</c:v>
                </c:pt>
                <c:pt idx="11">
                  <c:v>12801.1931</c:v>
                </c:pt>
                <c:pt idx="12">
                  <c:v>11317.607400000001</c:v>
                </c:pt>
                <c:pt idx="13">
                  <c:v>14050.209199999999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8.9999999999999993E-3</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12.622</c:v>
                </c:pt>
                <c:pt idx="1">
                  <c:v>11.429</c:v>
                </c:pt>
                <c:pt idx="2">
                  <c:v>8.1760000000000002</c:v>
                </c:pt>
                <c:pt idx="3">
                  <c:v>3.956</c:v>
                </c:pt>
                <c:pt idx="4">
                  <c:v>5.0039999999999996</c:v>
                </c:pt>
                <c:pt idx="5">
                  <c:v>5.3</c:v>
                </c:pt>
                <c:pt idx="6">
                  <c:v>6.1</c:v>
                </c:pt>
                <c:pt idx="7">
                  <c:v>0</c:v>
                </c:pt>
                <c:pt idx="8">
                  <c:v>9.44</c:v>
                </c:pt>
                <c:pt idx="9">
                  <c:v>13.32</c:v>
                </c:pt>
                <c:pt idx="10">
                  <c:v>3.9529999999999998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187.637</c:v>
                </c:pt>
                <c:pt idx="1">
                  <c:v>165.47499999999999</c:v>
                </c:pt>
                <c:pt idx="2">
                  <c:v>185.173</c:v>
                </c:pt>
                <c:pt idx="3">
                  <c:v>207.047</c:v>
                </c:pt>
                <c:pt idx="4">
                  <c:v>196.29300000000001</c:v>
                </c:pt>
                <c:pt idx="5">
                  <c:v>197.01900000000001</c:v>
                </c:pt>
                <c:pt idx="6">
                  <c:v>195.548</c:v>
                </c:pt>
                <c:pt idx="7">
                  <c:v>192.34100000000001</c:v>
                </c:pt>
                <c:pt idx="8">
                  <c:v>199.32300000000001</c:v>
                </c:pt>
                <c:pt idx="9">
                  <c:v>10.1</c:v>
                </c:pt>
                <c:pt idx="10">
                  <c:v>187.22300000000001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3</c:v>
                </c:pt>
                <c:pt idx="1">
                  <c:v>3.2</c:v>
                </c:pt>
                <c:pt idx="2">
                  <c:v>3.1</c:v>
                </c:pt>
                <c:pt idx="3">
                  <c:v>3.4</c:v>
                </c:pt>
                <c:pt idx="4">
                  <c:v>3.3</c:v>
                </c:pt>
                <c:pt idx="5">
                  <c:v>3.8</c:v>
                </c:pt>
                <c:pt idx="6">
                  <c:v>4.0999999999999996</c:v>
                </c:pt>
                <c:pt idx="7">
                  <c:v>4.3</c:v>
                </c:pt>
                <c:pt idx="8">
                  <c:v>4.2</c:v>
                </c:pt>
                <c:pt idx="9">
                  <c:v>4.3</c:v>
                </c:pt>
                <c:pt idx="10">
                  <c:v>4.5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2355.1550000000002</c:v>
                </c:pt>
                <c:pt idx="1">
                  <c:v>2434.886</c:v>
                </c:pt>
                <c:pt idx="2">
                  <c:v>2259.0120000000002</c:v>
                </c:pt>
                <c:pt idx="3">
                  <c:v>2609.3620000000001</c:v>
                </c:pt>
                <c:pt idx="4">
                  <c:v>2535.6170000000002</c:v>
                </c:pt>
                <c:pt idx="5">
                  <c:v>2520.14</c:v>
                </c:pt>
                <c:pt idx="6">
                  <c:v>2701.924</c:v>
                </c:pt>
                <c:pt idx="7">
                  <c:v>2835.5520000000001</c:v>
                </c:pt>
                <c:pt idx="8">
                  <c:v>2895.1379999999999</c:v>
                </c:pt>
                <c:pt idx="9">
                  <c:v>2110.7070000000003</c:v>
                </c:pt>
                <c:pt idx="10">
                  <c:v>2866.2730000000001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13510.902</c:v>
                </c:pt>
                <c:pt idx="1">
                  <c:v>12855.857</c:v>
                </c:pt>
                <c:pt idx="2">
                  <c:v>11435.317999999999</c:v>
                </c:pt>
                <c:pt idx="3">
                  <c:v>11303.798000000001</c:v>
                </c:pt>
                <c:pt idx="4">
                  <c:v>11609.504999999999</c:v>
                </c:pt>
                <c:pt idx="5">
                  <c:v>12363.12</c:v>
                </c:pt>
                <c:pt idx="6">
                  <c:v>12516.021000000001</c:v>
                </c:pt>
                <c:pt idx="7">
                  <c:v>13007.361000000001</c:v>
                </c:pt>
                <c:pt idx="8">
                  <c:v>12904.322</c:v>
                </c:pt>
                <c:pt idx="9">
                  <c:v>12330.203</c:v>
                </c:pt>
                <c:pt idx="10">
                  <c:v>11965.413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820.30499999999995</c:v>
                </c:pt>
                <c:pt idx="1">
                  <c:v>841.05100000000004</c:v>
                </c:pt>
                <c:pt idx="2">
                  <c:v>748.05100000000004</c:v>
                </c:pt>
                <c:pt idx="3">
                  <c:v>800.56399999999996</c:v>
                </c:pt>
                <c:pt idx="4">
                  <c:v>89.391999999999996</c:v>
                </c:pt>
                <c:pt idx="5">
                  <c:v>93.644000000000005</c:v>
                </c:pt>
                <c:pt idx="6">
                  <c:v>96.515000000000001</c:v>
                </c:pt>
                <c:pt idx="7">
                  <c:v>98.43</c:v>
                </c:pt>
                <c:pt idx="8">
                  <c:v>100.163</c:v>
                </c:pt>
                <c:pt idx="9">
                  <c:v>2109.605</c:v>
                </c:pt>
                <c:pt idx="10">
                  <c:v>96.26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8.0500000000000007</c:v>
                </c:pt>
                <c:pt idx="1">
                  <c:v>9.718</c:v>
                </c:pt>
                <c:pt idx="2">
                  <c:v>12.629999999999999</c:v>
                </c:pt>
                <c:pt idx="3">
                  <c:v>3.7269999999999999</c:v>
                </c:pt>
                <c:pt idx="4">
                  <c:v>13.395</c:v>
                </c:pt>
                <c:pt idx="5">
                  <c:v>13.742000000000001</c:v>
                </c:pt>
                <c:pt idx="6">
                  <c:v>14.045</c:v>
                </c:pt>
                <c:pt idx="7">
                  <c:v>13.531000000000001</c:v>
                </c:pt>
                <c:pt idx="8">
                  <c:v>11.143000000000001</c:v>
                </c:pt>
                <c:pt idx="9">
                  <c:v>12.303000000000001</c:v>
                </c:pt>
                <c:pt idx="10">
                  <c:v>10.704000000000001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15240.960999999999</c:v>
                </c:pt>
                <c:pt idx="1">
                  <c:v>14620.078</c:v>
                </c:pt>
                <c:pt idx="2">
                  <c:v>13130.098</c:v>
                </c:pt>
                <c:pt idx="3">
                  <c:v>13323.272000000001</c:v>
                </c:pt>
                <c:pt idx="4">
                  <c:v>14246.932000000001</c:v>
                </c:pt>
                <c:pt idx="5">
                  <c:v>14981.993</c:v>
                </c:pt>
                <c:pt idx="6">
                  <c:v>15313.133</c:v>
                </c:pt>
                <c:pt idx="7">
                  <c:v>15927.593000000001</c:v>
                </c:pt>
                <c:pt idx="8">
                  <c:v>15901.126</c:v>
                </c:pt>
                <c:pt idx="9">
                  <c:v>12346.722</c:v>
                </c:pt>
                <c:pt idx="10">
                  <c:v>14920.397999999999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396.86914159666384</c:v>
                </c:pt>
                <c:pt idx="1">
                  <c:v>363.71361914810757</c:v>
                </c:pt>
                <c:pt idx="2">
                  <c:v>365.83792458574288</c:v>
                </c:pt>
                <c:pt idx="3">
                  <c:v>353.73421612427791</c:v>
                </c:pt>
                <c:pt idx="4">
                  <c:v>318.79483555216871</c:v>
                </c:pt>
                <c:pt idx="5">
                  <c:v>322.05279819359487</c:v>
                </c:pt>
                <c:pt idx="6">
                  <c:v>283.54550326670386</c:v>
                </c:pt>
                <c:pt idx="7">
                  <c:v>275.28372717379068</c:v>
                </c:pt>
                <c:pt idx="8">
                  <c:v>244.61121356453458</c:v>
                </c:pt>
                <c:pt idx="9">
                  <c:v>220.5969887883461</c:v>
                </c:pt>
                <c:pt idx="10">
                  <c:v>202.13455486666365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6577.3485364730668</c:v>
                </c:pt>
                <c:pt idx="1">
                  <c:v>5786.374481033863</c:v>
                </c:pt>
                <c:pt idx="2">
                  <c:v>5656.2900303703054</c:v>
                </c:pt>
                <c:pt idx="3">
                  <c:v>5903.8664592507021</c:v>
                </c:pt>
                <c:pt idx="4">
                  <c:v>4498.1563225866767</c:v>
                </c:pt>
                <c:pt idx="5">
                  <c:v>4295.6547832022843</c:v>
                </c:pt>
                <c:pt idx="6">
                  <c:v>4323.43102209471</c:v>
                </c:pt>
                <c:pt idx="7">
                  <c:v>4535.1509013250798</c:v>
                </c:pt>
                <c:pt idx="8">
                  <c:v>4164.4879432728594</c:v>
                </c:pt>
                <c:pt idx="9">
                  <c:v>3817.433743653336</c:v>
                </c:pt>
                <c:pt idx="10">
                  <c:v>3589.8434467382676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2.0283763982288087E-2</c:v>
                </c:pt>
                <c:pt idx="1">
                  <c:v>2.6718823514944434E-2</c:v>
                </c:pt>
                <c:pt idx="2">
                  <c:v>3.4523484721551485E-2</c:v>
                </c:pt>
                <c:pt idx="3">
                  <c:v>1.0536159155976554E-2</c:v>
                </c:pt>
                <c:pt idx="4">
                  <c:v>4.201761919009505E-2</c:v>
                </c:pt>
                <c:pt idx="5">
                  <c:v>4.2670022049425896E-2</c:v>
                </c:pt>
                <c:pt idx="6">
                  <c:v>4.9533495817033729E-2</c:v>
                </c:pt>
                <c:pt idx="7">
                  <c:v>4.9152923563323014E-2</c:v>
                </c:pt>
                <c:pt idx="8">
                  <c:v>4.555392141521835E-2</c:v>
                </c:pt>
                <c:pt idx="9">
                  <c:v>5.5771386851541448E-2</c:v>
                </c:pt>
                <c:pt idx="10">
                  <c:v>5.2954825101827856E-2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14920.397999999999</c:v>
                </c:pt>
                <c:pt idx="2">
                  <c:v>0</c:v>
                </c:pt>
                <c:pt idx="3">
                  <c:v>0</c:v>
                </c:pt>
                <c:pt idx="4">
                  <c:v>10.704000000000001</c:v>
                </c:pt>
                <c:pt idx="5">
                  <c:v>96.26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14920.397999999999</c:v>
                </c:pt>
                <c:pt idx="4" formatCode="#,##0">
                  <c:v>10.704000000000001</c:v>
                </c:pt>
                <c:pt idx="5" formatCode="#,##0">
                  <c:v>96.26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16：化学工業(N=16)</c:v>
                </c:pt>
                <c:pt idx="2">
                  <c:v>17：石油製品・石炭製品製造業(N=0)</c:v>
                </c:pt>
                <c:pt idx="3">
                  <c:v>21：窯業・土石製品製造業(N=2)</c:v>
                </c:pt>
                <c:pt idx="4">
                  <c:v>22：鉄鋼業(N=1)</c:v>
                </c:pt>
                <c:pt idx="5">
                  <c:v>9：食料品製造業(N=0)</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29：電気機械器具製造業(N=1)</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P：医療，福祉(N=1)</c:v>
                </c:pt>
                <c:pt idx="34">
                  <c:v>Q：複合サービス事業(N=0)</c:v>
                </c:pt>
                <c:pt idx="35">
                  <c:v>R：ｻｰﾋﾞｽ業(他に分類されない)(N=1)</c:v>
                </c:pt>
                <c:pt idx="36">
                  <c:v>S：公務(N=0)</c:v>
                </c:pt>
                <c:pt idx="37">
                  <c:v>石油精製業・コークス製造業(N=1)</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14473.796</c:v>
                </c:pt>
                <c:pt idx="2">
                  <c:v>0</c:v>
                </c:pt>
                <c:pt idx="3">
                  <c:v>18.661000000000001</c:v>
                </c:pt>
                <c:pt idx="4">
                  <c:v>381.71</c:v>
                </c:pt>
                <c:pt idx="5">
                  <c:v>0</c:v>
                </c:pt>
                <c:pt idx="6">
                  <c:v>0</c:v>
                </c:pt>
                <c:pt idx="7">
                  <c:v>0</c:v>
                </c:pt>
                <c:pt idx="8">
                  <c:v>0</c:v>
                </c:pt>
                <c:pt idx="9">
                  <c:v>0</c:v>
                </c:pt>
                <c:pt idx="10">
                  <c:v>16.238</c:v>
                </c:pt>
                <c:pt idx="11">
                  <c:v>0</c:v>
                </c:pt>
                <c:pt idx="12">
                  <c:v>0</c:v>
                </c:pt>
                <c:pt idx="13">
                  <c:v>0</c:v>
                </c:pt>
                <c:pt idx="14">
                  <c:v>0</c:v>
                </c:pt>
                <c:pt idx="15">
                  <c:v>0</c:v>
                </c:pt>
                <c:pt idx="16">
                  <c:v>0</c:v>
                </c:pt>
                <c:pt idx="17">
                  <c:v>0</c:v>
                </c:pt>
                <c:pt idx="18">
                  <c:v>0</c:v>
                </c:pt>
                <c:pt idx="19">
                  <c:v>29.992999999999999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6.98</c:v>
                </c:pt>
                <c:pt idx="34">
                  <c:v>0</c:v>
                </c:pt>
                <c:pt idx="35">
                  <c:v>3.7240000000000002</c:v>
                </c:pt>
                <c:pt idx="36">
                  <c:v>0</c:v>
                </c:pt>
                <c:pt idx="37">
                  <c:v>96.26</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6357.9738890856142</c:v>
                </c:pt>
                <c:pt idx="2">
                  <c:v>48.279686914279807</c:v>
                </c:pt>
                <c:pt idx="3">
                  <c:v>5.1979483353605662</c:v>
                </c:pt>
                <c:pt idx="4">
                  <c:v>321.42790563387501</c:v>
                </c:pt>
                <c:pt idx="5">
                  <c:v>310.62960001431424</c:v>
                </c:pt>
                <c:pt idx="7">
                  <c:v>307.4796740040926</c:v>
                </c:pt>
                <c:pt idx="8">
                  <c:v>9.1075804645133953</c:v>
                </c:pt>
                <c:pt idx="9">
                  <c:v>54.511522246752001</c:v>
                </c:pt>
                <c:pt idx="10">
                  <c:v>5.4168841343013208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6411.4515243352544</c:v>
                </c:pt>
                <c:pt idx="4" formatCode="#,##0">
                  <c:v>321.42790563387501</c:v>
                </c:pt>
                <c:pt idx="5" formatCode="#,##0">
                  <c:v>310.62960001431424</c:v>
                </c:pt>
                <c:pt idx="6" formatCode="#,##0">
                  <c:v>371.09877671535799</c:v>
                </c:pt>
                <c:pt idx="10" formatCode="#,##0">
                  <c:v>5.4168841343013208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11965.413</c:v>
                </c:pt>
                <c:pt idx="2" formatCode="#,##0_);[Red]\(#,##0\)">
                  <c:v>2560.9520000000002</c:v>
                </c:pt>
                <c:pt idx="3" formatCode="#,##0_);[Red]\(#,##0\)">
                  <c:v>305.32100000000003</c:v>
                </c:pt>
                <c:pt idx="4" formatCode="#,##0_);[Red]\(#,##0\)">
                  <c:v>4.5</c:v>
                </c:pt>
                <c:pt idx="5" formatCode="#,##0_);[Red]\(#,##0\)">
                  <c:v>187.22300000000001</c:v>
                </c:pt>
                <c:pt idx="6" formatCode="#,##0_);[Red]\(#,##0\)">
                  <c:v>3.9529999999999998</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11965.413</c:v>
                </c:pt>
                <c:pt idx="1">
                  <c:v>2866.2730000000001</c:v>
                </c:pt>
                <c:pt idx="4" formatCode="#,##0_);[Red]\(#,##0\)">
                  <c:v>4.5</c:v>
                </c:pt>
                <c:pt idx="5" formatCode="#,##0_);[Red]\(#,##0\)">
                  <c:v>187.22300000000001</c:v>
                </c:pt>
                <c:pt idx="6" formatCode="#,##0_);[Red]\(#,##0\)">
                  <c:v>3.9529999999999998</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29：電気機械器具製造業(N=1)</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16.238</c:v>
                </c:pt>
                <c:pt idx="6">
                  <c:v>0</c:v>
                </c:pt>
                <c:pt idx="7">
                  <c:v>0</c:v>
                </c:pt>
                <c:pt idx="8">
                  <c:v>0</c:v>
                </c:pt>
                <c:pt idx="9">
                  <c:v>0</c:v>
                </c:pt>
                <c:pt idx="10">
                  <c:v>0</c:v>
                </c:pt>
                <c:pt idx="11">
                  <c:v>0</c:v>
                </c:pt>
                <c:pt idx="12">
                  <c:v>0</c:v>
                </c:pt>
                <c:pt idx="13">
                  <c:v>0</c:v>
                </c:pt>
                <c:pt idx="14">
                  <c:v>29.992999999999999</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29：電気機械器具製造業(N=1)</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6.98</c:v>
                </c:pt>
                <c:pt idx="11">
                  <c:v>0</c:v>
                </c:pt>
                <c:pt idx="12">
                  <c:v>3.7240000000000002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③特定事業所の現状把握!$BD$53:$BD$56</c:f>
              <c:strCache>
                <c:ptCount val="4"/>
                <c:pt idx="0">
                  <c:v>石油精製業・コークス製造業(N=1)</c:v>
                </c:pt>
                <c:pt idx="1">
                  <c:v>発電所・変電所(N=0)</c:v>
                </c:pt>
                <c:pt idx="2">
                  <c:v>ガス製造工場(N=0)</c:v>
                </c:pt>
                <c:pt idx="3">
                  <c:v>熱供給業(N=0)</c:v>
                </c:pt>
              </c:strCache>
            </c:strRef>
          </c:cat>
          <c:val>
            <c:numRef>
              <c:f>③特定事業所の現状把握!$BG$53:$BG$56</c:f>
              <c:numCache>
                <c:formatCode>[=0]#,##0;[&lt;1]0.00;#,##0</c:formatCode>
                <c:ptCount val="4"/>
                <c:pt idx="0">
                  <c:v>96.26</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石油精製業・コークス製造業(N=1)</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16：化学工業(N=16)</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904.61225000000002</c:v>
                </c:pt>
                <c:pt idx="2">
                  <c:v>0</c:v>
                </c:pt>
                <c:pt idx="3">
                  <c:v>9.3305000000000007</c:v>
                </c:pt>
                <c:pt idx="4">
                  <c:v>381.71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16：化学工業(N=16)</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260,262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25189.366999999915</c:v>
                </c:pt>
                <c:pt idx="1">
                  <c:v>46726.919999999933</c:v>
                </c:pt>
                <c:pt idx="2">
                  <c:v>0</c:v>
                </c:pt>
                <c:pt idx="3">
                  <c:v>1020</c:v>
                </c:pt>
                <c:pt idx="4">
                  <c:v>0</c:v>
                </c:pt>
                <c:pt idx="5">
                  <c:v>187325.38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1,410,176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30230.263124039895</c:v>
                </c:pt>
                <c:pt idx="1">
                  <c:v>61808.500699199911</c:v>
                </c:pt>
                <c:pt idx="2">
                  <c:v>0</c:v>
                </c:pt>
                <c:pt idx="3">
                  <c:v>5361.12</c:v>
                </c:pt>
                <c:pt idx="4">
                  <c:v>0</c:v>
                </c:pt>
                <c:pt idx="5">
                  <c:v>1312776.2630399999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周南市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65.857282884</c:v>
                </c:pt>
                <c:pt idx="1">
                  <c:v>50.706297864</c:v>
                </c:pt>
                <c:pt idx="2">
                  <c:v>1.096234596</c:v>
                </c:pt>
                <c:pt idx="3">
                  <c:v>0</c:v>
                </c:pt>
                <c:pt idx="4">
                  <c:v>16.112734629999999</c:v>
                </c:pt>
                <c:pt idx="5">
                  <c:v>66.677668220000001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1,969,793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周南市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1408358</c:v>
                </c:pt>
                <c:pt idx="1">
                  <c:v>556700</c:v>
                </c:pt>
                <c:pt idx="2">
                  <c:v>4735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13260</c:v>
                </c:pt>
                <c:pt idx="1">
                  <c:v>13260</c:v>
                </c:pt>
                <c:pt idx="2">
                  <c:v>13309</c:v>
                </c:pt>
                <c:pt idx="3">
                  <c:v>13309</c:v>
                </c:pt>
                <c:pt idx="4">
                  <c:v>49205.38</c:v>
                </c:pt>
                <c:pt idx="5">
                  <c:v>49205.38</c:v>
                </c:pt>
                <c:pt idx="6">
                  <c:v>49205.38</c:v>
                </c:pt>
                <c:pt idx="7">
                  <c:v>49205.38</c:v>
                </c:pt>
                <c:pt idx="8">
                  <c:v>187325.38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520</c:v>
                </c:pt>
                <c:pt idx="1">
                  <c:v>520</c:v>
                </c:pt>
                <c:pt idx="2">
                  <c:v>520</c:v>
                </c:pt>
                <c:pt idx="3">
                  <c:v>520</c:v>
                </c:pt>
                <c:pt idx="4">
                  <c:v>520</c:v>
                </c:pt>
                <c:pt idx="5">
                  <c:v>520</c:v>
                </c:pt>
                <c:pt idx="6">
                  <c:v>1020</c:v>
                </c:pt>
                <c:pt idx="7">
                  <c:v>1020</c:v>
                </c:pt>
                <c:pt idx="8">
                  <c:v>1020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12403.32</c:v>
                </c:pt>
                <c:pt idx="1">
                  <c:v>25203.82</c:v>
                </c:pt>
                <c:pt idx="2">
                  <c:v>31953.119999999999</c:v>
                </c:pt>
                <c:pt idx="3">
                  <c:v>33529.020000000019</c:v>
                </c:pt>
                <c:pt idx="4">
                  <c:v>35806.92</c:v>
                </c:pt>
                <c:pt idx="5">
                  <c:v>38656.220000000023</c:v>
                </c:pt>
                <c:pt idx="6">
                  <c:v>40978.719999999958</c:v>
                </c:pt>
                <c:pt idx="7">
                  <c:v>45780.819999999942</c:v>
                </c:pt>
                <c:pt idx="8">
                  <c:v>46726.919999999933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14403.215</c:v>
                </c:pt>
                <c:pt idx="1">
                  <c:v>15688.579</c:v>
                </c:pt>
                <c:pt idx="2">
                  <c:v>17058.150000000001</c:v>
                </c:pt>
                <c:pt idx="3">
                  <c:v>18273.523000000001</c:v>
                </c:pt>
                <c:pt idx="4">
                  <c:v>19548.57799999999</c:v>
                </c:pt>
                <c:pt idx="5">
                  <c:v>20776.117999999969</c:v>
                </c:pt>
                <c:pt idx="6">
                  <c:v>22093.268999999931</c:v>
                </c:pt>
                <c:pt idx="7">
                  <c:v>23501.254999999928</c:v>
                </c:pt>
                <c:pt idx="8">
                  <c:v>25189.366999999915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6.1241336865249893E-2</c:v>
                </c:pt>
                <c:pt idx="1">
                  <c:v>7.5941391981040843E-2</c:v>
                </c:pt>
                <c:pt idx="2">
                  <c:v>8.0404645453454965E-2</c:v>
                </c:pt>
                <c:pt idx="3">
                  <c:v>7.8630296508001879E-2</c:v>
                </c:pt>
                <c:pt idx="4">
                  <c:v>0.21168747114301259</c:v>
                </c:pt>
                <c:pt idx="5">
                  <c:v>0.22287350024815714</c:v>
                </c:pt>
                <c:pt idx="6">
                  <c:v>0.23067245864340788</c:v>
                </c:pt>
                <c:pt idx="7">
                  <c:v>0.21613505159460322</c:v>
                </c:pt>
                <c:pt idx="8">
                  <c:v>0.69435212436189753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5868.7157684348595</c:v>
                </c:pt>
                <c:pt idx="2">
                  <c:v>28.325448302583741</c:v>
                </c:pt>
                <c:pt idx="3">
                  <c:v>6.8252425132587922</c:v>
                </c:pt>
                <c:pt idx="4">
                  <c:v>353.73421612427791</c:v>
                </c:pt>
                <c:pt idx="5">
                  <c:v>336.95349533109146</c:v>
                </c:pt>
                <c:pt idx="7">
                  <c:v>275.19248055785584</c:v>
                </c:pt>
                <c:pt idx="8">
                  <c:v>11.574965257272675</c:v>
                </c:pt>
                <c:pt idx="9">
                  <c:v>40.418677604745753</c:v>
                </c:pt>
                <c:pt idx="10">
                  <c:v>7.3480091610429348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5903.8664592507021</c:v>
                </c:pt>
                <c:pt idx="4" formatCode="#,##0">
                  <c:v>353.73421612427791</c:v>
                </c:pt>
                <c:pt idx="5" formatCode="#,##0">
                  <c:v>336.95349533109146</c:v>
                </c:pt>
                <c:pt idx="6" formatCode="#,##0">
                  <c:v>327.18612341987426</c:v>
                </c:pt>
                <c:pt idx="10" formatCode="#,##0">
                  <c:v>7.3480091610429348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3440</c:v>
                </c:pt>
                <c:pt idx="1">
                  <c:v>3706</c:v>
                </c:pt>
                <c:pt idx="2">
                  <c:v>3974</c:v>
                </c:pt>
                <c:pt idx="3">
                  <c:v>4222</c:v>
                </c:pt>
                <c:pt idx="4">
                  <c:v>4477</c:v>
                </c:pt>
                <c:pt idx="5">
                  <c:v>4731</c:v>
                </c:pt>
                <c:pt idx="6">
                  <c:v>4983</c:v>
                </c:pt>
                <c:pt idx="7">
                  <c:v>5247</c:v>
                </c:pt>
                <c:pt idx="8">
                  <c:v>5552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2030923.6443384932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1410176.1468632396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3268328.2039999999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1829368.969</c:v>
                </c:pt>
                <c:pt idx="1">
                  <c:v>1408508.274</c:v>
                </c:pt>
                <c:pt idx="2">
                  <c:v>30450.960999999999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92038.763823239802</c:v>
                </c:pt>
                <c:pt idx="1">
                  <c:v>0</c:v>
                </c:pt>
                <c:pt idx="2">
                  <c:v>5361.12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排出量比較シート!$DN$21:$DN$50</c:f>
              <c:numCache>
                <c:formatCode>0.0%;;</c:formatCode>
                <c:ptCount val="30"/>
                <c:pt idx="0">
                  <c:v>0</c:v>
                </c:pt>
                <c:pt idx="1">
                  <c:v>0.8</c:v>
                </c:pt>
                <c:pt idx="2">
                  <c:v>0.79</c:v>
                </c:pt>
                <c:pt idx="3">
                  <c:v>0.88</c:v>
                </c:pt>
                <c:pt idx="4">
                  <c:v>0.26</c:v>
                </c:pt>
                <c:pt idx="5">
                  <c:v>0.14000000000000001</c:v>
                </c:pt>
                <c:pt idx="6">
                  <c:v>0.92</c:v>
                </c:pt>
                <c:pt idx="7">
                  <c:v>0.83</c:v>
                </c:pt>
                <c:pt idx="8">
                  <c:v>0.77</c:v>
                </c:pt>
                <c:pt idx="9">
                  <c:v>0</c:v>
                </c:pt>
                <c:pt idx="10">
                  <c:v>0.14000000000000001</c:v>
                </c:pt>
                <c:pt idx="11">
                  <c:v>0.95</c:v>
                </c:pt>
                <c:pt idx="12">
                  <c:v>0.56999999999999995</c:v>
                </c:pt>
                <c:pt idx="13">
                  <c:v>0.8</c:v>
                </c:pt>
                <c:pt idx="14">
                  <c:v>0.3</c:v>
                </c:pt>
                <c:pt idx="15">
                  <c:v>0.88</c:v>
                </c:pt>
                <c:pt idx="16">
                  <c:v>0.79</c:v>
                </c:pt>
                <c:pt idx="17">
                  <c:v>0.27</c:v>
                </c:pt>
                <c:pt idx="18">
                  <c:v>0.94</c:v>
                </c:pt>
                <c:pt idx="19">
                  <c:v>0.32</c:v>
                </c:pt>
                <c:pt idx="20">
                  <c:v>0.21</c:v>
                </c:pt>
                <c:pt idx="21">
                  <c:v>0.96</c:v>
                </c:pt>
                <c:pt idx="22">
                  <c:v>0.74</c:v>
                </c:pt>
                <c:pt idx="23">
                  <c:v>0.96</c:v>
                </c:pt>
                <c:pt idx="24">
                  <c:v>0.81</c:v>
                </c:pt>
                <c:pt idx="25">
                  <c:v>0</c:v>
                </c:pt>
                <c:pt idx="26">
                  <c:v>0.68</c:v>
                </c:pt>
                <c:pt idx="27">
                  <c:v>0.63</c:v>
                </c:pt>
                <c:pt idx="28">
                  <c:v>0.99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排出量比較シート!$DP$21:$DP$50</c:f>
              <c:numCache>
                <c:formatCode>0.0%;;</c:formatCode>
                <c:ptCount val="30"/>
                <c:pt idx="0">
                  <c:v>0</c:v>
                </c:pt>
                <c:pt idx="1">
                  <c:v>0</c:v>
                </c:pt>
                <c:pt idx="2">
                  <c:v>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排出量比較シート!$DQ$21:$DQ$50</c:f>
              <c:numCache>
                <c:formatCode>0.0%;;</c:formatCode>
                <c:ptCount val="30"/>
                <c:pt idx="0">
                  <c:v>1</c:v>
                </c:pt>
                <c:pt idx="1">
                  <c:v>0.2</c:v>
                </c:pt>
                <c:pt idx="2">
                  <c:v>0.11</c:v>
                </c:pt>
                <c:pt idx="3">
                  <c:v>0.12</c:v>
                </c:pt>
                <c:pt idx="4">
                  <c:v>0.74</c:v>
                </c:pt>
                <c:pt idx="5">
                  <c:v>0.01</c:v>
                </c:pt>
                <c:pt idx="6">
                  <c:v>0.08</c:v>
                </c:pt>
                <c:pt idx="7">
                  <c:v>0.17</c:v>
                </c:pt>
                <c:pt idx="8">
                  <c:v>0.23</c:v>
                </c:pt>
                <c:pt idx="9">
                  <c:v>1</c:v>
                </c:pt>
                <c:pt idx="10">
                  <c:v>0.86</c:v>
                </c:pt>
                <c:pt idx="11">
                  <c:v>0.05</c:v>
                </c:pt>
                <c:pt idx="12">
                  <c:v>0.43</c:v>
                </c:pt>
                <c:pt idx="13">
                  <c:v>0.2</c:v>
                </c:pt>
                <c:pt idx="14">
                  <c:v>0.67</c:v>
                </c:pt>
                <c:pt idx="15">
                  <c:v>0.12</c:v>
                </c:pt>
                <c:pt idx="16">
                  <c:v>0.21</c:v>
                </c:pt>
                <c:pt idx="17">
                  <c:v>0.73</c:v>
                </c:pt>
                <c:pt idx="18">
                  <c:v>0.06</c:v>
                </c:pt>
                <c:pt idx="19">
                  <c:v>0.68</c:v>
                </c:pt>
                <c:pt idx="20">
                  <c:v>0.79</c:v>
                </c:pt>
                <c:pt idx="21">
                  <c:v>0.04</c:v>
                </c:pt>
                <c:pt idx="22">
                  <c:v>0.26</c:v>
                </c:pt>
                <c:pt idx="23">
                  <c:v>0.04</c:v>
                </c:pt>
                <c:pt idx="24">
                  <c:v>0.19</c:v>
                </c:pt>
                <c:pt idx="25">
                  <c:v>1</c:v>
                </c:pt>
                <c:pt idx="26">
                  <c:v>0.32</c:v>
                </c:pt>
                <c:pt idx="27">
                  <c:v>0.37</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排出量比較シート!$DR$21:$DR$50</c:f>
              <c:numCache>
                <c:formatCode>0.0%;;</c:formatCode>
                <c:ptCount val="30"/>
                <c:pt idx="0">
                  <c:v>0</c:v>
                </c:pt>
                <c:pt idx="1">
                  <c:v>0</c:v>
                </c:pt>
                <c:pt idx="2">
                  <c:v>0</c:v>
                </c:pt>
                <c:pt idx="3">
                  <c:v>0</c:v>
                </c:pt>
                <c:pt idx="4">
                  <c:v>0</c:v>
                </c:pt>
                <c:pt idx="5">
                  <c:v>0.85</c:v>
                </c:pt>
                <c:pt idx="6">
                  <c:v>0</c:v>
                </c:pt>
                <c:pt idx="7">
                  <c:v>0</c:v>
                </c:pt>
                <c:pt idx="8">
                  <c:v>0</c:v>
                </c:pt>
                <c:pt idx="9">
                  <c:v>0</c:v>
                </c:pt>
                <c:pt idx="10">
                  <c:v>0</c:v>
                </c:pt>
                <c:pt idx="11">
                  <c:v>0</c:v>
                </c:pt>
                <c:pt idx="12">
                  <c:v>0</c:v>
                </c:pt>
                <c:pt idx="13">
                  <c:v>0</c:v>
                </c:pt>
                <c:pt idx="14">
                  <c:v>0.03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排出量比較シート!$DF$21:$DF$50</c:f>
              <c:numCache>
                <c:formatCode>#,##0;;</c:formatCode>
                <c:ptCount val="30"/>
                <c:pt idx="0">
                  <c:v>0</c:v>
                </c:pt>
                <c:pt idx="1">
                  <c:v>14</c:v>
                </c:pt>
                <c:pt idx="2">
                  <c:v>19</c:v>
                </c:pt>
                <c:pt idx="3">
                  <c:v>28</c:v>
                </c:pt>
                <c:pt idx="4">
                  <c:v>2</c:v>
                </c:pt>
                <c:pt idx="5">
                  <c:v>16</c:v>
                </c:pt>
                <c:pt idx="6">
                  <c:v>17</c:v>
                </c:pt>
                <c:pt idx="7">
                  <c:v>38</c:v>
                </c:pt>
                <c:pt idx="8">
                  <c:v>16</c:v>
                </c:pt>
                <c:pt idx="9">
                  <c:v>0</c:v>
                </c:pt>
                <c:pt idx="10">
                  <c:v>1</c:v>
                </c:pt>
                <c:pt idx="11">
                  <c:v>5</c:v>
                </c:pt>
                <c:pt idx="12">
                  <c:v>11</c:v>
                </c:pt>
                <c:pt idx="13">
                  <c:v>16</c:v>
                </c:pt>
                <c:pt idx="14">
                  <c:v>4</c:v>
                </c:pt>
                <c:pt idx="15">
                  <c:v>1</c:v>
                </c:pt>
                <c:pt idx="16">
                  <c:v>16</c:v>
                </c:pt>
                <c:pt idx="17">
                  <c:v>4</c:v>
                </c:pt>
                <c:pt idx="18">
                  <c:v>17</c:v>
                </c:pt>
                <c:pt idx="19">
                  <c:v>2</c:v>
                </c:pt>
                <c:pt idx="20">
                  <c:v>5</c:v>
                </c:pt>
                <c:pt idx="21">
                  <c:v>22</c:v>
                </c:pt>
                <c:pt idx="22">
                  <c:v>17</c:v>
                </c:pt>
                <c:pt idx="23">
                  <c:v>28</c:v>
                </c:pt>
                <c:pt idx="24">
                  <c:v>18</c:v>
                </c:pt>
                <c:pt idx="25">
                  <c:v>0</c:v>
                </c:pt>
                <c:pt idx="26">
                  <c:v>10</c:v>
                </c:pt>
                <c:pt idx="27">
                  <c:v>18</c:v>
                </c:pt>
                <c:pt idx="28">
                  <c:v>21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排出量比較シート!$DI$21:$DI$50</c:f>
              <c:numCache>
                <c:formatCode>#,##0;;</c:formatCode>
                <c:ptCount val="30"/>
                <c:pt idx="0">
                  <c:v>4</c:v>
                </c:pt>
                <c:pt idx="1">
                  <c:v>7</c:v>
                </c:pt>
                <c:pt idx="2">
                  <c:v>5</c:v>
                </c:pt>
                <c:pt idx="3">
                  <c:v>4</c:v>
                </c:pt>
                <c:pt idx="4">
                  <c:v>5</c:v>
                </c:pt>
                <c:pt idx="5">
                  <c:v>5</c:v>
                </c:pt>
                <c:pt idx="6">
                  <c:v>7</c:v>
                </c:pt>
                <c:pt idx="7">
                  <c:v>8</c:v>
                </c:pt>
                <c:pt idx="8">
                  <c:v>4</c:v>
                </c:pt>
                <c:pt idx="9">
                  <c:v>19</c:v>
                </c:pt>
                <c:pt idx="10">
                  <c:v>9</c:v>
                </c:pt>
                <c:pt idx="11">
                  <c:v>3</c:v>
                </c:pt>
                <c:pt idx="12">
                  <c:v>6</c:v>
                </c:pt>
                <c:pt idx="13">
                  <c:v>5</c:v>
                </c:pt>
                <c:pt idx="14">
                  <c:v>4</c:v>
                </c:pt>
                <c:pt idx="15">
                  <c:v>2</c:v>
                </c:pt>
                <c:pt idx="16">
                  <c:v>5</c:v>
                </c:pt>
                <c:pt idx="17">
                  <c:v>9</c:v>
                </c:pt>
                <c:pt idx="18">
                  <c:v>2</c:v>
                </c:pt>
                <c:pt idx="19">
                  <c:v>9</c:v>
                </c:pt>
                <c:pt idx="20">
                  <c:v>8</c:v>
                </c:pt>
                <c:pt idx="21">
                  <c:v>2</c:v>
                </c:pt>
                <c:pt idx="22">
                  <c:v>6</c:v>
                </c:pt>
                <c:pt idx="23">
                  <c:v>3</c:v>
                </c:pt>
                <c:pt idx="24">
                  <c:v>8</c:v>
                </c:pt>
                <c:pt idx="25">
                  <c:v>7</c:v>
                </c:pt>
                <c:pt idx="26">
                  <c:v>9</c:v>
                </c:pt>
                <c:pt idx="27">
                  <c:v>8</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1</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排出量比較シート!$DL$21:$DL$50</c:f>
              <c:numCache>
                <c:formatCode>#,##0;;</c:formatCode>
                <c:ptCount val="30"/>
                <c:pt idx="0">
                  <c:v>4</c:v>
                </c:pt>
                <c:pt idx="1">
                  <c:v>21</c:v>
                </c:pt>
                <c:pt idx="2">
                  <c:v>25</c:v>
                </c:pt>
                <c:pt idx="3">
                  <c:v>32</c:v>
                </c:pt>
                <c:pt idx="4">
                  <c:v>7</c:v>
                </c:pt>
                <c:pt idx="5">
                  <c:v>22</c:v>
                </c:pt>
                <c:pt idx="6">
                  <c:v>24</c:v>
                </c:pt>
                <c:pt idx="7">
                  <c:v>47</c:v>
                </c:pt>
                <c:pt idx="8">
                  <c:v>20</c:v>
                </c:pt>
                <c:pt idx="9">
                  <c:v>20</c:v>
                </c:pt>
                <c:pt idx="10">
                  <c:v>10</c:v>
                </c:pt>
                <c:pt idx="11">
                  <c:v>8</c:v>
                </c:pt>
                <c:pt idx="12">
                  <c:v>17</c:v>
                </c:pt>
                <c:pt idx="13">
                  <c:v>21</c:v>
                </c:pt>
                <c:pt idx="14">
                  <c:v>9</c:v>
                </c:pt>
                <c:pt idx="15">
                  <c:v>3</c:v>
                </c:pt>
                <c:pt idx="16">
                  <c:v>21</c:v>
                </c:pt>
                <c:pt idx="17">
                  <c:v>13</c:v>
                </c:pt>
                <c:pt idx="18">
                  <c:v>19</c:v>
                </c:pt>
                <c:pt idx="19">
                  <c:v>11</c:v>
                </c:pt>
                <c:pt idx="20">
                  <c:v>13</c:v>
                </c:pt>
                <c:pt idx="21">
                  <c:v>24</c:v>
                </c:pt>
                <c:pt idx="22">
                  <c:v>23</c:v>
                </c:pt>
                <c:pt idx="23">
                  <c:v>31</c:v>
                </c:pt>
                <c:pt idx="24">
                  <c:v>26</c:v>
                </c:pt>
                <c:pt idx="25">
                  <c:v>7</c:v>
                </c:pt>
                <c:pt idx="26">
                  <c:v>19</c:v>
                </c:pt>
                <c:pt idx="27">
                  <c:v>26</c:v>
                </c:pt>
                <c:pt idx="28">
                  <c:v>24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排出量比較シート!$CX$21:$CX$50</c:f>
              <c:numCache>
                <c:formatCode>[=0]#;[&lt;1]0.00;#,##0</c:formatCode>
                <c:ptCount val="30"/>
                <c:pt idx="0">
                  <c:v>0</c:v>
                </c:pt>
                <c:pt idx="1">
                  <c:v>100.63200000000001</c:v>
                </c:pt>
                <c:pt idx="2">
                  <c:v>116.746</c:v>
                </c:pt>
                <c:pt idx="3">
                  <c:v>393.92099999999999</c:v>
                </c:pt>
                <c:pt idx="4">
                  <c:v>11.028</c:v>
                </c:pt>
                <c:pt idx="5">
                  <c:v>164.60599999999999</c:v>
                </c:pt>
                <c:pt idx="6">
                  <c:v>286.94900000000001</c:v>
                </c:pt>
                <c:pt idx="7">
                  <c:v>299.33100000000002</c:v>
                </c:pt>
                <c:pt idx="8">
                  <c:v>151.821</c:v>
                </c:pt>
                <c:pt idx="9">
                  <c:v>0</c:v>
                </c:pt>
                <c:pt idx="10">
                  <c:v>6.8319999999999999</c:v>
                </c:pt>
                <c:pt idx="11">
                  <c:v>390.28100000000001</c:v>
                </c:pt>
                <c:pt idx="12">
                  <c:v>55.938000000000002</c:v>
                </c:pt>
                <c:pt idx="13">
                  <c:v>125.19</c:v>
                </c:pt>
                <c:pt idx="14">
                  <c:v>38.533000000000001</c:v>
                </c:pt>
                <c:pt idx="15">
                  <c:v>100.208</c:v>
                </c:pt>
                <c:pt idx="16">
                  <c:v>195.727</c:v>
                </c:pt>
                <c:pt idx="17">
                  <c:v>61.393000000000001</c:v>
                </c:pt>
                <c:pt idx="18">
                  <c:v>155.08699999999999</c:v>
                </c:pt>
                <c:pt idx="19">
                  <c:v>27.512</c:v>
                </c:pt>
                <c:pt idx="20">
                  <c:v>31.651</c:v>
                </c:pt>
                <c:pt idx="21">
                  <c:v>213.404</c:v>
                </c:pt>
                <c:pt idx="22">
                  <c:v>282.55099999999999</c:v>
                </c:pt>
                <c:pt idx="23">
                  <c:v>274.06599999999997</c:v>
                </c:pt>
                <c:pt idx="24">
                  <c:v>301.99</c:v>
                </c:pt>
                <c:pt idx="25">
                  <c:v>0</c:v>
                </c:pt>
                <c:pt idx="26">
                  <c:v>112.301</c:v>
                </c:pt>
                <c:pt idx="27">
                  <c:v>136.04</c:v>
                </c:pt>
                <c:pt idx="28">
                  <c:v>14920.397999999999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排出量比較シート!$CZ$21:$CZ$50</c:f>
              <c:numCache>
                <c:formatCode>[=0]#;[&lt;1]0.00;#,##0</c:formatCode>
                <c:ptCount val="30"/>
                <c:pt idx="0">
                  <c:v>0</c:v>
                </c:pt>
                <c:pt idx="1">
                  <c:v>0</c:v>
                </c:pt>
                <c:pt idx="2">
                  <c:v>14.433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排出量比較シート!$DA$21:$DA$50</c:f>
              <c:numCache>
                <c:formatCode>[=0]#;[&lt;1]0.00;#,##0</c:formatCode>
                <c:ptCount val="30"/>
                <c:pt idx="0">
                  <c:v>16.209</c:v>
                </c:pt>
                <c:pt idx="1">
                  <c:v>25.831000000000003</c:v>
                </c:pt>
                <c:pt idx="2">
                  <c:v>16.629000000000001</c:v>
                </c:pt>
                <c:pt idx="3">
                  <c:v>53.530999999999999</c:v>
                </c:pt>
                <c:pt idx="4">
                  <c:v>31.645</c:v>
                </c:pt>
                <c:pt idx="5">
                  <c:v>15.267999999999999</c:v>
                </c:pt>
                <c:pt idx="6">
                  <c:v>24.353999999999999</c:v>
                </c:pt>
                <c:pt idx="7">
                  <c:v>61.329000000000008</c:v>
                </c:pt>
                <c:pt idx="8">
                  <c:v>44.531999999999996</c:v>
                </c:pt>
                <c:pt idx="9">
                  <c:v>290.30500000000006</c:v>
                </c:pt>
                <c:pt idx="10">
                  <c:v>43.298000000000002</c:v>
                </c:pt>
                <c:pt idx="11">
                  <c:v>19.196000000000002</c:v>
                </c:pt>
                <c:pt idx="12">
                  <c:v>42.042000000000002</c:v>
                </c:pt>
                <c:pt idx="13">
                  <c:v>31.631</c:v>
                </c:pt>
                <c:pt idx="14">
                  <c:v>84.656999999999996</c:v>
                </c:pt>
                <c:pt idx="15">
                  <c:v>13.16</c:v>
                </c:pt>
                <c:pt idx="16">
                  <c:v>51.489000000000004</c:v>
                </c:pt>
                <c:pt idx="17">
                  <c:v>166.14500000000001</c:v>
                </c:pt>
                <c:pt idx="18">
                  <c:v>9.1069999999999993</c:v>
                </c:pt>
                <c:pt idx="19">
                  <c:v>59.091999999999999</c:v>
                </c:pt>
                <c:pt idx="20">
                  <c:v>117.48399999999999</c:v>
                </c:pt>
                <c:pt idx="21">
                  <c:v>9.0429999999999993</c:v>
                </c:pt>
                <c:pt idx="22">
                  <c:v>97.66</c:v>
                </c:pt>
                <c:pt idx="23">
                  <c:v>11.545</c:v>
                </c:pt>
                <c:pt idx="24">
                  <c:v>72.298000000000002</c:v>
                </c:pt>
                <c:pt idx="25">
                  <c:v>32.93</c:v>
                </c:pt>
                <c:pt idx="26">
                  <c:v>52.209999999999994</c:v>
                </c:pt>
                <c:pt idx="27">
                  <c:v>80.055999999999997</c:v>
                </c:pt>
                <c:pt idx="28">
                  <c:v>10.704000000000001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排出量比較シート!$DB$21:$DB$50</c:f>
              <c:numCache>
                <c:formatCode>[=0]#;[&lt;1]0.00;#,##0</c:formatCode>
                <c:ptCount val="30"/>
                <c:pt idx="0">
                  <c:v>0</c:v>
                </c:pt>
                <c:pt idx="1">
                  <c:v>0</c:v>
                </c:pt>
                <c:pt idx="2">
                  <c:v>0</c:v>
                </c:pt>
                <c:pt idx="3">
                  <c:v>0</c:v>
                </c:pt>
                <c:pt idx="4">
                  <c:v>0</c:v>
                </c:pt>
                <c:pt idx="5">
                  <c:v>996.971</c:v>
                </c:pt>
                <c:pt idx="6">
                  <c:v>0</c:v>
                </c:pt>
                <c:pt idx="7">
                  <c:v>0.63300000000000001</c:v>
                </c:pt>
                <c:pt idx="8">
                  <c:v>0</c:v>
                </c:pt>
                <c:pt idx="9">
                  <c:v>0.67500000000000004</c:v>
                </c:pt>
                <c:pt idx="10">
                  <c:v>0</c:v>
                </c:pt>
                <c:pt idx="11">
                  <c:v>0</c:v>
                </c:pt>
                <c:pt idx="12">
                  <c:v>0</c:v>
                </c:pt>
                <c:pt idx="13">
                  <c:v>0</c:v>
                </c:pt>
                <c:pt idx="14">
                  <c:v>3.1640000000000001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96.26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排出量比較シート!$DD$21:$DD$50</c:f>
              <c:numCache>
                <c:formatCode>[=0]#;[&lt;1]0.00;#,##0</c:formatCode>
                <c:ptCount val="30"/>
                <c:pt idx="0">
                  <c:v>16.209</c:v>
                </c:pt>
                <c:pt idx="1">
                  <c:v>126.46300000000001</c:v>
                </c:pt>
                <c:pt idx="2">
                  <c:v>147.80799999999999</c:v>
                </c:pt>
                <c:pt idx="3">
                  <c:v>447.452</c:v>
                </c:pt>
                <c:pt idx="4">
                  <c:v>42.673000000000002</c:v>
                </c:pt>
                <c:pt idx="5">
                  <c:v>1176.845</c:v>
                </c:pt>
                <c:pt idx="6">
                  <c:v>311.303</c:v>
                </c:pt>
                <c:pt idx="7">
                  <c:v>361.29300000000001</c:v>
                </c:pt>
                <c:pt idx="8">
                  <c:v>196.35300000000001</c:v>
                </c:pt>
                <c:pt idx="9">
                  <c:v>290.98000000000008</c:v>
                </c:pt>
                <c:pt idx="10">
                  <c:v>50.13</c:v>
                </c:pt>
                <c:pt idx="11">
                  <c:v>409.47700000000003</c:v>
                </c:pt>
                <c:pt idx="12">
                  <c:v>97.98</c:v>
                </c:pt>
                <c:pt idx="13">
                  <c:v>156.821</c:v>
                </c:pt>
                <c:pt idx="14">
                  <c:v>126.354</c:v>
                </c:pt>
                <c:pt idx="15">
                  <c:v>113.36799999999999</c:v>
                </c:pt>
                <c:pt idx="16">
                  <c:v>247.21600000000001</c:v>
                </c:pt>
                <c:pt idx="17">
                  <c:v>227.53800000000001</c:v>
                </c:pt>
                <c:pt idx="18">
                  <c:v>164.19399999999999</c:v>
                </c:pt>
                <c:pt idx="19">
                  <c:v>86.603999999999999</c:v>
                </c:pt>
                <c:pt idx="20">
                  <c:v>149.13499999999999</c:v>
                </c:pt>
                <c:pt idx="21">
                  <c:v>222.447</c:v>
                </c:pt>
                <c:pt idx="22">
                  <c:v>380.21100000000001</c:v>
                </c:pt>
                <c:pt idx="23">
                  <c:v>285.61099999999999</c:v>
                </c:pt>
                <c:pt idx="24">
                  <c:v>374.28800000000001</c:v>
                </c:pt>
                <c:pt idx="25">
                  <c:v>32.93</c:v>
                </c:pt>
                <c:pt idx="26">
                  <c:v>164.511</c:v>
                </c:pt>
                <c:pt idx="27">
                  <c:v>216.096</c:v>
                </c:pt>
                <c:pt idx="28">
                  <c:v>15027.361999999999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排出量比較シート!$CU$21:$CU$50</c:f>
              <c:numCache>
                <c:formatCode>\(0%\);;</c:formatCode>
                <c:ptCount val="30"/>
                <c:pt idx="0">
                  <c:v>0.14272043982848867</c:v>
                </c:pt>
                <c:pt idx="1">
                  <c:v>0.14341008967204272</c:v>
                </c:pt>
                <c:pt idx="2">
                  <c:v>8.9073302669813073E-2</c:v>
                </c:pt>
                <c:pt idx="3">
                  <c:v>0.23008312583656942</c:v>
                </c:pt>
                <c:pt idx="4">
                  <c:v>0.28934279534779866</c:v>
                </c:pt>
                <c:pt idx="5">
                  <c:v>7.4386475382283546E-2</c:v>
                </c:pt>
                <c:pt idx="6">
                  <c:v>0.1567708733157015</c:v>
                </c:pt>
                <c:pt idx="7">
                  <c:v>0.25433048500499944</c:v>
                </c:pt>
                <c:pt idx="8">
                  <c:v>0.2821213641828757</c:v>
                </c:pt>
                <c:pt idx="9">
                  <c:v>1</c:v>
                </c:pt>
                <c:pt idx="10">
                  <c:v>0.17347502651713959</c:v>
                </c:pt>
                <c:pt idx="11">
                  <c:v>8.2306015122924181E-2</c:v>
                </c:pt>
                <c:pt idx="12">
                  <c:v>0.32398063097187491</c:v>
                </c:pt>
                <c:pt idx="13">
                  <c:v>0.20065534057698295</c:v>
                </c:pt>
                <c:pt idx="14">
                  <c:v>0.68698481789560695</c:v>
                </c:pt>
                <c:pt idx="15">
                  <c:v>5.4322365794359673E-2</c:v>
                </c:pt>
                <c:pt idx="16">
                  <c:v>0.31383491759655541</c:v>
                </c:pt>
                <c:pt idx="17">
                  <c:v>1</c:v>
                </c:pt>
                <c:pt idx="18">
                  <c:v>6.2737004411903205E-2</c:v>
                </c:pt>
                <c:pt idx="19">
                  <c:v>0.46564730781005581</c:v>
                </c:pt>
                <c:pt idx="20">
                  <c:v>0.66895853432346419</c:v>
                </c:pt>
                <c:pt idx="21">
                  <c:v>6.5173490426208083E-2</c:v>
                </c:pt>
                <c:pt idx="22">
                  <c:v>0.38634271795046421</c:v>
                </c:pt>
                <c:pt idx="23">
                  <c:v>7.4612215551062191E-2</c:v>
                </c:pt>
                <c:pt idx="24">
                  <c:v>0.45536756703370046</c:v>
                </c:pt>
                <c:pt idx="25">
                  <c:v>0.28780296938405275</c:v>
                </c:pt>
                <c:pt idx="26">
                  <c:v>0.27584088374848476</c:v>
                </c:pt>
                <c:pt idx="27">
                  <c:v>0.40034880783530385</c:v>
                </c:pt>
                <c:pt idx="28">
                  <c:v>5.2954825101827856E-2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排出量比較シート!$CM$21:$CM$50</c:f>
              <c:numCache>
                <c:formatCode>\(0%\);;</c:formatCode>
                <c:ptCount val="30"/>
                <c:pt idx="0">
                  <c:v>0</c:v>
                </c:pt>
                <c:pt idx="1">
                  <c:v>6.9321101432081395E-2</c:v>
                </c:pt>
                <c:pt idx="2">
                  <c:v>0.58793397220056065</c:v>
                </c:pt>
                <c:pt idx="3">
                  <c:v>0.36671263115601449</c:v>
                </c:pt>
                <c:pt idx="4">
                  <c:v>0.26572482630378214</c:v>
                </c:pt>
                <c:pt idx="5">
                  <c:v>9.5379844654083945E-2</c:v>
                </c:pt>
                <c:pt idx="6">
                  <c:v>1</c:v>
                </c:pt>
                <c:pt idx="7">
                  <c:v>0.33374012329354924</c:v>
                </c:pt>
                <c:pt idx="8">
                  <c:v>0.2791940694821507</c:v>
                </c:pt>
                <c:pt idx="9">
                  <c:v>0</c:v>
                </c:pt>
                <c:pt idx="10">
                  <c:v>0.6617010085198185</c:v>
                </c:pt>
                <c:pt idx="11">
                  <c:v>1</c:v>
                </c:pt>
                <c:pt idx="12">
                  <c:v>0.22848547982302367</c:v>
                </c:pt>
                <c:pt idx="13">
                  <c:v>0.21588017015341807</c:v>
                </c:pt>
                <c:pt idx="14">
                  <c:v>0.71816156623394944</c:v>
                </c:pt>
                <c:pt idx="15">
                  <c:v>1</c:v>
                </c:pt>
                <c:pt idx="16">
                  <c:v>0.99509083480996585</c:v>
                </c:pt>
                <c:pt idx="17">
                  <c:v>0.81646294859951629</c:v>
                </c:pt>
                <c:pt idx="18">
                  <c:v>0.63458446635630683</c:v>
                </c:pt>
                <c:pt idx="19">
                  <c:v>0.34338889134607709</c:v>
                </c:pt>
                <c:pt idx="20">
                  <c:v>0.21631683611825886</c:v>
                </c:pt>
                <c:pt idx="21">
                  <c:v>0.6639701702247176</c:v>
                </c:pt>
                <c:pt idx="22">
                  <c:v>0.30681514938044185</c:v>
                </c:pt>
                <c:pt idx="23">
                  <c:v>0.16521490842746395</c:v>
                </c:pt>
                <c:pt idx="24">
                  <c:v>0.72632515096179817</c:v>
                </c:pt>
                <c:pt idx="25">
                  <c:v>0</c:v>
                </c:pt>
                <c:pt idx="26">
                  <c:v>0.29083041944168825</c:v>
                </c:pt>
                <c:pt idx="27">
                  <c:v>0.37765730861182739</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排出量比較シート!$BV$21:$BV$50</c:f>
              <c:numCache>
                <c:formatCode>0%</c:formatCode>
                <c:ptCount val="30"/>
                <c:pt idx="0">
                  <c:v>0.17685770019717723</c:v>
                </c:pt>
                <c:pt idx="1">
                  <c:v>0.71222910301778442</c:v>
                </c:pt>
                <c:pt idx="2">
                  <c:v>0.23517085401353083</c:v>
                </c:pt>
                <c:pt idx="3">
                  <c:v>0.6243755270423802</c:v>
                </c:pt>
                <c:pt idx="4">
                  <c:v>9.3718523792114511E-2</c:v>
                </c:pt>
                <c:pt idx="5">
                  <c:v>0.69102206291460877</c:v>
                </c:pt>
                <c:pt idx="6">
                  <c:v>0.34306512957508906</c:v>
                </c:pt>
                <c:pt idx="7">
                  <c:v>0.5653709681083392</c:v>
                </c:pt>
                <c:pt idx="8">
                  <c:v>0.50929408920600572</c:v>
                </c:pt>
                <c:pt idx="9">
                  <c:v>5.4750292278592121E-2</c:v>
                </c:pt>
                <c:pt idx="10">
                  <c:v>1.9980182088357321E-2</c:v>
                </c:pt>
                <c:pt idx="11">
                  <c:v>0.19381485550089592</c:v>
                </c:pt>
                <c:pt idx="12">
                  <c:v>0.32896632887275518</c:v>
                </c:pt>
                <c:pt idx="13">
                  <c:v>0.49457526307132682</c:v>
                </c:pt>
                <c:pt idx="14">
                  <c:v>0.11175869985847305</c:v>
                </c:pt>
                <c:pt idx="15">
                  <c:v>9.924480995355861E-2</c:v>
                </c:pt>
                <c:pt idx="16">
                  <c:v>0.23472626523780732</c:v>
                </c:pt>
                <c:pt idx="17">
                  <c:v>0.12878891797223818</c:v>
                </c:pt>
                <c:pt idx="18">
                  <c:v>0.31539642783235783</c:v>
                </c:pt>
                <c:pt idx="19">
                  <c:v>0.15230824654958827</c:v>
                </c:pt>
                <c:pt idx="20">
                  <c:v>0.22809365020587144</c:v>
                </c:pt>
                <c:pt idx="21">
                  <c:v>0.36571335924414639</c:v>
                </c:pt>
                <c:pt idx="22">
                  <c:v>0.55775118572013582</c:v>
                </c:pt>
                <c:pt idx="23">
                  <c:v>0.73179287629202472</c:v>
                </c:pt>
                <c:pt idx="24">
                  <c:v>0.43287693327545945</c:v>
                </c:pt>
                <c:pt idx="25">
                  <c:v>7.1965155448165646E-2</c:v>
                </c:pt>
                <c:pt idx="26">
                  <c:v>0.43779684033417882</c:v>
                </c:pt>
                <c:pt idx="27">
                  <c:v>0.41397428528105906</c:v>
                </c:pt>
                <c:pt idx="28">
                  <c:v>0.83694007153769368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排出量比較シート!$BZ$21:$BZ$50</c:f>
              <c:numCache>
                <c:formatCode>0%</c:formatCode>
                <c:ptCount val="30"/>
                <c:pt idx="0">
                  <c:v>0.23281748621384332</c:v>
                </c:pt>
                <c:pt idx="1">
                  <c:v>8.8371164575016953E-2</c:v>
                </c:pt>
                <c:pt idx="2">
                  <c:v>0.19677336556696315</c:v>
                </c:pt>
                <c:pt idx="3">
                  <c:v>0.1352331596108389</c:v>
                </c:pt>
                <c:pt idx="4">
                  <c:v>0.24697514024991429</c:v>
                </c:pt>
                <c:pt idx="5">
                  <c:v>8.2184711137381669E-2</c:v>
                </c:pt>
                <c:pt idx="6">
                  <c:v>0.19250469013611704</c:v>
                </c:pt>
                <c:pt idx="7">
                  <c:v>0.15200493675509705</c:v>
                </c:pt>
                <c:pt idx="8">
                  <c:v>0.14783565926172634</c:v>
                </c:pt>
                <c:pt idx="9">
                  <c:v>0.39154731022346551</c:v>
                </c:pt>
                <c:pt idx="10">
                  <c:v>0.48299680092959341</c:v>
                </c:pt>
                <c:pt idx="11">
                  <c:v>0.26443827297513861</c:v>
                </c:pt>
                <c:pt idx="12">
                  <c:v>0.17436826276888939</c:v>
                </c:pt>
                <c:pt idx="13">
                  <c:v>0.13444284737081269</c:v>
                </c:pt>
                <c:pt idx="14">
                  <c:v>0.25667667954560303</c:v>
                </c:pt>
                <c:pt idx="15">
                  <c:v>0.32483355894217764</c:v>
                </c:pt>
                <c:pt idx="16">
                  <c:v>0.19578836092337021</c:v>
                </c:pt>
                <c:pt idx="17">
                  <c:v>0.25209612351199201</c:v>
                </c:pt>
                <c:pt idx="18">
                  <c:v>0.18733648649013573</c:v>
                </c:pt>
                <c:pt idx="19">
                  <c:v>0.24124542710967467</c:v>
                </c:pt>
                <c:pt idx="20">
                  <c:v>0.2737761472825847</c:v>
                </c:pt>
                <c:pt idx="21">
                  <c:v>0.15788046190016905</c:v>
                </c:pt>
                <c:pt idx="22">
                  <c:v>0.15309621097384563</c:v>
                </c:pt>
                <c:pt idx="23">
                  <c:v>6.8259994857661002E-2</c:v>
                </c:pt>
                <c:pt idx="24">
                  <c:v>0.16529783036542128</c:v>
                </c:pt>
                <c:pt idx="25">
                  <c:v>0.26934156843755946</c:v>
                </c:pt>
                <c:pt idx="26">
                  <c:v>0.21459711872501228</c:v>
                </c:pt>
                <c:pt idx="27">
                  <c:v>0.22980526937865214</c:v>
                </c:pt>
                <c:pt idx="28">
                  <c:v>4.7125873682334903E-2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排出量比較シート!$CA$21:$CA$50</c:f>
              <c:numCache>
                <c:formatCode>0%</c:formatCode>
                <c:ptCount val="30"/>
                <c:pt idx="0">
                  <c:v>0.28266168914174539</c:v>
                </c:pt>
                <c:pt idx="1">
                  <c:v>8.0164502223195336E-2</c:v>
                </c:pt>
                <c:pt idx="2">
                  <c:v>0.25194123805652663</c:v>
                </c:pt>
                <c:pt idx="3">
                  <c:v>0.10122655832150342</c:v>
                </c:pt>
                <c:pt idx="4">
                  <c:v>0.38426738776928254</c:v>
                </c:pt>
                <c:pt idx="5">
                  <c:v>9.8650345327645814E-2</c:v>
                </c:pt>
                <c:pt idx="6">
                  <c:v>0.21078317788481013</c:v>
                </c:pt>
                <c:pt idx="7">
                  <c:v>0.11211461822958851</c:v>
                </c:pt>
                <c:pt idx="8">
                  <c:v>0.16530842471662663</c:v>
                </c:pt>
                <c:pt idx="9">
                  <c:v>0.33229702433692754</c:v>
                </c:pt>
                <c:pt idx="10">
                  <c:v>0.3454654295290368</c:v>
                </c:pt>
                <c:pt idx="11">
                  <c:v>0.24495989668263241</c:v>
                </c:pt>
                <c:pt idx="12">
                  <c:v>0.22581817329685866</c:v>
                </c:pt>
                <c:pt idx="13">
                  <c:v>0.15539129702303969</c:v>
                </c:pt>
                <c:pt idx="14">
                  <c:v>0.35693581364356602</c:v>
                </c:pt>
                <c:pt idx="15">
                  <c:v>0.2711369048926478</c:v>
                </c:pt>
                <c:pt idx="16">
                  <c:v>0.23948273653119029</c:v>
                </c:pt>
                <c:pt idx="17">
                  <c:v>0.28521809631487716</c:v>
                </c:pt>
                <c:pt idx="18">
                  <c:v>0.20991586572542156</c:v>
                </c:pt>
                <c:pt idx="19">
                  <c:v>0.32839592270341011</c:v>
                </c:pt>
                <c:pt idx="20">
                  <c:v>0.2631205059600516</c:v>
                </c:pt>
                <c:pt idx="21">
                  <c:v>0.1748029002897202</c:v>
                </c:pt>
                <c:pt idx="22">
                  <c:v>0.12501180992297301</c:v>
                </c:pt>
                <c:pt idx="23">
                  <c:v>8.413738419346764E-2</c:v>
                </c:pt>
                <c:pt idx="24">
                  <c:v>0.17782424666252863</c:v>
                </c:pt>
                <c:pt idx="25">
                  <c:v>0.34463141380334406</c:v>
                </c:pt>
                <c:pt idx="26">
                  <c:v>0.18029196844847467</c:v>
                </c:pt>
                <c:pt idx="27">
                  <c:v>0.16045601410477114</c:v>
                </c:pt>
                <c:pt idx="28">
                  <c:v>5.1578749916569515E-2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排出量比較シート!$CB$21:$CB$50</c:f>
              <c:numCache>
                <c:formatCode>0%</c:formatCode>
                <c:ptCount val="30"/>
                <c:pt idx="0">
                  <c:v>0.2617208184843498</c:v>
                </c:pt>
                <c:pt idx="1">
                  <c:v>0.11603087646123876</c:v>
                </c:pt>
                <c:pt idx="2">
                  <c:v>0.30972484705067416</c:v>
                </c:pt>
                <c:pt idx="3">
                  <c:v>0.12853556275933808</c:v>
                </c:pt>
                <c:pt idx="4">
                  <c:v>0.25694956945978004</c:v>
                </c:pt>
                <c:pt idx="5">
                  <c:v>0.1190245396794414</c:v>
                </c:pt>
                <c:pt idx="6">
                  <c:v>0.23977204183319692</c:v>
                </c:pt>
                <c:pt idx="7">
                  <c:v>0.16290673204365488</c:v>
                </c:pt>
                <c:pt idx="8">
                  <c:v>0.16490208235056183</c:v>
                </c:pt>
                <c:pt idx="9">
                  <c:v>0.19954263917838033</c:v>
                </c:pt>
                <c:pt idx="10">
                  <c:v>0.13006386558985775</c:v>
                </c:pt>
                <c:pt idx="11">
                  <c:v>0.27889367838438811</c:v>
                </c:pt>
                <c:pt idx="12">
                  <c:v>0.2415299290396504</c:v>
                </c:pt>
                <c:pt idx="13">
                  <c:v>0.18490014543916217</c:v>
                </c:pt>
                <c:pt idx="14">
                  <c:v>0.24638940839635318</c:v>
                </c:pt>
                <c:pt idx="15">
                  <c:v>0.27902844334339366</c:v>
                </c:pt>
                <c:pt idx="16">
                  <c:v>0.28412275746364657</c:v>
                </c:pt>
                <c:pt idx="17">
                  <c:v>0.30161894143670054</c:v>
                </c:pt>
                <c:pt idx="18">
                  <c:v>0.2786132238390906</c:v>
                </c:pt>
                <c:pt idx="19">
                  <c:v>0.22623547687179812</c:v>
                </c:pt>
                <c:pt idx="20">
                  <c:v>0.21675089685934179</c:v>
                </c:pt>
                <c:pt idx="21">
                  <c:v>0.27916309934009176</c:v>
                </c:pt>
                <c:pt idx="22">
                  <c:v>0.1524701710940656</c:v>
                </c:pt>
                <c:pt idx="23">
                  <c:v>0.1079312097873219</c:v>
                </c:pt>
                <c:pt idx="24">
                  <c:v>0.2064891749682165</c:v>
                </c:pt>
                <c:pt idx="25">
                  <c:v>0.26922899651951532</c:v>
                </c:pt>
                <c:pt idx="26">
                  <c:v>0.15261265649242109</c:v>
                </c:pt>
                <c:pt idx="27">
                  <c:v>0.17484198738072174</c:v>
                </c:pt>
                <c:pt idx="28">
                  <c:v>6.2517381710870637E-2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排出量比較シート!$CH$21:$CH$50</c:f>
              <c:numCache>
                <c:formatCode>0%</c:formatCode>
                <c:ptCount val="30"/>
                <c:pt idx="0">
                  <c:v>4.5942305962884247E-2</c:v>
                </c:pt>
                <c:pt idx="1">
                  <c:v>3.204353722764456E-3</c:v>
                </c:pt>
                <c:pt idx="2">
                  <c:v>6.3896953123053005E-3</c:v>
                </c:pt>
                <c:pt idx="3">
                  <c:v>1.0629192265939448E-2</c:v>
                </c:pt>
                <c:pt idx="4">
                  <c:v>1.8089378728908583E-2</c:v>
                </c:pt>
                <c:pt idx="5">
                  <c:v>9.1183409409224814E-3</c:v>
                </c:pt>
                <c:pt idx="6">
                  <c:v>1.3874960570786913E-2</c:v>
                </c:pt>
                <c:pt idx="7">
                  <c:v>7.602744863320336E-3</c:v>
                </c:pt>
                <c:pt idx="8">
                  <c:v>1.2659744465079449E-2</c:v>
                </c:pt>
                <c:pt idx="9">
                  <c:v>2.1862733982634452E-2</c:v>
                </c:pt>
                <c:pt idx="10">
                  <c:v>2.1493721863154645E-2</c:v>
                </c:pt>
                <c:pt idx="11">
                  <c:v>1.7893296456944895E-2</c:v>
                </c:pt>
                <c:pt idx="12">
                  <c:v>2.931730602184637E-2</c:v>
                </c:pt>
                <c:pt idx="13">
                  <c:v>3.0690447095658678E-2</c:v>
                </c:pt>
                <c:pt idx="14">
                  <c:v>2.8239398556004672E-2</c:v>
                </c:pt>
                <c:pt idx="15">
                  <c:v>2.5756282868222301E-2</c:v>
                </c:pt>
                <c:pt idx="16">
                  <c:v>4.5879879843985685E-2</c:v>
                </c:pt>
                <c:pt idx="17">
                  <c:v>3.2277920764191996E-2</c:v>
                </c:pt>
                <c:pt idx="18">
                  <c:v>8.7379961129944537E-3</c:v>
                </c:pt>
                <c:pt idx="19">
                  <c:v>5.1814926765528818E-2</c:v>
                </c:pt>
                <c:pt idx="20">
                  <c:v>1.8258799692150406E-2</c:v>
                </c:pt>
                <c:pt idx="21">
                  <c:v>2.2440179225872704E-2</c:v>
                </c:pt>
                <c:pt idx="22">
                  <c:v>1.1670622288979769E-2</c:v>
                </c:pt>
                <c:pt idx="23">
                  <c:v>7.8785348695247295E-3</c:v>
                </c:pt>
                <c:pt idx="24">
                  <c:v>1.7511814728374195E-2</c:v>
                </c:pt>
                <c:pt idx="25">
                  <c:v>4.4832865791415481E-2</c:v>
                </c:pt>
                <c:pt idx="26">
                  <c:v>1.4701415999913184E-2</c:v>
                </c:pt>
                <c:pt idx="27">
                  <c:v>2.092244385479591E-2</c:v>
                </c:pt>
                <c:pt idx="28">
                  <c:v>1.8379231525312632E-3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c:ext uri="{02D57815-91ED-43cb-92C2-25804820EDAC}">
                        <c15:formulaRef>
                          <c15:sqref>排出量比較シート!$BW$21:$BW$50</c15:sqref>
                        </c15:formulaRef>
                      </c:ext>
                    </c:extLst>
                    <c:numCache>
                      <c:formatCode>0%</c:formatCode>
                      <c:ptCount val="30"/>
                      <c:pt idx="0">
                        <c:v>0.16914996412731287</c:v>
                      </c:pt>
                      <c:pt idx="1">
                        <c:v>0.70382218711377031</c:v>
                      </c:pt>
                      <c:pt idx="2">
                        <c:v>0.21212414408112651</c:v>
                      </c:pt>
                      <c:pt idx="3">
                        <c:v>0.61714238049392423</c:v>
                      </c:pt>
                      <c:pt idx="4">
                        <c:v>8.0944228928273146E-2</c:v>
                      </c:pt>
                      <c:pt idx="5">
                        <c:v>0.67467074126464543</c:v>
                      </c:pt>
                      <c:pt idx="6">
                        <c:v>0.32412653823244869</c:v>
                      </c:pt>
                      <c:pt idx="7">
                        <c:v>0.55698438967309527</c:v>
                      </c:pt>
                      <c:pt idx="8">
                        <c:v>0.50051381171988452</c:v>
                      </c:pt>
                      <c:pt idx="9">
                        <c:v>3.0621219167241399E-2</c:v>
                      </c:pt>
                      <c:pt idx="10">
                        <c:v>9.2031939899927476E-3</c:v>
                      </c:pt>
                      <c:pt idx="11">
                        <c:v>0.15981311845730353</c:v>
                      </c:pt>
                      <c:pt idx="12">
                        <c:v>0.31688835689170297</c:v>
                      </c:pt>
                      <c:pt idx="13">
                        <c:v>0.48606624052528435</c:v>
                      </c:pt>
                      <c:pt idx="14">
                        <c:v>9.6115306464252953E-2</c:v>
                      </c:pt>
                      <c:pt idx="15">
                        <c:v>8.3380296521719216E-2</c:v>
                      </c:pt>
                      <c:pt idx="16">
                        <c:v>0.21777795544017728</c:v>
                      </c:pt>
                      <c:pt idx="17">
                        <c:v>0.11056631100076826</c:v>
                      </c:pt>
                      <c:pt idx="18">
                        <c:v>0.2802608303253955</c:v>
                      </c:pt>
                      <c:pt idx="19">
                        <c:v>0.14115197649757633</c:v>
                      </c:pt>
                      <c:pt idx="20">
                        <c:v>0.2115914953187599</c:v>
                      </c:pt>
                      <c:pt idx="21">
                        <c:v>0.3053532155841569</c:v>
                      </c:pt>
                      <c:pt idx="22">
                        <c:v>0.53982886008606545</c:v>
                      </c:pt>
                      <c:pt idx="23">
                        <c:v>0.72182865671571173</c:v>
                      </c:pt>
                      <c:pt idx="24">
                        <c:v>0.41698626134131284</c:v>
                      </c:pt>
                      <c:pt idx="25">
                        <c:v>4.7470019621178444E-2</c:v>
                      </c:pt>
                      <c:pt idx="26">
                        <c:v>0.42811569370964597</c:v>
                      </c:pt>
                      <c:pt idx="27">
                        <c:v>0.40094370800274631</c:v>
                      </c:pt>
                      <c:pt idx="28">
                        <c:v>0.8305456429005823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5.9523144098277189E-3</c:v>
                      </c:pt>
                      <c:pt idx="1">
                        <c:v>2.8991838719229349E-3</c:v>
                      </c:pt>
                      <c:pt idx="2">
                        <c:v>8.8176967026021517E-3</c:v>
                      </c:pt>
                      <c:pt idx="3">
                        <c:v>4.0039735792661612E-3</c:v>
                      </c:pt>
                      <c:pt idx="4">
                        <c:v>9.0167025315050081E-3</c:v>
                      </c:pt>
                      <c:pt idx="5">
                        <c:v>4.5128679024879041E-3</c:v>
                      </c:pt>
                      <c:pt idx="6">
                        <c:v>7.3396510311275623E-3</c:v>
                      </c:pt>
                      <c:pt idx="7">
                        <c:v>4.3842670259635992E-3</c:v>
                      </c:pt>
                      <c:pt idx="8">
                        <c:v>5.0798567209291556E-3</c:v>
                      </c:pt>
                      <c:pt idx="9">
                        <c:v>8.7475939691490263E-3</c:v>
                      </c:pt>
                      <c:pt idx="10">
                        <c:v>8.7836255901390936E-3</c:v>
                      </c:pt>
                      <c:pt idx="11">
                        <c:v>1.2657981715762514E-2</c:v>
                      </c:pt>
                      <c:pt idx="12">
                        <c:v>7.9698311565260666E-3</c:v>
                      </c:pt>
                      <c:pt idx="13">
                        <c:v>6.0718186219204306E-3</c:v>
                      </c:pt>
                      <c:pt idx="14">
                        <c:v>1.2410335633174695E-2</c:v>
                      </c:pt>
                      <c:pt idx="15">
                        <c:v>1.2458401373994996E-2</c:v>
                      </c:pt>
                      <c:pt idx="16">
                        <c:v>9.514113027133007E-3</c:v>
                      </c:pt>
                      <c:pt idx="17">
                        <c:v>1.6369703470883578E-2</c:v>
                      </c:pt>
                      <c:pt idx="18">
                        <c:v>8.8402075122544898E-3</c:v>
                      </c:pt>
                      <c:pt idx="19">
                        <c:v>1.0762167775020101E-2</c:v>
                      </c:pt>
                      <c:pt idx="20">
                        <c:v>1.0782898965484884E-2</c:v>
                      </c:pt>
                      <c:pt idx="21">
                        <c:v>7.5359548014228093E-3</c:v>
                      </c:pt>
                      <c:pt idx="22">
                        <c:v>5.2565144283216944E-3</c:v>
                      </c:pt>
                      <c:pt idx="23">
                        <c:v>3.464857919583092E-3</c:v>
                      </c:pt>
                      <c:pt idx="24">
                        <c:v>8.6905801512536726E-3</c:v>
                      </c:pt>
                      <c:pt idx="25">
                        <c:v>8.3908188026776513E-3</c:v>
                      </c:pt>
                      <c:pt idx="26">
                        <c:v>4.9424219912126057E-3</c:v>
                      </c:pt>
                      <c:pt idx="27">
                        <c:v>7.2473643514561299E-3</c:v>
                      </c:pt>
                      <c:pt idx="28">
                        <c:v>4.4670354138617394E-3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1.7554216600366055E-3</c:v>
                      </c:pt>
                      <c:pt idx="1">
                        <c:v>5.5077320320911323E-3</c:v>
                      </c:pt>
                      <c:pt idx="2">
                        <c:v>1.4229013229802199E-2</c:v>
                      </c:pt>
                      <c:pt idx="3">
                        <c:v>3.2291729691898128E-3</c:v>
                      </c:pt>
                      <c:pt idx="4">
                        <c:v>3.75759233233635E-3</c:v>
                      </c:pt>
                      <c:pt idx="5">
                        <c:v>1.183845374747537E-2</c:v>
                      </c:pt>
                      <c:pt idx="6">
                        <c:v>1.1598940311512882E-2</c:v>
                      </c:pt>
                      <c:pt idx="7">
                        <c:v>4.0023114092803472E-3</c:v>
                      </c:pt>
                      <c:pt idx="8">
                        <c:v>3.7004207651920667E-3</c:v>
                      </c:pt>
                      <c:pt idx="9">
                        <c:v>1.5381479142201697E-2</c:v>
                      </c:pt>
                      <c:pt idx="10">
                        <c:v>1.9933625082254763E-3</c:v>
                      </c:pt>
                      <c:pt idx="11">
                        <c:v>2.1343755327829849E-2</c:v>
                      </c:pt>
                      <c:pt idx="12">
                        <c:v>4.1081408245261181E-3</c:v>
                      </c:pt>
                      <c:pt idx="13">
                        <c:v>2.4372039241220191E-3</c:v>
                      </c:pt>
                      <c:pt idx="14">
                        <c:v>3.2330577610453918E-3</c:v>
                      </c:pt>
                      <c:pt idx="15">
                        <c:v>3.4061120578443961E-3</c:v>
                      </c:pt>
                      <c:pt idx="16">
                        <c:v>7.4341967704970599E-3</c:v>
                      </c:pt>
                      <c:pt idx="17">
                        <c:v>1.8529035005863462E-3</c:v>
                      </c:pt>
                      <c:pt idx="18">
                        <c:v>2.6295389994707839E-2</c:v>
                      </c:pt>
                      <c:pt idx="19">
                        <c:v>3.9410227699184099E-4</c:v>
                      </c:pt>
                      <c:pt idx="20">
                        <c:v>5.7192559216266694E-3</c:v>
                      </c:pt>
                      <c:pt idx="21">
                        <c:v>5.2824188858566712E-2</c:v>
                      </c:pt>
                      <c:pt idx="22">
                        <c:v>1.2665811205748754E-2</c:v>
                      </c:pt>
                      <c:pt idx="23">
                        <c:v>6.4993616567298809E-3</c:v>
                      </c:pt>
                      <c:pt idx="24">
                        <c:v>7.2000917828929784E-3</c:v>
                      </c:pt>
                      <c:pt idx="25">
                        <c:v>1.6104317024309558E-2</c:v>
                      </c:pt>
                      <c:pt idx="26">
                        <c:v>4.738724633320264E-3</c:v>
                      </c:pt>
                      <c:pt idx="27">
                        <c:v>5.7832129268566325E-3</c:v>
                      </c:pt>
                      <c:pt idx="28">
                        <c:v>1.9273932232496103E-3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0.24284009935354825</c:v>
                      </c:pt>
                      <c:pt idx="1">
                        <c:v>0.11157179657700007</c:v>
                      </c:pt>
                      <c:pt idx="2">
                        <c:v>0.30005489757921949</c:v>
                      </c:pt>
                      <c:pt idx="3">
                        <c:v>0.12330567605035117</c:v>
                      </c:pt>
                      <c:pt idx="4">
                        <c:v>0.23676733614758813</c:v>
                      </c:pt>
                      <c:pt idx="5">
                        <c:v>0.10348106177652909</c:v>
                      </c:pt>
                      <c:pt idx="6">
                        <c:v>0.22862898993468897</c:v>
                      </c:pt>
                      <c:pt idx="7">
                        <c:v>0.15724791686411918</c:v>
                      </c:pt>
                      <c:pt idx="8">
                        <c:v>0.15662816851010924</c:v>
                      </c:pt>
                      <c:pt idx="9">
                        <c:v>0.1822010721676621</c:v>
                      </c:pt>
                      <c:pt idx="10">
                        <c:v>0.11321746692934788</c:v>
                      </c:pt>
                      <c:pt idx="11">
                        <c:v>0.26870567395874501</c:v>
                      </c:pt>
                      <c:pt idx="12">
                        <c:v>0.22987043692339312</c:v>
                      </c:pt>
                      <c:pt idx="13">
                        <c:v>0.1775099072957598</c:v>
                      </c:pt>
                      <c:pt idx="14">
                        <c:v>0.22880291054342011</c:v>
                      </c:pt>
                      <c:pt idx="15">
                        <c:v>0.26462211875436398</c:v>
                      </c:pt>
                      <c:pt idx="16">
                        <c:v>0.27384839330751803</c:v>
                      </c:pt>
                      <c:pt idx="17">
                        <c:v>0.28718489191309277</c:v>
                      </c:pt>
                      <c:pt idx="18">
                        <c:v>0.26764835175949359</c:v>
                      </c:pt>
                      <c:pt idx="19">
                        <c:v>0.21014647254867777</c:v>
                      </c:pt>
                      <c:pt idx="20">
                        <c:v>0.20378753459292134</c:v>
                      </c:pt>
                      <c:pt idx="21">
                        <c:v>0.26958222815221305</c:v>
                      </c:pt>
                      <c:pt idx="22">
                        <c:v>0.14738579009420077</c:v>
                      </c:pt>
                      <c:pt idx="23">
                        <c:v>0.1042308335236584</c:v>
                      </c:pt>
                      <c:pt idx="24">
                        <c:v>0.19781559681741945</c:v>
                      </c:pt>
                      <c:pt idx="25">
                        <c:v>0.2499511404108756</c:v>
                      </c:pt>
                      <c:pt idx="26">
                        <c:v>0.143511925727903</c:v>
                      </c:pt>
                      <c:pt idx="27">
                        <c:v>0.16563653554108995</c:v>
                      </c:pt>
                      <c:pt idx="28">
                        <c:v>5.2193853643758489E-2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0.17037424550946448</c:v>
                      </c:pt>
                      <c:pt idx="1">
                        <c:v>6.2990403125638153E-2</c:v>
                      </c:pt>
                      <c:pt idx="2">
                        <c:v>0.16190786957065542</c:v>
                      </c:pt>
                      <c:pt idx="3">
                        <c:v>7.915067298998546E-2</c:v>
                      </c:pt>
                      <c:pt idx="4">
                        <c:v>0.15145526705175927</c:v>
                      </c:pt>
                      <c:pt idx="5">
                        <c:v>5.1735502904481548E-2</c:v>
                      </c:pt>
                      <c:pt idx="6">
                        <c:v>0.14346866226839847</c:v>
                      </c:pt>
                      <c:pt idx="7">
                        <c:v>8.5310114373250437E-2</c:v>
                      </c:pt>
                      <c:pt idx="8">
                        <c:v>9.7440899716504825E-2</c:v>
                      </c:pt>
                      <c:pt idx="9">
                        <c:v>0.1270883611947595</c:v>
                      </c:pt>
                      <c:pt idx="10">
                        <c:v>7.833198505959274E-2</c:v>
                      </c:pt>
                      <c:pt idx="11">
                        <c:v>0.15073585350551613</c:v>
                      </c:pt>
                      <c:pt idx="12">
                        <c:v>0.13936189309166894</c:v>
                      </c:pt>
                      <c:pt idx="13">
                        <c:v>0.11336483018436309</c:v>
                      </c:pt>
                      <c:pt idx="14">
                        <c:v>0.13365089570856295</c:v>
                      </c:pt>
                      <c:pt idx="15">
                        <c:v>0.16084894738891745</c:v>
                      </c:pt>
                      <c:pt idx="16">
                        <c:v>0.17386252848846345</c:v>
                      </c:pt>
                      <c:pt idx="17">
                        <c:v>0.14467641371410137</c:v>
                      </c:pt>
                      <c:pt idx="18">
                        <c:v>0.16296464914901035</c:v>
                      </c:pt>
                      <c:pt idx="19">
                        <c:v>0.11044471108332703</c:v>
                      </c:pt>
                      <c:pt idx="20">
                        <c:v>9.8397377622463561E-2</c:v>
                      </c:pt>
                      <c:pt idx="21">
                        <c:v>0.15425437426886204</c:v>
                      </c:pt>
                      <c:pt idx="22">
                        <c:v>8.4120791951649718E-2</c:v>
                      </c:pt>
                      <c:pt idx="23">
                        <c:v>5.9780290517416214E-2</c:v>
                      </c:pt>
                      <c:pt idx="24">
                        <c:v>0.12516820176062002</c:v>
                      </c:pt>
                      <c:pt idx="25">
                        <c:v>0.17319629202403367</c:v>
                      </c:pt>
                      <c:pt idx="26">
                        <c:v>8.771796080150622E-2</c:v>
                      </c:pt>
                      <c:pt idx="27">
                        <c:v>0.10679025892837564</c:v>
                      </c:pt>
                      <c:pt idx="28">
                        <c:v>2.7943666648486763E-2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7.2465853844083772E-2</c:v>
                      </c:pt>
                      <c:pt idx="1">
                        <c:v>4.8581393451361921E-2</c:v>
                      </c:pt>
                      <c:pt idx="2">
                        <c:v>0.13814702800856407</c:v>
                      </c:pt>
                      <c:pt idx="3">
                        <c:v>4.4155003060365711E-2</c:v>
                      </c:pt>
                      <c:pt idx="4">
                        <c:v>8.5312069095828863E-2</c:v>
                      </c:pt>
                      <c:pt idx="5">
                        <c:v>5.1745558872047542E-2</c:v>
                      </c:pt>
                      <c:pt idx="6">
                        <c:v>8.5160327666290531E-2</c:v>
                      </c:pt>
                      <c:pt idx="7">
                        <c:v>7.1937802490868757E-2</c:v>
                      </c:pt>
                      <c:pt idx="8">
                        <c:v>5.9187268793604413E-2</c:v>
                      </c:pt>
                      <c:pt idx="9">
                        <c:v>5.5112710972902587E-2</c:v>
                      </c:pt>
                      <c:pt idx="10">
                        <c:v>3.4885481869755139E-2</c:v>
                      </c:pt>
                      <c:pt idx="11">
                        <c:v>0.11796982045322889</c:v>
                      </c:pt>
                      <c:pt idx="12">
                        <c:v>9.0508543831724173E-2</c:v>
                      </c:pt>
                      <c:pt idx="13">
                        <c:v>6.4145077111396692E-2</c:v>
                      </c:pt>
                      <c:pt idx="14">
                        <c:v>9.5152014834857149E-2</c:v>
                      </c:pt>
                      <c:pt idx="15">
                        <c:v>0.10377317136544655</c:v>
                      </c:pt>
                      <c:pt idx="16">
                        <c:v>9.9985864819054596E-2</c:v>
                      </c:pt>
                      <c:pt idx="17">
                        <c:v>0.14250847819899137</c:v>
                      </c:pt>
                      <c:pt idx="18">
                        <c:v>0.10468370261048326</c:v>
                      </c:pt>
                      <c:pt idx="19">
                        <c:v>9.9701761465350758E-2</c:v>
                      </c:pt>
                      <c:pt idx="20">
                        <c:v>0.10539015697045777</c:v>
                      </c:pt>
                      <c:pt idx="21">
                        <c:v>0.11532785388335103</c:v>
                      </c:pt>
                      <c:pt idx="22">
                        <c:v>6.3264998142551057E-2</c:v>
                      </c:pt>
                      <c:pt idx="23">
                        <c:v>4.4450543006242196E-2</c:v>
                      </c:pt>
                      <c:pt idx="24">
                        <c:v>7.264739505679943E-2</c:v>
                      </c:pt>
                      <c:pt idx="25">
                        <c:v>7.675484838684192E-2</c:v>
                      </c:pt>
                      <c:pt idx="26">
                        <c:v>5.5793964926396787E-2</c:v>
                      </c:pt>
                      <c:pt idx="27">
                        <c:v>5.8846276612714313E-2</c:v>
                      </c:pt>
                      <c:pt idx="28">
                        <c:v>2.4250186995271733E-2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1.8880719130801579E-2</c:v>
                      </c:pt>
                      <c:pt idx="1">
                        <c:v>4.4590798842386739E-3</c:v>
                      </c:pt>
                      <c:pt idx="2">
                        <c:v>9.669949471454593E-3</c:v>
                      </c:pt>
                      <c:pt idx="3">
                        <c:v>5.2298867089869104E-3</c:v>
                      </c:pt>
                      <c:pt idx="4">
                        <c:v>2.0182233312191922E-2</c:v>
                      </c:pt>
                      <c:pt idx="5">
                        <c:v>3.6890525245698168E-3</c:v>
                      </c:pt>
                      <c:pt idx="6">
                        <c:v>1.1143051898507922E-2</c:v>
                      </c:pt>
                      <c:pt idx="7">
                        <c:v>5.6588151795356739E-3</c:v>
                      </c:pt>
                      <c:pt idx="8">
                        <c:v>8.2739138404525903E-3</c:v>
                      </c:pt>
                      <c:pt idx="9">
                        <c:v>1.7341567010718227E-2</c:v>
                      </c:pt>
                      <c:pt idx="10">
                        <c:v>1.6846398660509857E-2</c:v>
                      </c:pt>
                      <c:pt idx="11">
                        <c:v>9.8633395273259507E-3</c:v>
                      </c:pt>
                      <c:pt idx="12">
                        <c:v>1.1659492116257277E-2</c:v>
                      </c:pt>
                      <c:pt idx="13">
                        <c:v>7.3902381434023702E-3</c:v>
                      </c:pt>
                      <c:pt idx="14">
                        <c:v>1.7586497852933078E-2</c:v>
                      </c:pt>
                      <c:pt idx="15">
                        <c:v>1.1303645756046183E-2</c:v>
                      </c:pt>
                      <c:pt idx="16">
                        <c:v>1.0274364156128561E-2</c:v>
                      </c:pt>
                      <c:pt idx="17">
                        <c:v>1.4434049523607795E-2</c:v>
                      </c:pt>
                      <c:pt idx="18">
                        <c:v>1.0964872079596984E-2</c:v>
                      </c:pt>
                      <c:pt idx="19">
                        <c:v>1.6089004323120326E-2</c:v>
                      </c:pt>
                      <c:pt idx="20">
                        <c:v>1.2963362266420463E-2</c:v>
                      </c:pt>
                      <c:pt idx="21">
                        <c:v>9.5808711878786548E-3</c:v>
                      </c:pt>
                      <c:pt idx="22">
                        <c:v>5.0484913343132676E-3</c:v>
                      </c:pt>
                      <c:pt idx="23">
                        <c:v>3.7003762636635012E-3</c:v>
                      </c:pt>
                      <c:pt idx="24">
                        <c:v>8.6735781507970289E-3</c:v>
                      </c:pt>
                      <c:pt idx="25">
                        <c:v>1.9277856108639746E-2</c:v>
                      </c:pt>
                      <c:pt idx="26">
                        <c:v>9.1007307645180752E-3</c:v>
                      </c:pt>
                      <c:pt idx="27">
                        <c:v>9.2054518396317807E-3</c:v>
                      </c:pt>
                      <c:pt idx="28">
                        <c:v>1.938262693163302E-3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1.1854425378342493E-2</c:v>
                      </c:pt>
                      <c:pt idx="6">
                        <c:v>0</c:v>
                      </c:pt>
                      <c:pt idx="7">
                        <c:v>0</c:v>
                      </c:pt>
                      <c:pt idx="8">
                        <c:v>0</c:v>
                      </c:pt>
                      <c:pt idx="9">
                        <c:v>0</c:v>
                      </c:pt>
                      <c:pt idx="10">
                        <c:v>0</c:v>
                      </c:pt>
                      <c:pt idx="11">
                        <c:v>3.2466489831717022E-4</c:v>
                      </c:pt>
                      <c:pt idx="12">
                        <c:v>0</c:v>
                      </c:pt>
                      <c:pt idx="13">
                        <c:v>0</c:v>
                      </c:pt>
                      <c:pt idx="14">
                        <c:v>0</c:v>
                      </c:pt>
                      <c:pt idx="15">
                        <c:v>3.1026788329835365E-3</c:v>
                      </c:pt>
                      <c:pt idx="16">
                        <c:v>0</c:v>
                      </c:pt>
                      <c:pt idx="17">
                        <c:v>0</c:v>
                      </c:pt>
                      <c:pt idx="18">
                        <c:v>0</c:v>
                      </c:pt>
                      <c:pt idx="19">
                        <c:v>0</c:v>
                      </c:pt>
                      <c:pt idx="20">
                        <c:v>0</c:v>
                      </c:pt>
                      <c:pt idx="21">
                        <c:v>0</c:v>
                      </c:pt>
                      <c:pt idx="22">
                        <c:v>3.588966555155882E-5</c:v>
                      </c:pt>
                      <c:pt idx="23">
                        <c:v>0</c:v>
                      </c:pt>
                      <c:pt idx="24">
                        <c:v>0</c:v>
                      </c:pt>
                      <c:pt idx="25">
                        <c:v>0</c:v>
                      </c:pt>
                      <c:pt idx="26">
                        <c:v>0</c:v>
                      </c:pt>
                      <c:pt idx="27">
                        <c:v>0</c:v>
                      </c:pt>
                      <c:pt idx="28">
                        <c:v>8.3852653739488522E-3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排出量比較シート!$BE$21:$BE$50</c:f>
              <c:numCache>
                <c:formatCode>#,##0_);[Red]\(#,##0\)</c:formatCode>
                <c:ptCount val="30"/>
                <c:pt idx="0">
                  <c:v>86.273700091067951</c:v>
                </c:pt>
                <c:pt idx="1">
                  <c:v>1451.6791845639675</c:v>
                </c:pt>
                <c:pt idx="2">
                  <c:v>223.1185918871366</c:v>
                </c:pt>
                <c:pt idx="3">
                  <c:v>1074.195341344569</c:v>
                </c:pt>
                <c:pt idx="4">
                  <c:v>41.501579485059338</c:v>
                </c:pt>
                <c:pt idx="5">
                  <c:v>1725.7943813704035</c:v>
                </c:pt>
                <c:pt idx="6">
                  <c:v>276.84723222285288</c:v>
                </c:pt>
                <c:pt idx="7">
                  <c:v>896.89845214300522</c:v>
                </c:pt>
                <c:pt idx="8">
                  <c:v>543.78304052660451</c:v>
                </c:pt>
                <c:pt idx="9">
                  <c:v>27.640377451462076</c:v>
                </c:pt>
                <c:pt idx="10">
                  <c:v>10.324904922364759</c:v>
                </c:pt>
                <c:pt idx="11">
                  <c:v>170.93929764094312</c:v>
                </c:pt>
                <c:pt idx="12">
                  <c:v>244.82080893423728</c:v>
                </c:pt>
                <c:pt idx="13">
                  <c:v>579.90504598468715</c:v>
                </c:pt>
                <c:pt idx="14">
                  <c:v>53.655057318184902</c:v>
                </c:pt>
                <c:pt idx="15">
                  <c:v>74.015747186723885</c:v>
                </c:pt>
                <c:pt idx="16">
                  <c:v>196.69259644761809</c:v>
                </c:pt>
                <c:pt idx="17">
                  <c:v>75.19385920121394</c:v>
                </c:pt>
                <c:pt idx="18">
                  <c:v>244.39142182361843</c:v>
                </c:pt>
                <c:pt idx="19">
                  <c:v>80.119074010092618</c:v>
                </c:pt>
                <c:pt idx="20">
                  <c:v>146.31778352516503</c:v>
                </c:pt>
                <c:pt idx="21">
                  <c:v>321.4060052242624</c:v>
                </c:pt>
                <c:pt idx="22">
                  <c:v>920.91606483761007</c:v>
                </c:pt>
                <c:pt idx="23">
                  <c:v>1658.8454553441591</c:v>
                </c:pt>
                <c:pt idx="24">
                  <c:v>415.77797436878717</c:v>
                </c:pt>
                <c:pt idx="25">
                  <c:v>30.571401117522541</c:v>
                </c:pt>
                <c:pt idx="26">
                  <c:v>386.13911232389654</c:v>
                </c:pt>
                <c:pt idx="27">
                  <c:v>360.22075277729584</c:v>
                </c:pt>
                <c:pt idx="28">
                  <c:v>3589.8434467382676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排出量比較シート!$BI$21:$BI$50</c:f>
              <c:numCache>
                <c:formatCode>#,##0_);[Red]\(#,##0\)</c:formatCode>
                <c:ptCount val="30"/>
                <c:pt idx="0">
                  <c:v>113.57167914756168</c:v>
                </c:pt>
                <c:pt idx="1">
                  <c:v>180.11982322214297</c:v>
                </c:pt>
                <c:pt idx="2">
                  <c:v>186.68893486123724</c:v>
                </c:pt>
                <c:pt idx="3">
                  <c:v>232.65939127593242</c:v>
                </c:pt>
                <c:pt idx="4">
                  <c:v>109.36854315643757</c:v>
                </c:pt>
                <c:pt idx="5">
                  <c:v>205.25236505070845</c:v>
                </c:pt>
                <c:pt idx="6">
                  <c:v>155.34773446695348</c:v>
                </c:pt>
                <c:pt idx="7">
                  <c:v>241.13900462539692</c:v>
                </c:pt>
                <c:pt idx="8">
                  <c:v>157.846961108318</c:v>
                </c:pt>
                <c:pt idx="9">
                  <c:v>197.67045972306175</c:v>
                </c:pt>
                <c:pt idx="10">
                  <c:v>249.59212210134521</c:v>
                </c:pt>
                <c:pt idx="11">
                  <c:v>233.22718237944994</c:v>
                </c:pt>
                <c:pt idx="12">
                  <c:v>129.76701685493572</c:v>
                </c:pt>
                <c:pt idx="13">
                  <c:v>157.63846558504395</c:v>
                </c:pt>
                <c:pt idx="14">
                  <c:v>123.22979750749649</c:v>
                </c:pt>
                <c:pt idx="15">
                  <c:v>242.25749021715862</c:v>
                </c:pt>
                <c:pt idx="16">
                  <c:v>164.06396201645964</c:v>
                </c:pt>
                <c:pt idx="17">
                  <c:v>147.18720146883095</c:v>
                </c:pt>
                <c:pt idx="18">
                  <c:v>145.16153720390437</c:v>
                </c:pt>
                <c:pt idx="19">
                  <c:v>126.90291344732626</c:v>
                </c:pt>
                <c:pt idx="20">
                  <c:v>175.62224558330021</c:v>
                </c:pt>
                <c:pt idx="21">
                  <c:v>138.75273429215562</c:v>
                </c:pt>
                <c:pt idx="22">
                  <c:v>252.7807448218079</c:v>
                </c:pt>
                <c:pt idx="23">
                  <c:v>154.73337595904755</c:v>
                </c:pt>
                <c:pt idx="24">
                  <c:v>158.76844385504828</c:v>
                </c:pt>
                <c:pt idx="25">
                  <c:v>114.41855541127943</c:v>
                </c:pt>
                <c:pt idx="26">
                  <c:v>189.27578570117163</c:v>
                </c:pt>
                <c:pt idx="27">
                  <c:v>199.9656260570996</c:v>
                </c:pt>
                <c:pt idx="28">
                  <c:v>202.13455486666365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排出量比較シート!$BJ$21:$BJ$50</c:f>
              <c:numCache>
                <c:formatCode>#,##0_);[Red]\(#,##0\)</c:formatCode>
                <c:ptCount val="30"/>
                <c:pt idx="0">
                  <c:v>137.88638984370806</c:v>
                </c:pt>
                <c:pt idx="1">
                  <c:v>163.39284469738766</c:v>
                </c:pt>
                <c:pt idx="2">
                  <c:v>239.02951115804436</c:v>
                </c:pt>
                <c:pt idx="3">
                  <c:v>174.15336229525636</c:v>
                </c:pt>
                <c:pt idx="4">
                  <c:v>170.1659703091145</c:v>
                </c:pt>
                <c:pt idx="5">
                  <c:v>246.37449485855186</c:v>
                </c:pt>
                <c:pt idx="6">
                  <c:v>170.0981369596598</c:v>
                </c:pt>
                <c:pt idx="7">
                  <c:v>177.85743029778806</c:v>
                </c:pt>
                <c:pt idx="8">
                  <c:v>176.50296699341803</c:v>
                </c:pt>
                <c:pt idx="9">
                  <c:v>167.75828578109173</c:v>
                </c:pt>
                <c:pt idx="10">
                  <c:v>178.52178213779544</c:v>
                </c:pt>
                <c:pt idx="11">
                  <c:v>216.04779768253428</c:v>
                </c:pt>
                <c:pt idx="12">
                  <c:v>168.05667634140471</c:v>
                </c:pt>
                <c:pt idx="13">
                  <c:v>182.20118144641251</c:v>
                </c:pt>
                <c:pt idx="14">
                  <c:v>171.3639436053848</c:v>
                </c:pt>
                <c:pt idx="15">
                  <c:v>202.21108403468133</c:v>
                </c:pt>
                <c:pt idx="16">
                  <c:v>200.67835700013322</c:v>
                </c:pt>
                <c:pt idx="17">
                  <c:v>166.52558087771342</c:v>
                </c:pt>
                <c:pt idx="18">
                  <c:v>162.6576345222268</c:v>
                </c:pt>
                <c:pt idx="19">
                  <c:v>172.74689868562663</c:v>
                </c:pt>
                <c:pt idx="20">
                  <c:v>168.78685223085486</c:v>
                </c:pt>
                <c:pt idx="21">
                  <c:v>153.62496464403711</c:v>
                </c:pt>
                <c:pt idx="22">
                  <c:v>206.40993152501935</c:v>
                </c:pt>
                <c:pt idx="23">
                  <c:v>190.72461883078373</c:v>
                </c:pt>
                <c:pt idx="24">
                  <c:v>170.80005744716647</c:v>
                </c:pt>
                <c:pt idx="25">
                  <c:v>146.40231266740741</c:v>
                </c:pt>
                <c:pt idx="26">
                  <c:v>159.01846299914217</c:v>
                </c:pt>
                <c:pt idx="27">
                  <c:v>139.62119929556314</c:v>
                </c:pt>
                <c:pt idx="28">
                  <c:v>221.23404491645243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排出量比較シート!$BK$21:$BK$50</c:f>
              <c:numCache>
                <c:formatCode>#,##0_);[Red]\(#,##0\)</c:formatCode>
                <c:ptCount val="30"/>
                <c:pt idx="0">
                  <c:v>127.6711354740777</c:v>
                </c:pt>
                <c:pt idx="1">
                  <c:v>236.49638495787158</c:v>
                </c:pt>
                <c:pt idx="2">
                  <c:v>293.85177017909331</c:v>
                </c:pt>
                <c:pt idx="3">
                  <c:v>221.13663449818657</c:v>
                </c:pt>
                <c:pt idx="4">
                  <c:v>113.78554152475984</c:v>
                </c:pt>
                <c:pt idx="5">
                  <c:v>297.25806576650774</c:v>
                </c:pt>
                <c:pt idx="6">
                  <c:v>193.49161550799221</c:v>
                </c:pt>
                <c:pt idx="7">
                  <c:v>258.43349597963595</c:v>
                </c:pt>
                <c:pt idx="8">
                  <c:v>176.06910747689003</c:v>
                </c:pt>
                <c:pt idx="9">
                  <c:v>100.73798029216957</c:v>
                </c:pt>
                <c:pt idx="10">
                  <c:v>67.211451833215875</c:v>
                </c:pt>
                <c:pt idx="11">
                  <c:v>245.9764468328178</c:v>
                </c:pt>
                <c:pt idx="12">
                  <c:v>179.74955920849985</c:v>
                </c:pt>
                <c:pt idx="13">
                  <c:v>216.8012340075507</c:v>
                </c:pt>
                <c:pt idx="14">
                  <c:v>118.29090573567294</c:v>
                </c:pt>
                <c:pt idx="15">
                  <c:v>208.09651134476479</c:v>
                </c:pt>
                <c:pt idx="16">
                  <c:v>238.08517048044499</c:v>
                </c:pt>
                <c:pt idx="17">
                  <c:v>176.10127153719347</c:v>
                </c:pt>
                <c:pt idx="18">
                  <c:v>215.88919817788658</c:v>
                </c:pt>
                <c:pt idx="19">
                  <c:v>119.0071931482635</c:v>
                </c:pt>
                <c:pt idx="20">
                  <c:v>139.04162074185689</c:v>
                </c:pt>
                <c:pt idx="21">
                  <c:v>245.34158869767606</c:v>
                </c:pt>
                <c:pt idx="22">
                  <c:v>251.74707569249165</c:v>
                </c:pt>
                <c:pt idx="23">
                  <c:v>244.66102724679831</c:v>
                </c:pt>
                <c:pt idx="24">
                  <c:v>198.33269989171382</c:v>
                </c:pt>
                <c:pt idx="25">
                  <c:v>114.37073391711793</c:v>
                </c:pt>
                <c:pt idx="26">
                  <c:v>134.60516449226319</c:v>
                </c:pt>
                <c:pt idx="27">
                  <c:v>152.13918968083235</c:v>
                </c:pt>
                <c:pt idx="28">
                  <c:v>268.15254840130586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排出量比較シート!$BQ$21:$BQ$50</c:f>
              <c:numCache>
                <c:formatCode>#,##0_);[Red]\(#,##0\)</c:formatCode>
                <c:ptCount val="30"/>
                <c:pt idx="0">
                  <c:v>22.411309893292511</c:v>
                </c:pt>
                <c:pt idx="1">
                  <c:v>6.5311759651599992</c:v>
                </c:pt>
                <c:pt idx="2">
                  <c:v>6.0622300609894841</c:v>
                </c:pt>
                <c:pt idx="3">
                  <c:v>18.286797479736709</c:v>
                </c:pt>
                <c:pt idx="4">
                  <c:v>8.0105592659399996</c:v>
                </c:pt>
                <c:pt idx="5">
                  <c:v>22.77261813738691</c:v>
                </c:pt>
                <c:pt idx="6">
                  <c:v>11.19683727687868</c:v>
                </c:pt>
                <c:pt idx="7">
                  <c:v>12.06091307228836</c:v>
                </c:pt>
                <c:pt idx="8">
                  <c:v>13.5170513136</c:v>
                </c:pt>
                <c:pt idx="9">
                  <c:v>11.03727841900869</c:v>
                </c:pt>
                <c:pt idx="10">
                  <c:v>11.107037647777</c:v>
                </c:pt>
                <c:pt idx="11">
                  <c:v>15.781388485039001</c:v>
                </c:pt>
                <c:pt idx="12">
                  <c:v>21.818301589210002</c:v>
                </c:pt>
                <c:pt idx="13">
                  <c:v>35.985514163759987</c:v>
                </c:pt>
                <c:pt idx="14">
                  <c:v>13.557660836</c:v>
                </c:pt>
                <c:pt idx="15">
                  <c:v>19.208767915784929</c:v>
                </c:pt>
                <c:pt idx="16">
                  <c:v>38.445772917980001</c:v>
                </c:pt>
                <c:pt idx="17">
                  <c:v>18.845576680547779</c:v>
                </c:pt>
                <c:pt idx="18">
                  <c:v>6.770816361557018</c:v>
                </c:pt>
                <c:pt idx="19">
                  <c:v>27.256330805458639</c:v>
                </c:pt>
                <c:pt idx="20">
                  <c:v>11.71267634313409</c:v>
                </c:pt>
                <c:pt idx="21">
                  <c:v>19.721479074242129</c:v>
                </c:pt>
                <c:pt idx="22">
                  <c:v>19.269638196638869</c:v>
                </c:pt>
                <c:pt idx="23">
                  <c:v>17.85924977748245</c:v>
                </c:pt>
                <c:pt idx="24">
                  <c:v>16.82008509945635</c:v>
                </c:pt>
                <c:pt idx="25">
                  <c:v>19.045377097039999</c:v>
                </c:pt>
                <c:pt idx="26">
                  <c:v>12.96672611839227</c:v>
                </c:pt>
                <c:pt idx="27">
                  <c:v>18.205716498063179</c:v>
                </c:pt>
                <c:pt idx="28">
                  <c:v>7.8833080277788348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排出量比較シート!$BR$21:$BR$50</c:f>
              <c:numCache>
                <c:formatCode>#,##0_);[Red]\(#,##0\)</c:formatCode>
                <c:ptCount val="30"/>
                <c:pt idx="0">
                  <c:v>487.81421444970789</c:v>
                </c:pt>
                <c:pt idx="1">
                  <c:v>2038.2194134065298</c:v>
                </c:pt>
                <c:pt idx="2">
                  <c:v>948.75103814650095</c:v>
                </c:pt>
                <c:pt idx="3">
                  <c:v>1720.4315268936809</c:v>
                </c:pt>
                <c:pt idx="4">
                  <c:v>442.83219374131124</c:v>
                </c:pt>
                <c:pt idx="5">
                  <c:v>2497.4519251835582</c:v>
                </c:pt>
                <c:pt idx="6">
                  <c:v>806.98155643433699</c:v>
                </c:pt>
                <c:pt idx="7">
                  <c:v>1586.3892961181145</c:v>
                </c:pt>
                <c:pt idx="8">
                  <c:v>1067.7191274188306</c:v>
                </c:pt>
                <c:pt idx="9">
                  <c:v>504.84438166679382</c:v>
                </c:pt>
                <c:pt idx="10">
                  <c:v>516.75729864249831</c:v>
                </c:pt>
                <c:pt idx="11">
                  <c:v>881.97211302078415</c:v>
                </c:pt>
                <c:pt idx="12">
                  <c:v>744.21236292828758</c:v>
                </c:pt>
                <c:pt idx="13">
                  <c:v>1172.5314411874542</c:v>
                </c:pt>
                <c:pt idx="14">
                  <c:v>480.09736500273914</c:v>
                </c:pt>
                <c:pt idx="15">
                  <c:v>745.78960069911352</c:v>
                </c:pt>
                <c:pt idx="16">
                  <c:v>837.96585886263586</c:v>
                </c:pt>
                <c:pt idx="17">
                  <c:v>583.8534897654996</c:v>
                </c:pt>
                <c:pt idx="18">
                  <c:v>774.87060808919307</c:v>
                </c:pt>
                <c:pt idx="19">
                  <c:v>526.03241009676765</c:v>
                </c:pt>
                <c:pt idx="20">
                  <c:v>641.48117842431111</c:v>
                </c:pt>
                <c:pt idx="21">
                  <c:v>878.84677193237326</c:v>
                </c:pt>
                <c:pt idx="22">
                  <c:v>1651.123455073568</c:v>
                </c:pt>
                <c:pt idx="23">
                  <c:v>2266.8237271582711</c:v>
                </c:pt>
                <c:pt idx="24">
                  <c:v>960.49926066217199</c:v>
                </c:pt>
                <c:pt idx="25">
                  <c:v>424.80838021036732</c:v>
                </c:pt>
                <c:pt idx="26">
                  <c:v>882.00525163486577</c:v>
                </c:pt>
                <c:pt idx="27">
                  <c:v>870.15248430885413</c:v>
                </c:pt>
                <c:pt idx="28">
                  <c:v>4289.2479029504684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c:ext uri="{02D57815-91ED-43cb-92C2-25804820EDAC}">
                        <c15:formulaRef>
                          <c15:sqref>排出量比較シート!$BF$21:$BF$68</c15:sqref>
                        </c15:formulaRef>
                      </c:ext>
                    </c:extLst>
                    <c:numCache>
                      <c:formatCode>#,##0_);[Red]\(#,##0\)</c:formatCode>
                      <c:ptCount val="48"/>
                      <c:pt idx="0">
                        <c:v>82.513756874961402</c:v>
                      </c:pt>
                      <c:pt idx="1">
                        <c:v>1434.5440453615299</c:v>
                      </c:pt>
                      <c:pt idx="2">
                        <c:v>201.25300191290671</c:v>
                      </c:pt>
                      <c:pt idx="3">
                        <c:v>1061.751207983963</c:v>
                      </c:pt>
                      <c:pt idx="4">
                        <c:v>35.844710467006102</c:v>
                      </c:pt>
                      <c:pt idx="5">
                        <c:v>1684.957741636407</c:v>
                      </c:pt>
                      <c:pt idx="6">
                        <c:v>261.56413830449509</c:v>
                      </c:pt>
                      <c:pt idx="7">
                        <c:v>883.59407388227919</c:v>
                      </c:pt>
                      <c:pt idx="8">
                        <c:v>534.40817031062795</c:v>
                      </c:pt>
                      <c:pt idx="9">
                        <c:v>15.45895045636936</c:v>
                      </c:pt>
                      <c:pt idx="10">
                        <c:v>4.755817665151528</c:v>
                      </c:pt>
                      <c:pt idx="11">
                        <c:v>140.95071377422889</c:v>
                      </c:pt>
                      <c:pt idx="12">
                        <c:v>235.83223286683679</c:v>
                      </c:pt>
                      <c:pt idx="13">
                        <c:v>569.92794951567942</c:v>
                      </c:pt>
                      <c:pt idx="14">
                        <c:v>46.144705369918583</c:v>
                      </c:pt>
                      <c:pt idx="15">
                        <c:v>62.184158049106657</c:v>
                      </c:pt>
                      <c:pt idx="16">
                        <c:v>182.49049147177701</c:v>
                      </c:pt>
                      <c:pt idx="17">
                        <c:v>64.554526528296094</c:v>
                      </c:pt>
                      <c:pt idx="18">
                        <c:v>217.16588001782139</c:v>
                      </c:pt>
                      <c:pt idx="19">
                        <c:v>74.250514386942385</c:v>
                      </c:pt>
                      <c:pt idx="20">
                        <c:v>135.73196176164021</c:v>
                      </c:pt>
                      <c:pt idx="21">
                        <c:v>268.35868781530633</c:v>
                      </c:pt>
                      <c:pt idx="22">
                        <c:v>891.32409261373016</c:v>
                      </c:pt>
                      <c:pt idx="23">
                        <c:v>1636.258325985958</c:v>
                      </c:pt>
                      <c:pt idx="24">
                        <c:v>400.51499572461421</c:v>
                      </c:pt>
                      <c:pt idx="25">
                        <c:v>20.16566214382717</c:v>
                      </c:pt>
                      <c:pt idx="26">
                        <c:v>377.6002901592114</c:v>
                      </c:pt>
                      <c:pt idx="27">
                        <c:v>348.88216358659349</c:v>
                      </c:pt>
                      <c:pt idx="28">
                        <c:v>3562.4161571159711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2.9036235779877853</c:v>
                      </c:pt>
                      <c:pt idx="1">
                        <c:v>5.909172850788436</c:v>
                      </c:pt>
                      <c:pt idx="2">
                        <c:v>8.3657989006547702</c:v>
                      </c:pt>
                      <c:pt idx="3">
                        <c:v>6.8885623786188379</c:v>
                      </c:pt>
                      <c:pt idx="4">
                        <c:v>3.9928861623391976</c:v>
                      </c:pt>
                      <c:pt idx="5">
                        <c:v>11.270670631167501</c:v>
                      </c:pt>
                      <c:pt idx="6">
                        <c:v>5.9229630127842068</c:v>
                      </c:pt>
                      <c:pt idx="7">
                        <c:v>6.9551542813122529</c:v>
                      </c:pt>
                      <c:pt idx="8">
                        <c:v>5.4238601854831598</c:v>
                      </c:pt>
                      <c:pt idx="9">
                        <c:v>4.4161736684272146</c:v>
                      </c:pt>
                      <c:pt idx="10">
                        <c:v>4.5390026322473984</c:v>
                      </c:pt>
                      <c:pt idx="11">
                        <c:v>11.163986880429515</c:v>
                      </c:pt>
                      <c:pt idx="12">
                        <c:v>5.9312468771377516</c:v>
                      </c:pt>
                      <c:pt idx="13">
                        <c:v>7.1193982393891844</c:v>
                      </c:pt>
                      <c:pt idx="14">
                        <c:v>5.958169436286771</c:v>
                      </c:pt>
                      <c:pt idx="15">
                        <c:v>9.2913461860610145</c:v>
                      </c:pt>
                      <c:pt idx="16">
                        <c:v>7.9725018940977019</c:v>
                      </c:pt>
                      <c:pt idx="17">
                        <c:v>9.5575084979017877</c:v>
                      </c:pt>
                      <c:pt idx="18">
                        <c:v>6.8500169706552896</c:v>
                      </c:pt>
                      <c:pt idx="19">
                        <c:v>5.6612490525595911</c:v>
                      </c:pt>
                      <c:pt idx="20">
                        <c:v>6.9170267352095287</c:v>
                      </c:pt>
                      <c:pt idx="21">
                        <c:v>6.6229495506587046</c:v>
                      </c:pt>
                      <c:pt idx="22">
                        <c:v>8.6791542645345778</c:v>
                      </c:pt>
                      <c:pt idx="23">
                        <c:v>7.8542221433431978</c:v>
                      </c:pt>
                      <c:pt idx="24">
                        <c:v>8.3472958100044998</c:v>
                      </c:pt>
                      <c:pt idx="25">
                        <c:v>3.564490144204187</c:v>
                      </c:pt>
                      <c:pt idx="26">
                        <c:v>4.3592421520451685</c:v>
                      </c:pt>
                      <c:pt idx="27">
                        <c:v>6.3063120951109788</c:v>
                      </c:pt>
                      <c:pt idx="28">
                        <c:v>19.160222281311942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0.85631963811875889</c:v>
                      </c:pt>
                      <c:pt idx="1">
                        <c:v>11.225966351649141</c:v>
                      </c:pt>
                      <c:pt idx="2">
                        <c:v>13.499791073575132</c:v>
                      </c:pt>
                      <c:pt idx="3">
                        <c:v>5.5555709819870307</c:v>
                      </c:pt>
                      <c:pt idx="4">
                        <c:v>1.6639828557140361</c:v>
                      </c:pt>
                      <c:pt idx="5">
                        <c:v>29.565969102828873</c:v>
                      </c:pt>
                      <c:pt idx="6">
                        <c:v>9.360130905573639</c:v>
                      </c:pt>
                      <c:pt idx="7">
                        <c:v>6.3492239794137495</c:v>
                      </c:pt>
                      <c:pt idx="8">
                        <c:v>3.9510100304933946</c:v>
                      </c:pt>
                      <c:pt idx="9">
                        <c:v>7.7652533266655022</c:v>
                      </c:pt>
                      <c:pt idx="10">
                        <c:v>1.030084624965832</c:v>
                      </c:pt>
                      <c:pt idx="11">
                        <c:v>18.82459698628471</c:v>
                      </c:pt>
                      <c:pt idx="12">
                        <c:v>3.0573291902627462</c:v>
                      </c:pt>
                      <c:pt idx="13">
                        <c:v>2.8576982296185101</c:v>
                      </c:pt>
                      <c:pt idx="14">
                        <c:v>1.552182511979548</c:v>
                      </c:pt>
                      <c:pt idx="15">
                        <c:v>2.5402429515562082</c:v>
                      </c:pt>
                      <c:pt idx="16">
                        <c:v>6.2296030817434023</c:v>
                      </c:pt>
                      <c:pt idx="17">
                        <c:v>1.0818241750160487</c:v>
                      </c:pt>
                      <c:pt idx="18">
                        <c:v>20.375524835141746</c:v>
                      </c:pt>
                      <c:pt idx="19">
                        <c:v>0.20731057059064201</c:v>
                      </c:pt>
                      <c:pt idx="20">
                        <c:v>3.6687950283152952</c:v>
                      </c:pt>
                      <c:pt idx="21">
                        <c:v>46.424367858297394</c:v>
                      </c:pt>
                      <c:pt idx="22">
                        <c:v>20.912817959345396</c:v>
                      </c:pt>
                      <c:pt idx="23">
                        <c:v>14.732907214857985</c:v>
                      </c:pt>
                      <c:pt idx="24">
                        <c:v>6.9156828341684857</c:v>
                      </c:pt>
                      <c:pt idx="25">
                        <c:v>6.8412488294911862</c:v>
                      </c:pt>
                      <c:pt idx="26">
                        <c:v>4.1795800126399767</c:v>
                      </c:pt>
                      <c:pt idx="27">
                        <c:v>5.032277095591378</c:v>
                      </c:pt>
                      <c:pt idx="28">
                        <c:v>8.2670673409843349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118.46085230304016</c:v>
                      </c:pt>
                      <c:pt idx="1">
                        <c:v>227.40780177188577</c:v>
                      </c:pt>
                      <c:pt idx="2">
                        <c:v>284.67739557922653</c:v>
                      </c:pt>
                      <c:pt idx="3">
                        <c:v>212.13897252196324</c:v>
                      </c:pt>
                      <c:pt idx="4">
                        <c:v>104.84819887252291</c:v>
                      </c:pt>
                      <c:pt idx="5">
                        <c:v>258.43897695383129</c:v>
                      </c:pt>
                      <c:pt idx="6">
                        <c:v>184.49937814350568</c:v>
                      </c:pt>
                      <c:pt idx="7">
                        <c:v>249.45641215010983</c:v>
                      </c:pt>
                      <c:pt idx="8">
                        <c:v>167.23489141082339</c:v>
                      </c:pt>
                      <c:pt idx="9">
                        <c:v>91.983187617510254</c:v>
                      </c:pt>
                      <c:pt idx="10">
                        <c:v>58.505952369556198</c:v>
                      </c:pt>
                      <c:pt idx="11">
                        <c:v>236.99091104206823</c:v>
                      </c:pt>
                      <c:pt idx="12">
                        <c:v>171.07242103011629</c:v>
                      </c:pt>
                      <c:pt idx="13">
                        <c:v>208.13594742654863</c:v>
                      </c:pt>
                      <c:pt idx="14">
                        <c:v>109.84767445685344</c:v>
                      </c:pt>
                      <c:pt idx="15">
                        <c:v>197.35242428197051</c:v>
                      </c:pt>
                      <c:pt idx="16">
                        <c:v>229.47560409608724</c:v>
                      </c:pt>
                      <c:pt idx="17">
                        <c:v>167.673901351387</c:v>
                      </c:pt>
                      <c:pt idx="18">
                        <c:v>207.39284108194906</c:v>
                      </c:pt>
                      <c:pt idx="19">
                        <c:v>110.54385542811519</c:v>
                      </c:pt>
                      <c:pt idx="20">
                        <c:v>130.72586783885225</c:v>
                      </c:pt>
                      <c:pt idx="21">
                        <c:v>236.92147098190901</c:v>
                      </c:pt>
                      <c:pt idx="22">
                        <c:v>243.35213496908443</c:v>
                      </c:pt>
                      <c:pt idx="23">
                        <c:v>236.27292653291261</c:v>
                      </c:pt>
                      <c:pt idx="24">
                        <c:v>190.00173449057769</c:v>
                      </c:pt>
                      <c:pt idx="25">
                        <c:v>106.18133908967815</c:v>
                      </c:pt>
                      <c:pt idx="26">
                        <c:v>126.57827216424326</c:v>
                      </c:pt>
                      <c:pt idx="27">
                        <c:v>144.12904289339124</c:v>
                      </c:pt>
                      <c:pt idx="28">
                        <c:v>223.87237728839477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4194.9270672689781</c:v>
                </c:pt>
                <c:pt idx="2">
                  <c:v>22.228875131934899</c:v>
                </c:pt>
                <c:pt idx="3">
                  <c:v>7.4629782799962996</c:v>
                </c:pt>
                <c:pt idx="4">
                  <c:v>217.03184357370085</c:v>
                </c:pt>
                <c:pt idx="5">
                  <c:v>226.48324738965846</c:v>
                </c:pt>
                <c:pt idx="7">
                  <c:v>223.11478520992176</c:v>
                </c:pt>
                <c:pt idx="8">
                  <c:v>8.323357330727573</c:v>
                </c:pt>
                <c:pt idx="9">
                  <c:v>36.651871921679621</c:v>
                </c:pt>
                <c:pt idx="10">
                  <c:v>9.4589538315676052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4224.6189206809095</c:v>
                </c:pt>
                <c:pt idx="4">
                  <c:v>217.03184357370085</c:v>
                </c:pt>
                <c:pt idx="5">
                  <c:v>226.48324738965846</c:v>
                </c:pt>
                <c:pt idx="6">
                  <c:v>268.09001446232895</c:v>
                </c:pt>
                <c:pt idx="10">
                  <c:v>9.4589538315676052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-65047.769485348428</c:v>
                </c:pt>
                <c:pt idx="5">
                  <c:v>0</c:v>
                </c:pt>
                <c:pt idx="6">
                  <c:v>0</c:v>
                </c:pt>
                <c:pt idx="7">
                  <c:v>0</c:v>
                </c:pt>
                <c:pt idx="8">
                  <c:v>0</c:v>
                </c:pt>
                <c:pt idx="9">
                  <c:v>0</c:v>
                </c:pt>
                <c:pt idx="10">
                  <c:v>0</c:v>
                </c:pt>
                <c:pt idx="11">
                  <c:v>0</c:v>
                </c:pt>
                <c:pt idx="12">
                  <c:v>-186196.28802070697</c:v>
                </c:pt>
                <c:pt idx="13">
                  <c:v>0</c:v>
                </c:pt>
                <c:pt idx="14">
                  <c:v>0</c:v>
                </c:pt>
                <c:pt idx="15">
                  <c:v>0</c:v>
                </c:pt>
                <c:pt idx="16">
                  <c:v>0</c:v>
                </c:pt>
                <c:pt idx="17">
                  <c:v>0</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635882.13151649875</c:v>
                </c:pt>
                <c:pt idx="1">
                  <c:v>2332610.9395559966</c:v>
                </c:pt>
                <c:pt idx="2">
                  <c:v>1085007.7663263369</c:v>
                </c:pt>
                <c:pt idx="3">
                  <c:v>204474.85058658078</c:v>
                </c:pt>
                <c:pt idx="4">
                  <c:v>0</c:v>
                </c:pt>
                <c:pt idx="5">
                  <c:v>87604.104571871459</c:v>
                </c:pt>
                <c:pt idx="6">
                  <c:v>3634692.4539638972</c:v>
                </c:pt>
                <c:pt idx="7">
                  <c:v>1237404.5596615067</c:v>
                </c:pt>
                <c:pt idx="8">
                  <c:v>863892.2881355749</c:v>
                </c:pt>
                <c:pt idx="9">
                  <c:v>351782.75420439354</c:v>
                </c:pt>
                <c:pt idx="10">
                  <c:v>2341685.6492717708</c:v>
                </c:pt>
                <c:pt idx="11">
                  <c:v>3726907.6575127584</c:v>
                </c:pt>
                <c:pt idx="12">
                  <c:v>0</c:v>
                </c:pt>
                <c:pt idx="13">
                  <c:v>204861.72291887685</c:v>
                </c:pt>
                <c:pt idx="14">
                  <c:v>452744.69613362453</c:v>
                </c:pt>
                <c:pt idx="15">
                  <c:v>2654319.1795109524</c:v>
                </c:pt>
                <c:pt idx="16">
                  <c:v>921895.0573664587</c:v>
                </c:pt>
                <c:pt idx="17">
                  <c:v>6481229.5261562606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635882.13151649875</c:v>
                </c:pt>
                <c:pt idx="1">
                  <c:v>2332610.9395559966</c:v>
                </c:pt>
                <c:pt idx="2">
                  <c:v>1085007.7663263369</c:v>
                </c:pt>
                <c:pt idx="3">
                  <c:v>204474.85058658078</c:v>
                </c:pt>
                <c:pt idx="4">
                  <c:v>-65047.769485348428</c:v>
                </c:pt>
                <c:pt idx="5">
                  <c:v>87604.104571871459</c:v>
                </c:pt>
                <c:pt idx="6">
                  <c:v>3634692.4539638972</c:v>
                </c:pt>
                <c:pt idx="7">
                  <c:v>1237404.5596615067</c:v>
                </c:pt>
                <c:pt idx="8">
                  <c:v>863892.2881355749</c:v>
                </c:pt>
                <c:pt idx="9">
                  <c:v>351782.75420439354</c:v>
                </c:pt>
                <c:pt idx="10">
                  <c:v>2341685.6492717708</c:v>
                </c:pt>
                <c:pt idx="11">
                  <c:v>3726907.6575127584</c:v>
                </c:pt>
                <c:pt idx="12">
                  <c:v>-186196.28802070697</c:v>
                </c:pt>
                <c:pt idx="13">
                  <c:v>204861.72291887685</c:v>
                </c:pt>
                <c:pt idx="14">
                  <c:v>452744.69613362453</c:v>
                </c:pt>
                <c:pt idx="15">
                  <c:v>2654319.1795109524</c:v>
                </c:pt>
                <c:pt idx="16">
                  <c:v>921895.0573664587</c:v>
                </c:pt>
                <c:pt idx="17">
                  <c:v>6481229.5261562606</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再エネ比較シート!$CO$13:$CO$42</c:f>
              <c:numCache>
                <c:formatCode>0.0%</c:formatCode>
                <c:ptCount val="30"/>
                <c:pt idx="0">
                  <c:v>6.3787722593309143E-2</c:v>
                </c:pt>
                <c:pt idx="1">
                  <c:v>7.1976912797475187E-2</c:v>
                </c:pt>
                <c:pt idx="2">
                  <c:v>0.11855121873042236</c:v>
                </c:pt>
                <c:pt idx="3">
                  <c:v>8.6517834687023801E-2</c:v>
                </c:pt>
                <c:pt idx="4">
                  <c:v>3.3161424792240067E-2</c:v>
                </c:pt>
                <c:pt idx="5">
                  <c:v>7.3172665292532107E-2</c:v>
                </c:pt>
                <c:pt idx="6">
                  <c:v>7.8371388457843791E-2</c:v>
                </c:pt>
                <c:pt idx="7">
                  <c:v>7.7526615137815377E-2</c:v>
                </c:pt>
                <c:pt idx="8">
                  <c:v>5.3606003646282346E-2</c:v>
                </c:pt>
                <c:pt idx="9">
                  <c:v>1.8785733732643615E-2</c:v>
                </c:pt>
                <c:pt idx="10">
                  <c:v>2.3571693504035197E-2</c:v>
                </c:pt>
                <c:pt idx="11">
                  <c:v>6.1577727579429108E-2</c:v>
                </c:pt>
                <c:pt idx="12">
                  <c:v>5.1723108164606103E-2</c:v>
                </c:pt>
                <c:pt idx="13">
                  <c:v>9.9233020981536899E-2</c:v>
                </c:pt>
                <c:pt idx="14">
                  <c:v>2.8686005327400989E-2</c:v>
                </c:pt>
                <c:pt idx="15">
                  <c:v>3.5598109617627202E-2</c:v>
                </c:pt>
                <c:pt idx="16">
                  <c:v>7.8989246991983578E-2</c:v>
                </c:pt>
                <c:pt idx="17">
                  <c:v>4.5470213563132258E-2</c:v>
                </c:pt>
                <c:pt idx="18">
                  <c:v>0.11600203742955259</c:v>
                </c:pt>
                <c:pt idx="19">
                  <c:v>2.3720911210175454E-2</c:v>
                </c:pt>
                <c:pt idx="20">
                  <c:v>2.6429629629629629E-2</c:v>
                </c:pt>
                <c:pt idx="21">
                  <c:v>9.2630893249735363E-2</c:v>
                </c:pt>
                <c:pt idx="22">
                  <c:v>6.6828905760459315E-2</c:v>
                </c:pt>
                <c:pt idx="23">
                  <c:v>8.1488422323158533E-2</c:v>
                </c:pt>
                <c:pt idx="24">
                  <c:v>8.9501974186270275E-2</c:v>
                </c:pt>
                <c:pt idx="25">
                  <c:v>6.5800851936072768E-2</c:v>
                </c:pt>
                <c:pt idx="26">
                  <c:v>5.2821070822798986E-2</c:v>
                </c:pt>
                <c:pt idx="27">
                  <c:v>8.2321341364154324E-2</c:v>
                </c:pt>
                <c:pt idx="28">
                  <c:v>8.1511605714034027E-2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再エネ比較シート!$CC$13:$CC$42</c:f>
              <c:numCache>
                <c:formatCode>0.0%</c:formatCode>
                <c:ptCount val="30"/>
                <c:pt idx="0">
                  <c:v>4.0125006621452887E-2</c:v>
                </c:pt>
                <c:pt idx="1">
                  <c:v>2.1664408296700483E-2</c:v>
                </c:pt>
                <c:pt idx="2">
                  <c:v>4.4225989785211355E-2</c:v>
                </c:pt>
                <c:pt idx="3">
                  <c:v>2.2309694506985688E-2</c:v>
                </c:pt>
                <c:pt idx="4">
                  <c:v>2.2032134884913884E-2</c:v>
                </c:pt>
                <c:pt idx="5">
                  <c:v>1.9292680665980839E-2</c:v>
                </c:pt>
                <c:pt idx="6">
                  <c:v>3.0668345485959831E-2</c:v>
                </c:pt>
                <c:pt idx="7">
                  <c:v>1.8445923431511975E-2</c:v>
                </c:pt>
                <c:pt idx="8">
                  <c:v>1.4563980713533681E-2</c:v>
                </c:pt>
                <c:pt idx="9">
                  <c:v>1.0683123169043244E-2</c:v>
                </c:pt>
                <c:pt idx="10">
                  <c:v>1.1616509896573996E-2</c:v>
                </c:pt>
                <c:pt idx="11">
                  <c:v>2.5390372710552406E-2</c:v>
                </c:pt>
                <c:pt idx="12">
                  <c:v>2.0843368151740815E-2</c:v>
                </c:pt>
                <c:pt idx="13">
                  <c:v>2.5698063324722683E-2</c:v>
                </c:pt>
                <c:pt idx="14">
                  <c:v>1.7090575654268036E-2</c:v>
                </c:pt>
                <c:pt idx="15">
                  <c:v>2.2482668743083679E-2</c:v>
                </c:pt>
                <c:pt idx="16">
                  <c:v>3.3752753641847745E-2</c:v>
                </c:pt>
                <c:pt idx="17">
                  <c:v>2.3864961483864602E-2</c:v>
                </c:pt>
                <c:pt idx="18">
                  <c:v>4.3590172731333469E-2</c:v>
                </c:pt>
                <c:pt idx="19">
                  <c:v>1.2016569649748796E-2</c:v>
                </c:pt>
                <c:pt idx="20">
                  <c:v>1.0419911924594332E-2</c:v>
                </c:pt>
                <c:pt idx="21">
                  <c:v>3.8320918114254615E-2</c:v>
                </c:pt>
                <c:pt idx="22">
                  <c:v>1.6025003223592238E-2</c:v>
                </c:pt>
                <c:pt idx="23">
                  <c:v>1.6147534261177609E-2</c:v>
                </c:pt>
                <c:pt idx="24">
                  <c:v>2.9353766870895585E-2</c:v>
                </c:pt>
                <c:pt idx="25">
                  <c:v>3.9576097303415346E-2</c:v>
                </c:pt>
                <c:pt idx="26">
                  <c:v>2.290706995825138E-2</c:v>
                </c:pt>
                <c:pt idx="27">
                  <c:v>2.262162384155194E-2</c:v>
                </c:pt>
                <c:pt idx="28">
                  <c:v>1.4884982607943594E-2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再エネ比較シート!$CD$13:$CD$42</c:f>
              <c:numCache>
                <c:formatCode>0.0%</c:formatCode>
                <c:ptCount val="30"/>
                <c:pt idx="0">
                  <c:v>1.3972577118139238E-2</c:v>
                </c:pt>
                <c:pt idx="1">
                  <c:v>0.11619527593298781</c:v>
                </c:pt>
                <c:pt idx="2">
                  <c:v>0.10395066676770633</c:v>
                </c:pt>
                <c:pt idx="3">
                  <c:v>1.6762611334478653E-2</c:v>
                </c:pt>
                <c:pt idx="4">
                  <c:v>7.4308427741591248E-3</c:v>
                </c:pt>
                <c:pt idx="5">
                  <c:v>9.872256615543866E-2</c:v>
                </c:pt>
                <c:pt idx="6">
                  <c:v>4.7515966692745243E-2</c:v>
                </c:pt>
                <c:pt idx="7">
                  <c:v>2.9031698738111986E-2</c:v>
                </c:pt>
                <c:pt idx="8">
                  <c:v>8.7770459844698605E-3</c:v>
                </c:pt>
                <c:pt idx="9">
                  <c:v>3.0607723617278623E-3</c:v>
                </c:pt>
                <c:pt idx="10">
                  <c:v>3.0753687633315887E-3</c:v>
                </c:pt>
                <c:pt idx="11">
                  <c:v>0.18311354475672154</c:v>
                </c:pt>
                <c:pt idx="12">
                  <c:v>1.368753453025807E-2</c:v>
                </c:pt>
                <c:pt idx="13">
                  <c:v>5.2320887793602666E-2</c:v>
                </c:pt>
                <c:pt idx="14">
                  <c:v>1.2841809684525744E-2</c:v>
                </c:pt>
                <c:pt idx="15">
                  <c:v>4.3283516790148094E-2</c:v>
                </c:pt>
                <c:pt idx="16">
                  <c:v>0.21209050927709228</c:v>
                </c:pt>
                <c:pt idx="17">
                  <c:v>3.6468292983029352E-2</c:v>
                </c:pt>
                <c:pt idx="18">
                  <c:v>4.8976276260544037E-2</c:v>
                </c:pt>
                <c:pt idx="19">
                  <c:v>5.0638939594867243E-3</c:v>
                </c:pt>
                <c:pt idx="20">
                  <c:v>8.0334659569354424E-3</c:v>
                </c:pt>
                <c:pt idx="21">
                  <c:v>0.15552553536223374</c:v>
                </c:pt>
                <c:pt idx="22">
                  <c:v>8.4803700146480337E-2</c:v>
                </c:pt>
                <c:pt idx="23">
                  <c:v>6.7762627943244252E-2</c:v>
                </c:pt>
                <c:pt idx="24">
                  <c:v>0.1054899956135352</c:v>
                </c:pt>
                <c:pt idx="25">
                  <c:v>2.0121421127771173E-2</c:v>
                </c:pt>
                <c:pt idx="26">
                  <c:v>1.6312999374537E-2</c:v>
                </c:pt>
                <c:pt idx="27">
                  <c:v>2.4037829280852779E-2</c:v>
                </c:pt>
                <c:pt idx="28">
                  <c:v>3.0433690046152376E-2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再エネ比較シート!$CF$13:$CF$42</c:f>
              <c:numCache>
                <c:formatCode>0.0%</c:formatCode>
                <c:ptCount val="30"/>
                <c:pt idx="0">
                  <c:v>0</c:v>
                </c:pt>
                <c:pt idx="1">
                  <c:v>0</c:v>
                </c:pt>
                <c:pt idx="2">
                  <c:v>3.1130756929504804E-4</c:v>
                </c:pt>
                <c:pt idx="3">
                  <c:v>9.8460333751748775E-5</c:v>
                </c:pt>
                <c:pt idx="4">
                  <c:v>0</c:v>
                </c:pt>
                <c:pt idx="5">
                  <c:v>9.8448325087133822E-4</c:v>
                </c:pt>
                <c:pt idx="6">
                  <c:v>0</c:v>
                </c:pt>
                <c:pt idx="7">
                  <c:v>0</c:v>
                </c:pt>
                <c:pt idx="8">
                  <c:v>0</c:v>
                </c:pt>
                <c:pt idx="9">
                  <c:v>0</c:v>
                </c:pt>
                <c:pt idx="10">
                  <c:v>0</c:v>
                </c:pt>
                <c:pt idx="11">
                  <c:v>0</c:v>
                </c:pt>
                <c:pt idx="12">
                  <c:v>0</c:v>
                </c:pt>
                <c:pt idx="13">
                  <c:v>0</c:v>
                </c:pt>
                <c:pt idx="14">
                  <c:v>5.9378722842938752E-4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2.6397447363148943E-3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再エネ比較シート!$CH$13:$CH$42</c:f>
              <c:numCache>
                <c:formatCode>0.0%</c:formatCode>
                <c:ptCount val="30"/>
                <c:pt idx="0">
                  <c:v>3.3509250477928555E-2</c:v>
                </c:pt>
                <c:pt idx="1">
                  <c:v>0</c:v>
                </c:pt>
                <c:pt idx="2">
                  <c:v>0</c:v>
                </c:pt>
                <c:pt idx="3">
                  <c:v>2.1863806453919929E-2</c:v>
                </c:pt>
                <c:pt idx="4">
                  <c:v>0</c:v>
                </c:pt>
                <c:pt idx="5">
                  <c:v>8.4276033702244818E-3</c:v>
                </c:pt>
                <c:pt idx="6">
                  <c:v>0</c:v>
                </c:pt>
                <c:pt idx="7">
                  <c:v>1.1838821603173852E-2</c:v>
                </c:pt>
                <c:pt idx="8">
                  <c:v>0</c:v>
                </c:pt>
                <c:pt idx="9">
                  <c:v>5.0323272803077898E-2</c:v>
                </c:pt>
                <c:pt idx="10">
                  <c:v>1.2854996656530143E-2</c:v>
                </c:pt>
                <c:pt idx="11">
                  <c:v>0.42848728449466617</c:v>
                </c:pt>
                <c:pt idx="12">
                  <c:v>0</c:v>
                </c:pt>
                <c:pt idx="13">
                  <c:v>2.008487270331314E-3</c:v>
                </c:pt>
                <c:pt idx="14">
                  <c:v>0</c:v>
                </c:pt>
                <c:pt idx="15">
                  <c:v>4.3759369561299943E-2</c:v>
                </c:pt>
                <c:pt idx="16">
                  <c:v>0</c:v>
                </c:pt>
                <c:pt idx="17">
                  <c:v>2.2586881760973419E-2</c:v>
                </c:pt>
                <c:pt idx="18">
                  <c:v>2.033146920165662E-3</c:v>
                </c:pt>
                <c:pt idx="19">
                  <c:v>0</c:v>
                </c:pt>
                <c:pt idx="20">
                  <c:v>0</c:v>
                </c:pt>
                <c:pt idx="21">
                  <c:v>2.8195916027297173E-2</c:v>
                </c:pt>
                <c:pt idx="22">
                  <c:v>1.3543261881680937E-2</c:v>
                </c:pt>
                <c:pt idx="23">
                  <c:v>0</c:v>
                </c:pt>
                <c:pt idx="24">
                  <c:v>0</c:v>
                </c:pt>
                <c:pt idx="25">
                  <c:v>0</c:v>
                </c:pt>
                <c:pt idx="26">
                  <c:v>4.8146164612596978E-2</c:v>
                </c:pt>
                <c:pt idx="27">
                  <c:v>9.0274002013726162E-3</c:v>
                </c:pt>
                <c:pt idx="28">
                  <c:v>0.64639370697148668</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再エネ比較シート!$CI$13:$CI$42</c:f>
              <c:numCache>
                <c:formatCode>0.0%</c:formatCode>
                <c:ptCount val="30"/>
                <c:pt idx="0">
                  <c:v>8.7606834217520677E-2</c:v>
                </c:pt>
                <c:pt idx="1">
                  <c:v>0.13785968422968831</c:v>
                </c:pt>
                <c:pt idx="2">
                  <c:v>0.14848796412221271</c:v>
                </c:pt>
                <c:pt idx="3">
                  <c:v>6.1034572629136023E-2</c:v>
                </c:pt>
                <c:pt idx="4">
                  <c:v>2.9462977659073009E-2</c:v>
                </c:pt>
                <c:pt idx="5">
                  <c:v>0.12742733344251531</c:v>
                </c:pt>
                <c:pt idx="6">
                  <c:v>7.818431217870507E-2</c:v>
                </c:pt>
                <c:pt idx="7">
                  <c:v>5.9316443772797808E-2</c:v>
                </c:pt>
                <c:pt idx="8">
                  <c:v>2.3341026698003541E-2</c:v>
                </c:pt>
                <c:pt idx="9">
                  <c:v>6.4067168333848998E-2</c:v>
                </c:pt>
                <c:pt idx="10">
                  <c:v>2.7546875316435727E-2</c:v>
                </c:pt>
                <c:pt idx="11">
                  <c:v>0.63699120196194003</c:v>
                </c:pt>
                <c:pt idx="12">
                  <c:v>3.453090268199889E-2</c:v>
                </c:pt>
                <c:pt idx="13">
                  <c:v>8.0027438388656655E-2</c:v>
                </c:pt>
                <c:pt idx="14">
                  <c:v>3.0526172567223172E-2</c:v>
                </c:pt>
                <c:pt idx="15">
                  <c:v>0.10952555509453171</c:v>
                </c:pt>
                <c:pt idx="16">
                  <c:v>0.24584326291894004</c:v>
                </c:pt>
                <c:pt idx="17">
                  <c:v>8.2920136227867369E-2</c:v>
                </c:pt>
                <c:pt idx="18">
                  <c:v>9.4599595912043186E-2</c:v>
                </c:pt>
                <c:pt idx="19">
                  <c:v>1.708046360923552E-2</c:v>
                </c:pt>
                <c:pt idx="20">
                  <c:v>1.8453377881529776E-2</c:v>
                </c:pt>
                <c:pt idx="21">
                  <c:v>0.22204236950378556</c:v>
                </c:pt>
                <c:pt idx="22">
                  <c:v>0.11437196525175351</c:v>
                </c:pt>
                <c:pt idx="23">
                  <c:v>8.3910162204421851E-2</c:v>
                </c:pt>
                <c:pt idx="24">
                  <c:v>0.13484376248443078</c:v>
                </c:pt>
                <c:pt idx="25">
                  <c:v>5.9697518431186522E-2</c:v>
                </c:pt>
                <c:pt idx="26">
                  <c:v>8.7366233945385369E-2</c:v>
                </c:pt>
                <c:pt idx="27">
                  <c:v>5.5686853323777333E-2</c:v>
                </c:pt>
                <c:pt idx="28">
                  <c:v>0.69435212436189753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再エネ比較シート!$BE$13:$BE$42</c:f>
              <c:numCache>
                <c:formatCode>#,##0_);[Red]\(#,##0\)</c:formatCode>
                <c:ptCount val="30"/>
                <c:pt idx="0">
                  <c:v>18879.199999999939</c:v>
                </c:pt>
                <c:pt idx="1">
                  <c:v>21414.599999999875</c:v>
                </c:pt>
                <c:pt idx="2">
                  <c:v>37953.200000000179</c:v>
                </c:pt>
                <c:pt idx="3">
                  <c:v>26694.099999999904</c:v>
                </c:pt>
                <c:pt idx="4">
                  <c:v>9246</c:v>
                </c:pt>
                <c:pt idx="5">
                  <c:v>27455.487999999976</c:v>
                </c:pt>
                <c:pt idx="6">
                  <c:v>22400.99999999988</c:v>
                </c:pt>
                <c:pt idx="7">
                  <c:v>24086.899999999969</c:v>
                </c:pt>
                <c:pt idx="8">
                  <c:v>15216.199999999906</c:v>
                </c:pt>
                <c:pt idx="9">
                  <c:v>5652.8000000000065</c:v>
                </c:pt>
                <c:pt idx="10">
                  <c:v>6991.7999999999884</c:v>
                </c:pt>
                <c:pt idx="11">
                  <c:v>19674.667999999921</c:v>
                </c:pt>
                <c:pt idx="12">
                  <c:v>14340.199999999939</c:v>
                </c:pt>
                <c:pt idx="13">
                  <c:v>27644.099999999962</c:v>
                </c:pt>
                <c:pt idx="14">
                  <c:v>7941.3999999999978</c:v>
                </c:pt>
                <c:pt idx="15">
                  <c:v>11670.671000000002</c:v>
                </c:pt>
                <c:pt idx="16">
                  <c:v>24452.099999999915</c:v>
                </c:pt>
                <c:pt idx="17">
                  <c:v>12314.999999999964</c:v>
                </c:pt>
                <c:pt idx="18">
                  <c:v>31674.500000000146</c:v>
                </c:pt>
                <c:pt idx="19">
                  <c:v>6793.2000000000016</c:v>
                </c:pt>
                <c:pt idx="20">
                  <c:v>6412.7999999999884</c:v>
                </c:pt>
                <c:pt idx="21">
                  <c:v>25872.399999999972</c:v>
                </c:pt>
                <c:pt idx="22">
                  <c:v>20956.399999999896</c:v>
                </c:pt>
                <c:pt idx="23">
                  <c:v>22844.899999999932</c:v>
                </c:pt>
                <c:pt idx="24">
                  <c:v>24079.699999999957</c:v>
                </c:pt>
                <c:pt idx="25">
                  <c:v>17782.49999999992</c:v>
                </c:pt>
                <c:pt idx="26">
                  <c:v>13794.199999999972</c:v>
                </c:pt>
                <c:pt idx="27">
                  <c:v>22680.999999999905</c:v>
                </c:pt>
                <c:pt idx="28">
                  <c:v>25189.366999999915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再エネ比較シート!$BF$13:$BF$42</c:f>
              <c:numCache>
                <c:formatCode>#,##0_);[Red]\(#,##0\)</c:formatCode>
                <c:ptCount val="30"/>
                <c:pt idx="0">
                  <c:v>5964.6999999999962</c:v>
                </c:pt>
                <c:pt idx="1">
                  <c:v>104206.59999999989</c:v>
                </c:pt>
                <c:pt idx="2">
                  <c:v>80935.999999999694</c:v>
                </c:pt>
                <c:pt idx="3">
                  <c:v>18197.300000000003</c:v>
                </c:pt>
                <c:pt idx="4">
                  <c:v>2829.2999999999993</c:v>
                </c:pt>
                <c:pt idx="5">
                  <c:v>127466.67199999998</c:v>
                </c:pt>
                <c:pt idx="6">
                  <c:v>31489.100000000017</c:v>
                </c:pt>
                <c:pt idx="7">
                  <c:v>34395.100000000028</c:v>
                </c:pt>
                <c:pt idx="8">
                  <c:v>8319.8999999999978</c:v>
                </c:pt>
                <c:pt idx="9">
                  <c:v>1469.3999999999999</c:v>
                </c:pt>
                <c:pt idx="10">
                  <c:v>1679.3999999999996</c:v>
                </c:pt>
                <c:pt idx="11">
                  <c:v>128736.71599999988</c:v>
                </c:pt>
                <c:pt idx="12">
                  <c:v>8543.9</c:v>
                </c:pt>
                <c:pt idx="13">
                  <c:v>51064.699999999961</c:v>
                </c:pt>
                <c:pt idx="14">
                  <c:v>5413.9</c:v>
                </c:pt>
                <c:pt idx="15">
                  <c:v>20385.16000000004</c:v>
                </c:pt>
                <c:pt idx="16">
                  <c:v>139402.89999999982</c:v>
                </c:pt>
                <c:pt idx="17">
                  <c:v>17073.899999999998</c:v>
                </c:pt>
                <c:pt idx="18">
                  <c:v>32288.700000000023</c:v>
                </c:pt>
                <c:pt idx="19">
                  <c:v>2597.3000000000002</c:v>
                </c:pt>
                <c:pt idx="20">
                  <c:v>4485.6999999999962</c:v>
                </c:pt>
                <c:pt idx="21">
                  <c:v>95267.799999999785</c:v>
                </c:pt>
                <c:pt idx="22">
                  <c:v>100618.29999999992</c:v>
                </c:pt>
                <c:pt idx="23">
                  <c:v>86979.49999999984</c:v>
                </c:pt>
                <c:pt idx="24">
                  <c:v>78513.099999999904</c:v>
                </c:pt>
                <c:pt idx="25">
                  <c:v>8202.7999999999938</c:v>
                </c:pt>
                <c:pt idx="26">
                  <c:v>8912.5999999999949</c:v>
                </c:pt>
                <c:pt idx="27">
                  <c:v>21866.400000000016</c:v>
                </c:pt>
                <c:pt idx="28">
                  <c:v>46726.919999999933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再エネ比較シート!$BH$13:$BH$42</c:f>
              <c:numCache>
                <c:formatCode>#,##0_);[Red]\(#,##0\)</c:formatCode>
                <c:ptCount val="30"/>
                <c:pt idx="0">
                  <c:v>0</c:v>
                </c:pt>
                <c:pt idx="1">
                  <c:v>0</c:v>
                </c:pt>
                <c:pt idx="2">
                  <c:v>61</c:v>
                </c:pt>
                <c:pt idx="3">
                  <c:v>26.9</c:v>
                </c:pt>
                <c:pt idx="4">
                  <c:v>0</c:v>
                </c:pt>
                <c:pt idx="5">
                  <c:v>319.89999999999998</c:v>
                </c:pt>
                <c:pt idx="6">
                  <c:v>0</c:v>
                </c:pt>
                <c:pt idx="7">
                  <c:v>0</c:v>
                </c:pt>
                <c:pt idx="8">
                  <c:v>0</c:v>
                </c:pt>
                <c:pt idx="9">
                  <c:v>0</c:v>
                </c:pt>
                <c:pt idx="10">
                  <c:v>0</c:v>
                </c:pt>
                <c:pt idx="11">
                  <c:v>0</c:v>
                </c:pt>
                <c:pt idx="12">
                  <c:v>0</c:v>
                </c:pt>
                <c:pt idx="13">
                  <c:v>0</c:v>
                </c:pt>
                <c:pt idx="14">
                  <c:v>63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再エネ比較シート!$BJ$13:$BJ$42</c:f>
              <c:numCache>
                <c:formatCode>#,##0_);[Red]\(#,##0\)</c:formatCode>
                <c:ptCount val="30"/>
                <c:pt idx="0">
                  <c:v>2700</c:v>
                </c:pt>
                <c:pt idx="1">
                  <c:v>0</c:v>
                </c:pt>
                <c:pt idx="2">
                  <c:v>0</c:v>
                </c:pt>
                <c:pt idx="3">
                  <c:v>4480</c:v>
                </c:pt>
                <c:pt idx="4">
                  <c:v>0</c:v>
                </c:pt>
                <c:pt idx="5">
                  <c:v>2053.8620000000001</c:v>
                </c:pt>
                <c:pt idx="6">
                  <c:v>0</c:v>
                </c:pt>
                <c:pt idx="7">
                  <c:v>2647.4</c:v>
                </c:pt>
                <c:pt idx="8">
                  <c:v>0</c:v>
                </c:pt>
                <c:pt idx="9">
                  <c:v>4560</c:v>
                </c:pt>
                <c:pt idx="10">
                  <c:v>1325</c:v>
                </c:pt>
                <c:pt idx="11">
                  <c:v>56860</c:v>
                </c:pt>
                <c:pt idx="12">
                  <c:v>0</c:v>
                </c:pt>
                <c:pt idx="13">
                  <c:v>370</c:v>
                </c:pt>
                <c:pt idx="14">
                  <c:v>0</c:v>
                </c:pt>
                <c:pt idx="15">
                  <c:v>3890</c:v>
                </c:pt>
                <c:pt idx="16">
                  <c:v>0</c:v>
                </c:pt>
                <c:pt idx="17">
                  <c:v>1996</c:v>
                </c:pt>
                <c:pt idx="18">
                  <c:v>253</c:v>
                </c:pt>
                <c:pt idx="19">
                  <c:v>0</c:v>
                </c:pt>
                <c:pt idx="20">
                  <c:v>0</c:v>
                </c:pt>
                <c:pt idx="21">
                  <c:v>3260</c:v>
                </c:pt>
                <c:pt idx="22">
                  <c:v>3033</c:v>
                </c:pt>
                <c:pt idx="23">
                  <c:v>0</c:v>
                </c:pt>
                <c:pt idx="24">
                  <c:v>0</c:v>
                </c:pt>
                <c:pt idx="25">
                  <c:v>0</c:v>
                </c:pt>
                <c:pt idx="26">
                  <c:v>4965</c:v>
                </c:pt>
                <c:pt idx="27">
                  <c:v>1550</c:v>
                </c:pt>
                <c:pt idx="28">
                  <c:v>187325.38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再エネ比較シート!$BK$13:$BK$42</c:f>
              <c:numCache>
                <c:formatCode>#,##0_);[Red]\(#,##0\)</c:formatCode>
                <c:ptCount val="30"/>
                <c:pt idx="0">
                  <c:v>27543.899999999936</c:v>
                </c:pt>
                <c:pt idx="1">
                  <c:v>125621.19999999976</c:v>
                </c:pt>
                <c:pt idx="2">
                  <c:v>118950.19999999987</c:v>
                </c:pt>
                <c:pt idx="3">
                  <c:v>49398.299999999908</c:v>
                </c:pt>
                <c:pt idx="4">
                  <c:v>12075.3</c:v>
                </c:pt>
                <c:pt idx="5">
                  <c:v>157295.92199999993</c:v>
                </c:pt>
                <c:pt idx="6">
                  <c:v>53890.099999999897</c:v>
                </c:pt>
                <c:pt idx="7">
                  <c:v>61129.4</c:v>
                </c:pt>
                <c:pt idx="8">
                  <c:v>23536.099999999904</c:v>
                </c:pt>
                <c:pt idx="9">
                  <c:v>11682.200000000006</c:v>
                </c:pt>
                <c:pt idx="10">
                  <c:v>9996.199999999988</c:v>
                </c:pt>
                <c:pt idx="11">
                  <c:v>205271.38399999982</c:v>
                </c:pt>
                <c:pt idx="12">
                  <c:v>22884.09999999994</c:v>
                </c:pt>
                <c:pt idx="13">
                  <c:v>79078.79999999993</c:v>
                </c:pt>
                <c:pt idx="14">
                  <c:v>13418.299999999997</c:v>
                </c:pt>
                <c:pt idx="15">
                  <c:v>35945.831000000042</c:v>
                </c:pt>
                <c:pt idx="16">
                  <c:v>163854.99999999974</c:v>
                </c:pt>
                <c:pt idx="17">
                  <c:v>31384.899999999961</c:v>
                </c:pt>
                <c:pt idx="18">
                  <c:v>64216.200000000172</c:v>
                </c:pt>
                <c:pt idx="19">
                  <c:v>9390.5000000000018</c:v>
                </c:pt>
                <c:pt idx="20">
                  <c:v>10898.499999999985</c:v>
                </c:pt>
                <c:pt idx="21">
                  <c:v>124400.19999999975</c:v>
                </c:pt>
                <c:pt idx="22">
                  <c:v>124607.69999999981</c:v>
                </c:pt>
                <c:pt idx="23">
                  <c:v>109824.39999999978</c:v>
                </c:pt>
                <c:pt idx="24">
                  <c:v>102592.79999999986</c:v>
                </c:pt>
                <c:pt idx="25">
                  <c:v>25985.299999999916</c:v>
                </c:pt>
                <c:pt idx="26">
                  <c:v>27671.799999999967</c:v>
                </c:pt>
                <c:pt idx="27">
                  <c:v>46097.399999999921</c:v>
                </c:pt>
                <c:pt idx="28">
                  <c:v>260261.66699999984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再エネ比較シート!$BO$13:$BO$42</c:f>
              <c:numCache>
                <c:formatCode>#,##0_);[Red]\(#,##0\)</c:formatCode>
                <c:ptCount val="30"/>
                <c:pt idx="0">
                  <c:v>22657.305503999927</c:v>
                </c:pt>
                <c:pt idx="1">
                  <c:v>25700.089751999851</c:v>
                </c:pt>
                <c:pt idx="2">
                  <c:v>45548.39438400021</c:v>
                </c:pt>
                <c:pt idx="3">
                  <c:v>32036.12329199988</c:v>
                </c:pt>
                <c:pt idx="4">
                  <c:v>11096.309519999999</c:v>
                </c:pt>
                <c:pt idx="5">
                  <c:v>32949.88025855997</c:v>
                </c:pt>
                <c:pt idx="6">
                  <c:v>26883.88811999985</c:v>
                </c:pt>
                <c:pt idx="7">
                  <c:v>28907.170427999961</c:v>
                </c:pt>
                <c:pt idx="8">
                  <c:v>18261.265943999886</c:v>
                </c:pt>
                <c:pt idx="9">
                  <c:v>6784.0383360000078</c:v>
                </c:pt>
                <c:pt idx="10">
                  <c:v>8390.9990159999834</c:v>
                </c:pt>
                <c:pt idx="11">
                  <c:v>23611.962560159907</c:v>
                </c:pt>
                <c:pt idx="12">
                  <c:v>17209.960823999925</c:v>
                </c:pt>
                <c:pt idx="13">
                  <c:v>33176.237291999954</c:v>
                </c:pt>
                <c:pt idx="14">
                  <c:v>9530.6329679999963</c:v>
                </c:pt>
                <c:pt idx="15">
                  <c:v>14006.205680520001</c:v>
                </c:pt>
                <c:pt idx="16">
                  <c:v>29345.454251999898</c:v>
                </c:pt>
                <c:pt idx="17">
                  <c:v>14779.477799999957</c:v>
                </c:pt>
                <c:pt idx="18">
                  <c:v>38013.20094000017</c:v>
                </c:pt>
                <c:pt idx="19">
                  <c:v>8152.6551840000011</c:v>
                </c:pt>
                <c:pt idx="20">
                  <c:v>7696.1295359999858</c:v>
                </c:pt>
                <c:pt idx="21">
                  <c:v>31049.984687999968</c:v>
                </c:pt>
                <c:pt idx="22">
                  <c:v>25150.194767999874</c:v>
                </c:pt>
                <c:pt idx="23">
                  <c:v>27416.62138799992</c:v>
                </c:pt>
                <c:pt idx="24">
                  <c:v>28898.529563999942</c:v>
                </c:pt>
                <c:pt idx="25">
                  <c:v>21341.133899999902</c:v>
                </c:pt>
                <c:pt idx="26">
                  <c:v>16554.695303999964</c:v>
                </c:pt>
                <c:pt idx="27">
                  <c:v>27219.921719999882</c:v>
                </c:pt>
                <c:pt idx="28">
                  <c:v>30230.263124039895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再エネ比較シート!$BP$13:$BP$42</c:f>
              <c:numCache>
                <c:formatCode>#,##0_);[Red]\(#,##0\)</c:formatCode>
                <c:ptCount val="30"/>
                <c:pt idx="0">
                  <c:v>7889.8665719999954</c:v>
                </c:pt>
                <c:pt idx="1">
                  <c:v>137840.32221599985</c:v>
                </c:pt>
                <c:pt idx="2">
                  <c:v>107058.9033599996</c:v>
                </c:pt>
                <c:pt idx="3">
                  <c:v>24070.660548000003</c:v>
                </c:pt>
                <c:pt idx="4">
                  <c:v>3742.4848679999986</c:v>
                </c:pt>
                <c:pt idx="5">
                  <c:v>168607.81505471998</c:v>
                </c:pt>
                <c:pt idx="6">
                  <c:v>41652.521916000027</c:v>
                </c:pt>
                <c:pt idx="7">
                  <c:v>45496.462476000044</c:v>
                </c:pt>
                <c:pt idx="8">
                  <c:v>11005.230923999998</c:v>
                </c:pt>
                <c:pt idx="9">
                  <c:v>1943.6635439999998</c:v>
                </c:pt>
                <c:pt idx="10">
                  <c:v>2221.4431439999994</c:v>
                </c:pt>
                <c:pt idx="11">
                  <c:v>170287.77845615984</c:v>
                </c:pt>
                <c:pt idx="12">
                  <c:v>11301.529164</c:v>
                </c:pt>
                <c:pt idx="13">
                  <c:v>67546.342571999936</c:v>
                </c:pt>
                <c:pt idx="14">
                  <c:v>7161.2903640000004</c:v>
                </c:pt>
                <c:pt idx="15">
                  <c:v>26964.674241600052</c:v>
                </c:pt>
                <c:pt idx="16">
                  <c:v>184396.58000399976</c:v>
                </c:pt>
                <c:pt idx="17">
                  <c:v>22584.671963999994</c:v>
                </c:pt>
                <c:pt idx="18">
                  <c:v>42710.200812000032</c:v>
                </c:pt>
                <c:pt idx="19">
                  <c:v>3435.6045480000002</c:v>
                </c:pt>
                <c:pt idx="20">
                  <c:v>5933.5045319999945</c:v>
                </c:pt>
                <c:pt idx="21">
                  <c:v>126016.43512799971</c:v>
                </c:pt>
                <c:pt idx="22">
                  <c:v>133093.86250799987</c:v>
                </c:pt>
                <c:pt idx="23">
                  <c:v>115053.00341999979</c:v>
                </c:pt>
                <c:pt idx="24">
                  <c:v>103853.98815599986</c:v>
                </c:pt>
                <c:pt idx="25">
                  <c:v>10850.335727999991</c:v>
                </c:pt>
                <c:pt idx="26">
                  <c:v>11789.230775999993</c:v>
                </c:pt>
                <c:pt idx="27">
                  <c:v>28923.999264000024</c:v>
                </c:pt>
                <c:pt idx="28">
                  <c:v>61808.500699199911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再エネ比較シート!$BR$13:$BR$42</c:f>
              <c:numCache>
                <c:formatCode>#,##0_);[Red]\(#,##0\)</c:formatCode>
                <c:ptCount val="30"/>
                <c:pt idx="0">
                  <c:v>0</c:v>
                </c:pt>
                <c:pt idx="1">
                  <c:v>0</c:v>
                </c:pt>
                <c:pt idx="2">
                  <c:v>320.61599999999999</c:v>
                </c:pt>
                <c:pt idx="3">
                  <c:v>141.38639999999998</c:v>
                </c:pt>
                <c:pt idx="4">
                  <c:v>0</c:v>
                </c:pt>
                <c:pt idx="5">
                  <c:v>1681.3943999999999</c:v>
                </c:pt>
                <c:pt idx="6">
                  <c:v>0</c:v>
                </c:pt>
                <c:pt idx="7">
                  <c:v>0</c:v>
                </c:pt>
                <c:pt idx="8">
                  <c:v>0</c:v>
                </c:pt>
                <c:pt idx="9">
                  <c:v>0</c:v>
                </c:pt>
                <c:pt idx="10">
                  <c:v>0</c:v>
                </c:pt>
                <c:pt idx="11">
                  <c:v>0</c:v>
                </c:pt>
                <c:pt idx="12">
                  <c:v>0</c:v>
                </c:pt>
                <c:pt idx="13">
                  <c:v>0</c:v>
                </c:pt>
                <c:pt idx="14">
                  <c:v>331.12799999999999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5361.12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再エネ比較シート!$BT$13:$BT$42</c:f>
              <c:numCache>
                <c:formatCode>#,##0_);[Red]\(#,##0\)</c:formatCode>
                <c:ptCount val="30"/>
                <c:pt idx="0">
                  <c:v>18921.599999999999</c:v>
                </c:pt>
                <c:pt idx="1">
                  <c:v>0</c:v>
                </c:pt>
                <c:pt idx="2">
                  <c:v>0</c:v>
                </c:pt>
                <c:pt idx="3">
                  <c:v>31395.84</c:v>
                </c:pt>
                <c:pt idx="4">
                  <c:v>0</c:v>
                </c:pt>
                <c:pt idx="5">
                  <c:v>14393.464896000001</c:v>
                </c:pt>
                <c:pt idx="6">
                  <c:v>0</c:v>
                </c:pt>
                <c:pt idx="7">
                  <c:v>18552.979199999998</c:v>
                </c:pt>
                <c:pt idx="8">
                  <c:v>0</c:v>
                </c:pt>
                <c:pt idx="9">
                  <c:v>31956.48</c:v>
                </c:pt>
                <c:pt idx="10">
                  <c:v>9285.6</c:v>
                </c:pt>
                <c:pt idx="11">
                  <c:v>398474.88</c:v>
                </c:pt>
                <c:pt idx="12">
                  <c:v>0</c:v>
                </c:pt>
                <c:pt idx="13">
                  <c:v>2592.96</c:v>
                </c:pt>
                <c:pt idx="14">
                  <c:v>0</c:v>
                </c:pt>
                <c:pt idx="15">
                  <c:v>27261.119999999999</c:v>
                </c:pt>
                <c:pt idx="16">
                  <c:v>0</c:v>
                </c:pt>
                <c:pt idx="17">
                  <c:v>13987.968000000001</c:v>
                </c:pt>
                <c:pt idx="18">
                  <c:v>1773.0239999999999</c:v>
                </c:pt>
                <c:pt idx="19">
                  <c:v>0</c:v>
                </c:pt>
                <c:pt idx="20">
                  <c:v>0</c:v>
                </c:pt>
                <c:pt idx="21">
                  <c:v>22846.080000000002</c:v>
                </c:pt>
                <c:pt idx="22">
                  <c:v>21255.263999999999</c:v>
                </c:pt>
                <c:pt idx="23">
                  <c:v>0</c:v>
                </c:pt>
                <c:pt idx="24">
                  <c:v>0</c:v>
                </c:pt>
                <c:pt idx="25">
                  <c:v>0</c:v>
                </c:pt>
                <c:pt idx="26">
                  <c:v>34794.720000000001</c:v>
                </c:pt>
                <c:pt idx="27">
                  <c:v>10862.4</c:v>
                </c:pt>
                <c:pt idx="28">
                  <c:v>1312776.2630399999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上田市</c:v>
                </c:pt>
                <c:pt idx="3">
                  <c:v>刈谷市</c:v>
                </c:pt>
                <c:pt idx="4">
                  <c:v>東村山市</c:v>
                </c:pt>
                <c:pt idx="5">
                  <c:v>今治市</c:v>
                </c:pt>
                <c:pt idx="6">
                  <c:v>久喜市</c:v>
                </c:pt>
                <c:pt idx="7">
                  <c:v>小牧市</c:v>
                </c:pt>
                <c:pt idx="8">
                  <c:v>狭山市</c:v>
                </c:pt>
                <c:pt idx="9">
                  <c:v>多摩市</c:v>
                </c:pt>
                <c:pt idx="10">
                  <c:v>武蔵野市</c:v>
                </c:pt>
                <c:pt idx="11">
                  <c:v>米子市</c:v>
                </c:pt>
                <c:pt idx="12">
                  <c:v>入間市</c:v>
                </c:pt>
                <c:pt idx="13">
                  <c:v>各務原市</c:v>
                </c:pt>
                <c:pt idx="14">
                  <c:v>朝霞市</c:v>
                </c:pt>
                <c:pt idx="15">
                  <c:v>沖縄市</c:v>
                </c:pt>
                <c:pt idx="16">
                  <c:v>足利市</c:v>
                </c:pt>
                <c:pt idx="17">
                  <c:v>三郷市</c:v>
                </c:pt>
                <c:pt idx="18">
                  <c:v>藤枝市</c:v>
                </c:pt>
                <c:pt idx="19">
                  <c:v>守口市</c:v>
                </c:pt>
                <c:pt idx="20">
                  <c:v>戸田市</c:v>
                </c:pt>
                <c:pt idx="21">
                  <c:v>深谷市</c:v>
                </c:pt>
                <c:pt idx="22">
                  <c:v>土浦市</c:v>
                </c:pt>
                <c:pt idx="23">
                  <c:v>古河市</c:v>
                </c:pt>
                <c:pt idx="24">
                  <c:v>桑名市</c:v>
                </c:pt>
                <c:pt idx="25">
                  <c:v>箕面市</c:v>
                </c:pt>
                <c:pt idx="26">
                  <c:v>海老名市</c:v>
                </c:pt>
                <c:pt idx="27">
                  <c:v>草津市</c:v>
                </c:pt>
                <c:pt idx="28">
                  <c:v>周南市</c:v>
                </c:pt>
              </c:strCache>
            </c:strRef>
          </c:cat>
          <c:val>
            <c:numRef>
              <c:f>再エネ比較シート!$BU$13:$BU$42</c:f>
              <c:numCache>
                <c:formatCode>#,##0_);[Red]\(#,##0\)</c:formatCode>
                <c:ptCount val="30"/>
                <c:pt idx="0">
                  <c:v>49468.772075999921</c:v>
                </c:pt>
                <c:pt idx="1">
                  <c:v>163540.41196799971</c:v>
                </c:pt>
                <c:pt idx="2">
                  <c:v>152927.91374399982</c:v>
                </c:pt>
                <c:pt idx="3">
                  <c:v>87644.010239999887</c:v>
                </c:pt>
                <c:pt idx="4">
                  <c:v>14838.794387999998</c:v>
                </c:pt>
                <c:pt idx="5">
                  <c:v>217632.55460927993</c:v>
                </c:pt>
                <c:pt idx="6">
                  <c:v>68536.41003599987</c:v>
                </c:pt>
                <c:pt idx="7">
                  <c:v>92956.612104</c:v>
                </c:pt>
                <c:pt idx="8">
                  <c:v>29266.496867999886</c:v>
                </c:pt>
                <c:pt idx="9">
                  <c:v>40684.181880000004</c:v>
                </c:pt>
                <c:pt idx="10">
                  <c:v>19898.042159999983</c:v>
                </c:pt>
                <c:pt idx="11">
                  <c:v>592374.62101631972</c:v>
                </c:pt>
                <c:pt idx="12">
                  <c:v>28511.489987999925</c:v>
                </c:pt>
                <c:pt idx="13">
                  <c:v>103315.53986399989</c:v>
                </c:pt>
                <c:pt idx="14">
                  <c:v>17023.051331999999</c:v>
                </c:pt>
                <c:pt idx="15">
                  <c:v>68231.999922120056</c:v>
                </c:pt>
                <c:pt idx="16">
                  <c:v>213742.03425599966</c:v>
                </c:pt>
                <c:pt idx="17">
                  <c:v>51352.117763999951</c:v>
                </c:pt>
                <c:pt idx="18">
                  <c:v>82496.425752000214</c:v>
                </c:pt>
                <c:pt idx="19">
                  <c:v>11588.259732000002</c:v>
                </c:pt>
                <c:pt idx="20">
                  <c:v>13629.634067999981</c:v>
                </c:pt>
                <c:pt idx="21">
                  <c:v>179912.4998159997</c:v>
                </c:pt>
                <c:pt idx="22">
                  <c:v>179499.32127599974</c:v>
                </c:pt>
                <c:pt idx="23">
                  <c:v>142469.6248079997</c:v>
                </c:pt>
                <c:pt idx="24">
                  <c:v>132752.5177199998</c:v>
                </c:pt>
                <c:pt idx="25">
                  <c:v>32191.469627999893</c:v>
                </c:pt>
                <c:pt idx="26">
                  <c:v>63138.646079999962</c:v>
                </c:pt>
                <c:pt idx="27">
                  <c:v>67006.320983999904</c:v>
                </c:pt>
                <c:pt idx="28">
                  <c:v>1410176.1468632396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①CO2排出量の現状把握!$AX$43:$AX$45</c:f>
              <c:numCache>
                <c:formatCode>0%</c:formatCode>
                <c:ptCount val="3"/>
                <c:pt idx="0">
                  <c:v>0.44203583680298503</c:v>
                </c:pt>
                <c:pt idx="1">
                  <c:v>0.74964088846025723</c:v>
                </c:pt>
                <c:pt idx="2">
                  <c:v>0.85420334012871335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①CO2排出量の現状把握!$AY$43:$AY$45</c:f>
              <c:numCache>
                <c:formatCode>0%</c:formatCode>
                <c:ptCount val="3"/>
                <c:pt idx="0">
                  <c:v>0.19220740382343474</c:v>
                </c:pt>
                <c:pt idx="1">
                  <c:v>7.152231858173537E-2</c:v>
                </c:pt>
                <c:pt idx="2">
                  <c:v>4.388308843370594E-2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①CO2排出量の現状把握!$AZ$43:$AZ$45</c:f>
              <c:numCache>
                <c:formatCode>0%</c:formatCode>
                <c:ptCount val="3"/>
                <c:pt idx="0">
                  <c:v>0.1618007278049024</c:v>
                </c:pt>
                <c:pt idx="1">
                  <c:v>8.1135753830206422E-2</c:v>
                </c:pt>
                <c:pt idx="2">
                  <c:v>4.5794129609271907E-2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①CO2排出量の現状把握!$BA$43:$BA$45</c:f>
              <c:numCache>
                <c:formatCode>0%</c:formatCode>
                <c:ptCount val="3"/>
                <c:pt idx="0">
                  <c:v>0.18830241870300451</c:v>
                </c:pt>
                <c:pt idx="1">
                  <c:v>9.2392561367744749E-2</c:v>
                </c:pt>
                <c:pt idx="2">
                  <c:v>5.4206874065688859E-2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①CO2排出量の現状把握!$BB$43:$BB$45</c:f>
              <c:numCache>
                <c:formatCode>0%</c:formatCode>
                <c:ptCount val="3"/>
                <c:pt idx="0">
                  <c:v>1.5653612865673284E-2</c:v>
                </c:pt>
                <c:pt idx="1">
                  <c:v>5.30847776005624E-3</c:v>
                </c:pt>
                <c:pt idx="2">
                  <c:v>1.9125677626198893E-3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54018</c:v>
                </c:pt>
                <c:pt idx="1">
                  <c:v>59373</c:v>
                </c:pt>
                <c:pt idx="2">
                  <c:v>59373</c:v>
                </c:pt>
                <c:pt idx="3">
                  <c:v>59373</c:v>
                </c:pt>
                <c:pt idx="4">
                  <c:v>59373</c:v>
                </c:pt>
                <c:pt idx="5">
                  <c:v>59373</c:v>
                </c:pt>
                <c:pt idx="6">
                  <c:v>53980</c:v>
                </c:pt>
                <c:pt idx="7">
                  <c:v>53980</c:v>
                </c:pt>
                <c:pt idx="8">
                  <c:v>53980</c:v>
                </c:pt>
                <c:pt idx="9">
                  <c:v>53980</c:v>
                </c:pt>
                <c:pt idx="10">
                  <c:v>53980</c:v>
                </c:pt>
                <c:pt idx="11">
                  <c:v>53980</c:v>
                </c:pt>
                <c:pt idx="12">
                  <c:v>53840</c:v>
                </c:pt>
                <c:pt idx="13">
                  <c:v>53840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4.2404074196370845</c:v>
                </c:pt>
                <c:pt idx="1">
                  <c:v>6.1742910238609383</c:v>
                </c:pt>
                <c:pt idx="2">
                  <c:v>9.215059340901794</c:v>
                </c:pt>
                <c:pt idx="3">
                  <c:v>10.160870250774041</c:v>
                </c:pt>
                <c:pt idx="4">
                  <c:v>5.9972189878143602</c:v>
                </c:pt>
                <c:pt idx="5">
                  <c:v>7.3480091610429348</c:v>
                </c:pt>
                <c:pt idx="6">
                  <c:v>7.729973183694459</c:v>
                </c:pt>
                <c:pt idx="7">
                  <c:v>6.5566135597125834</c:v>
                </c:pt>
                <c:pt idx="8">
                  <c:v>9.7684974762984105</c:v>
                </c:pt>
                <c:pt idx="9">
                  <c:v>9.2762794589685615</c:v>
                </c:pt>
                <c:pt idx="10">
                  <c:v>8.7067419844237435</c:v>
                </c:pt>
                <c:pt idx="11">
                  <c:v>8.0447769510931142</c:v>
                </c:pt>
                <c:pt idx="12">
                  <c:v>7.8833080277788348</c:v>
                </c:pt>
                <c:pt idx="13">
                  <c:v>9.4589538315676052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11174629</c:v>
                </c:pt>
                <c:pt idx="1">
                  <c:v>8022534</c:v>
                </c:pt>
                <c:pt idx="2">
                  <c:v>7820683.666666667</c:v>
                </c:pt>
                <c:pt idx="3">
                  <c:v>7488530.666666667</c:v>
                </c:pt>
                <c:pt idx="4">
                  <c:v>6871498</c:v>
                </c:pt>
                <c:pt idx="5">
                  <c:v>6700277.333333333</c:v>
                </c:pt>
                <c:pt idx="6">
                  <c:v>6109037.666666667</c:v>
                </c:pt>
                <c:pt idx="7">
                  <c:v>6453009</c:v>
                </c:pt>
                <c:pt idx="8">
                  <c:v>6330030.1518415576</c:v>
                </c:pt>
                <c:pt idx="9">
                  <c:v>6377281.3333333312</c:v>
                </c:pt>
                <c:pt idx="10">
                  <c:v>6315011.666666666</c:v>
                </c:pt>
                <c:pt idx="11">
                  <c:v>4893053.25</c:v>
                </c:pt>
                <c:pt idx="12">
                  <c:v>6375345.333333333</c:v>
                </c:pt>
                <c:pt idx="13">
                  <c:v>6297147.9999999991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152365</c:v>
                </c:pt>
                <c:pt idx="1">
                  <c:v>151866</c:v>
                </c:pt>
                <c:pt idx="2">
                  <c:v>151090</c:v>
                </c:pt>
                <c:pt idx="3">
                  <c:v>150187</c:v>
                </c:pt>
                <c:pt idx="4">
                  <c:v>150383</c:v>
                </c:pt>
                <c:pt idx="5">
                  <c:v>149632</c:v>
                </c:pt>
                <c:pt idx="6">
                  <c:v>148470</c:v>
                </c:pt>
                <c:pt idx="7">
                  <c:v>147482</c:v>
                </c:pt>
                <c:pt idx="8">
                  <c:v>146475</c:v>
                </c:pt>
                <c:pt idx="9">
                  <c:v>145188</c:v>
                </c:pt>
                <c:pt idx="10">
                  <c:v>143827</c:v>
                </c:pt>
                <c:pt idx="11">
                  <c:v>142482</c:v>
                </c:pt>
                <c:pt idx="12">
                  <c:v>140998</c:v>
                </c:pt>
                <c:pt idx="13">
                  <c:v>139488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周南市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1734</v>
      </c>
      <c r="B9" s="80">
        <v>35</v>
      </c>
      <c r="C9" s="80">
        <v>1</v>
      </c>
      <c r="D9" s="80">
        <v>3</v>
      </c>
      <c r="E9" s="80">
        <v>1990</v>
      </c>
      <c r="F9" s="80" t="s">
        <v>562</v>
      </c>
      <c r="G9" s="80" t="s">
        <v>1735</v>
      </c>
      <c r="H9" s="80" t="s">
        <v>1736</v>
      </c>
      <c r="I9" s="177"/>
      <c r="J9" s="81">
        <v>269.24776631324778</v>
      </c>
      <c r="K9" s="81">
        <v>5.4356476409968559</v>
      </c>
      <c r="L9" s="81">
        <v>1.4347009957318504</v>
      </c>
      <c r="M9" s="81">
        <v>65.787495468253169</v>
      </c>
      <c r="N9" s="81">
        <v>102.47448115781785</v>
      </c>
      <c r="O9" s="81">
        <v>91.961888211554012</v>
      </c>
      <c r="P9" s="81">
        <v>46.361143725473923</v>
      </c>
      <c r="Q9" s="81">
        <v>8.6996644720560798</v>
      </c>
      <c r="R9" s="81">
        <v>0</v>
      </c>
      <c r="S9" s="81">
        <v>10.979225136861151</v>
      </c>
      <c r="T9" s="82"/>
      <c r="U9" s="81">
        <v>11297931</v>
      </c>
      <c r="V9" s="81">
        <v>2407</v>
      </c>
      <c r="W9" s="81">
        <v>15</v>
      </c>
      <c r="X9" s="81">
        <v>24496</v>
      </c>
      <c r="Y9" s="81">
        <v>44107</v>
      </c>
      <c r="Z9" s="81">
        <v>37825</v>
      </c>
      <c r="AA9" s="81">
        <v>11257</v>
      </c>
      <c r="AB9" s="81">
        <v>141253</v>
      </c>
      <c r="AC9" s="81">
        <v>0</v>
      </c>
      <c r="AD9" s="81">
        <v>10.979225136861151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1737</v>
      </c>
      <c r="B10" s="80">
        <v>36</v>
      </c>
      <c r="C10" s="80">
        <v>2</v>
      </c>
      <c r="D10" s="80">
        <v>3</v>
      </c>
      <c r="E10" s="80">
        <v>2005</v>
      </c>
      <c r="F10" s="80" t="s">
        <v>565</v>
      </c>
      <c r="G10" s="80" t="s">
        <v>1735</v>
      </c>
      <c r="H10" s="80" t="s">
        <v>1736</v>
      </c>
      <c r="I10" s="177"/>
      <c r="J10" s="81">
        <v>141.16589794469965</v>
      </c>
      <c r="K10" s="81">
        <v>3.7818882653682908</v>
      </c>
      <c r="L10" s="81">
        <v>1.1177778317304863</v>
      </c>
      <c r="M10" s="81">
        <v>129.64438444486848</v>
      </c>
      <c r="N10" s="81">
        <v>168.01932597347098</v>
      </c>
      <c r="O10" s="81">
        <v>122.07173063161093</v>
      </c>
      <c r="P10" s="81">
        <v>41.496531268298391</v>
      </c>
      <c r="Q10" s="81">
        <v>9.3965575727063317</v>
      </c>
      <c r="R10" s="81">
        <v>0</v>
      </c>
      <c r="S10" s="81">
        <v>16.056546999999998</v>
      </c>
      <c r="T10" s="82"/>
      <c r="U10" s="81">
        <v>6259898</v>
      </c>
      <c r="V10" s="81">
        <v>1845</v>
      </c>
      <c r="W10" s="81">
        <v>10</v>
      </c>
      <c r="X10" s="81">
        <v>26366</v>
      </c>
      <c r="Y10" s="81">
        <v>62543</v>
      </c>
      <c r="Z10" s="81">
        <v>58102</v>
      </c>
      <c r="AA10" s="81">
        <v>8252</v>
      </c>
      <c r="AB10" s="81">
        <v>159494</v>
      </c>
      <c r="AC10" s="81">
        <v>0</v>
      </c>
      <c r="AD10" s="81">
        <v>16.056546999999998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1738</v>
      </c>
      <c r="B11" s="80">
        <v>37</v>
      </c>
      <c r="C11" s="80">
        <v>3</v>
      </c>
      <c r="D11" s="80">
        <v>3</v>
      </c>
      <c r="E11" s="80">
        <v>2006</v>
      </c>
      <c r="F11" s="80" t="s">
        <v>566</v>
      </c>
      <c r="G11" s="80" t="s">
        <v>1735</v>
      </c>
      <c r="H11" s="80" t="s">
        <v>1736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1739</v>
      </c>
      <c r="B12" s="80">
        <v>38</v>
      </c>
      <c r="C12" s="80">
        <v>4</v>
      </c>
      <c r="D12" s="80">
        <v>3</v>
      </c>
      <c r="E12" s="80">
        <v>2007</v>
      </c>
      <c r="F12" s="80" t="s">
        <v>567</v>
      </c>
      <c r="G12" s="80" t="s">
        <v>1735</v>
      </c>
      <c r="H12" s="80" t="s">
        <v>1736</v>
      </c>
      <c r="I12" s="177"/>
      <c r="J12" s="81">
        <v>177.09829451974795</v>
      </c>
      <c r="K12" s="81">
        <v>5.2582649404408697</v>
      </c>
      <c r="L12" s="81">
        <v>1.1896540896258956</v>
      </c>
      <c r="M12" s="81">
        <v>129.00815384755114</v>
      </c>
      <c r="N12" s="81">
        <v>182.90724117731679</v>
      </c>
      <c r="O12" s="81">
        <v>117.56068136226965</v>
      </c>
      <c r="P12" s="81">
        <v>39.963480037694801</v>
      </c>
      <c r="Q12" s="81">
        <v>9.9213699923643031</v>
      </c>
      <c r="R12" s="81">
        <v>0</v>
      </c>
      <c r="S12" s="81">
        <v>13.885785920109999</v>
      </c>
      <c r="T12" s="82"/>
      <c r="U12" s="81">
        <v>8385912</v>
      </c>
      <c r="V12" s="81">
        <v>1934</v>
      </c>
      <c r="W12" s="81">
        <v>14</v>
      </c>
      <c r="X12" s="81">
        <v>33529</v>
      </c>
      <c r="Y12" s="81">
        <v>64075</v>
      </c>
      <c r="Z12" s="81">
        <v>58168</v>
      </c>
      <c r="AA12" s="81">
        <v>7826</v>
      </c>
      <c r="AB12" s="81">
        <v>159496</v>
      </c>
      <c r="AC12" s="81">
        <v>0</v>
      </c>
      <c r="AD12" s="81">
        <v>13.885785920109999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1740</v>
      </c>
      <c r="B13" s="80">
        <v>39</v>
      </c>
      <c r="C13" s="80">
        <v>5</v>
      </c>
      <c r="D13" s="80">
        <v>3</v>
      </c>
      <c r="E13" s="80">
        <v>2008</v>
      </c>
      <c r="F13" s="80" t="s">
        <v>84</v>
      </c>
      <c r="G13" s="80" t="s">
        <v>1735</v>
      </c>
      <c r="H13" s="80" t="s">
        <v>1736</v>
      </c>
      <c r="I13" s="177"/>
      <c r="J13" s="81">
        <v>152.05496149459674</v>
      </c>
      <c r="K13" s="81">
        <v>4.1254641156130436</v>
      </c>
      <c r="L13" s="81">
        <v>1.0732354181911548</v>
      </c>
      <c r="M13" s="81">
        <v>141.27632695655561</v>
      </c>
      <c r="N13" s="81">
        <v>166.34539479378734</v>
      </c>
      <c r="O13" s="81">
        <v>113.23077408562797</v>
      </c>
      <c r="P13" s="81">
        <v>38.851893241362866</v>
      </c>
      <c r="Q13" s="81">
        <v>9.7909634751466204</v>
      </c>
      <c r="R13" s="81">
        <v>0</v>
      </c>
      <c r="S13" s="81">
        <v>16.452828774599595</v>
      </c>
      <c r="T13" s="82"/>
      <c r="U13" s="81">
        <v>8122140</v>
      </c>
      <c r="V13" s="81">
        <v>1934</v>
      </c>
      <c r="W13" s="81">
        <v>14</v>
      </c>
      <c r="X13" s="81">
        <v>33529</v>
      </c>
      <c r="Y13" s="81">
        <v>65073</v>
      </c>
      <c r="Z13" s="81">
        <v>57992</v>
      </c>
      <c r="AA13" s="81">
        <v>7617</v>
      </c>
      <c r="AB13" s="81">
        <v>159986</v>
      </c>
      <c r="AC13" s="81">
        <v>0</v>
      </c>
      <c r="AD13" s="81">
        <v>16.452828774599595</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1741</v>
      </c>
      <c r="B14" s="80">
        <v>40</v>
      </c>
      <c r="C14" s="80">
        <v>6</v>
      </c>
      <c r="D14" s="80">
        <v>3</v>
      </c>
      <c r="E14" s="80">
        <v>2009</v>
      </c>
      <c r="F14" s="80" t="s">
        <v>85</v>
      </c>
      <c r="G14" s="80" t="s">
        <v>1735</v>
      </c>
      <c r="H14" s="80" t="s">
        <v>1736</v>
      </c>
      <c r="I14" s="177"/>
      <c r="J14" s="81">
        <v>141.87768842721337</v>
      </c>
      <c r="K14" s="81">
        <v>3.2612741234758378</v>
      </c>
      <c r="L14" s="81">
        <v>3.9676830506323895</v>
      </c>
      <c r="M14" s="81">
        <v>116.42486513181146</v>
      </c>
      <c r="N14" s="81">
        <v>146.98064727238349</v>
      </c>
      <c r="O14" s="81">
        <v>115.49590329951265</v>
      </c>
      <c r="P14" s="81">
        <v>37.198836648423367</v>
      </c>
      <c r="Q14" s="81">
        <v>9.3348272077933352</v>
      </c>
      <c r="R14" s="81">
        <v>0</v>
      </c>
      <c r="S14" s="81">
        <v>13.100002028018055</v>
      </c>
      <c r="T14" s="82"/>
      <c r="U14" s="81">
        <v>6698032</v>
      </c>
      <c r="V14" s="81">
        <v>2088</v>
      </c>
      <c r="W14" s="81">
        <v>62</v>
      </c>
      <c r="X14" s="81">
        <v>34097</v>
      </c>
      <c r="Y14" s="81">
        <v>65762</v>
      </c>
      <c r="Z14" s="81">
        <v>58386</v>
      </c>
      <c r="AA14" s="81">
        <v>7487</v>
      </c>
      <c r="AB14" s="81">
        <v>160122</v>
      </c>
      <c r="AC14" s="81">
        <v>0</v>
      </c>
      <c r="AD14" s="81">
        <v>13.100002028018055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2.9</v>
      </c>
      <c r="BJ14" s="81">
        <v>0</v>
      </c>
      <c r="BK14" s="81">
        <v>22.526</v>
      </c>
      <c r="BL14" s="81">
        <v>0</v>
      </c>
      <c r="BM14" s="82"/>
      <c r="BN14" s="81">
        <v>0</v>
      </c>
      <c r="BO14" s="81">
        <v>0</v>
      </c>
      <c r="BP14" s="81">
        <v>1</v>
      </c>
      <c r="BQ14" s="81">
        <v>0</v>
      </c>
      <c r="BR14" s="81">
        <v>5</v>
      </c>
      <c r="BS14" s="81">
        <v>0</v>
      </c>
      <c r="BT14"/>
      <c r="BU14" s="80"/>
      <c r="BV14" s="80"/>
      <c r="BW14" s="80"/>
      <c r="BX14" s="80"/>
      <c r="BY14" s="80"/>
      <c r="BZ14" s="80"/>
      <c r="CA14" s="80"/>
      <c r="CB14" s="80"/>
      <c r="CC14" s="80"/>
    </row>
    <row r="15" spans="1:81">
      <c r="A15" s="80" t="s">
        <v>1742</v>
      </c>
      <c r="B15" s="80">
        <v>41</v>
      </c>
      <c r="C15" s="80">
        <v>7</v>
      </c>
      <c r="D15" s="80">
        <v>3</v>
      </c>
      <c r="E15" s="80">
        <v>2010</v>
      </c>
      <c r="F15" s="80" t="s">
        <v>86</v>
      </c>
      <c r="G15" s="80" t="s">
        <v>1735</v>
      </c>
      <c r="H15" s="80" t="s">
        <v>1736</v>
      </c>
      <c r="I15" s="177"/>
      <c r="J15" s="81">
        <v>119.45111055108174</v>
      </c>
      <c r="K15" s="81">
        <v>4.5705850642993848</v>
      </c>
      <c r="L15" s="81">
        <v>3.6905567808875643</v>
      </c>
      <c r="M15" s="81">
        <v>127.85944767524541</v>
      </c>
      <c r="N15" s="81">
        <v>160.5141839622635</v>
      </c>
      <c r="O15" s="81">
        <v>114.89278452938574</v>
      </c>
      <c r="P15" s="81">
        <v>37.743966190512268</v>
      </c>
      <c r="Q15" s="81">
        <v>9.7154387717026189</v>
      </c>
      <c r="R15" s="81">
        <v>0</v>
      </c>
      <c r="S15" s="81">
        <v>16.831857909838718</v>
      </c>
      <c r="T15" s="82"/>
      <c r="U15" s="81">
        <v>5504765</v>
      </c>
      <c r="V15" s="81">
        <v>2088</v>
      </c>
      <c r="W15" s="81">
        <v>62</v>
      </c>
      <c r="X15" s="81">
        <v>34097</v>
      </c>
      <c r="Y15" s="81">
        <v>66264</v>
      </c>
      <c r="Z15" s="81">
        <v>58351</v>
      </c>
      <c r="AA15" s="81">
        <v>7407</v>
      </c>
      <c r="AB15" s="81">
        <v>159685</v>
      </c>
      <c r="AC15" s="81">
        <v>0</v>
      </c>
      <c r="AD15" s="81">
        <v>16.831857909838718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2.3889999999999998</v>
      </c>
      <c r="BJ15" s="81">
        <v>0</v>
      </c>
      <c r="BK15" s="81">
        <v>26.228000000000002</v>
      </c>
      <c r="BL15" s="81">
        <v>0</v>
      </c>
      <c r="BM15" s="82"/>
      <c r="BN15" s="81">
        <v>0</v>
      </c>
      <c r="BO15" s="81">
        <v>0</v>
      </c>
      <c r="BP15" s="81">
        <v>1</v>
      </c>
      <c r="BQ15" s="81">
        <v>0</v>
      </c>
      <c r="BR15" s="81">
        <v>5</v>
      </c>
      <c r="BS15" s="81">
        <v>0</v>
      </c>
      <c r="BT15"/>
      <c r="BU15" s="80">
        <v>28.617000000000001</v>
      </c>
      <c r="BV15" s="80">
        <v>0</v>
      </c>
      <c r="BW15" s="80">
        <v>0</v>
      </c>
      <c r="BX15" s="80">
        <v>0</v>
      </c>
      <c r="BY15" s="80">
        <v>0</v>
      </c>
      <c r="BZ15" s="80">
        <v>0</v>
      </c>
      <c r="CA15" s="80">
        <v>0</v>
      </c>
      <c r="CB15" s="80">
        <v>0</v>
      </c>
      <c r="CC15" s="80">
        <v>0</v>
      </c>
    </row>
    <row r="16" spans="1:81">
      <c r="A16" s="80" t="s">
        <v>1743</v>
      </c>
      <c r="B16" s="80">
        <v>42</v>
      </c>
      <c r="C16" s="80">
        <v>8</v>
      </c>
      <c r="D16" s="80">
        <v>3</v>
      </c>
      <c r="E16" s="80">
        <v>2011</v>
      </c>
      <c r="F16" s="80" t="s">
        <v>87</v>
      </c>
      <c r="G16" s="80" t="s">
        <v>1735</v>
      </c>
      <c r="H16" s="80" t="s">
        <v>1736</v>
      </c>
      <c r="I16" s="177"/>
      <c r="J16" s="81">
        <v>126.5092220624316</v>
      </c>
      <c r="K16" s="81">
        <v>4.8138671487795248</v>
      </c>
      <c r="L16" s="81">
        <v>2.8104896095543332</v>
      </c>
      <c r="M16" s="81">
        <v>160.34566349730005</v>
      </c>
      <c r="N16" s="81">
        <v>195.02633390786448</v>
      </c>
      <c r="O16" s="81">
        <v>113.23222566411198</v>
      </c>
      <c r="P16" s="81">
        <v>36.712606069915651</v>
      </c>
      <c r="Q16" s="81">
        <v>11.186634068859538</v>
      </c>
      <c r="R16" s="81">
        <v>0</v>
      </c>
      <c r="S16" s="81">
        <v>35.611770911586525</v>
      </c>
      <c r="T16" s="82"/>
      <c r="U16" s="81">
        <v>5680822</v>
      </c>
      <c r="V16" s="81">
        <v>2088</v>
      </c>
      <c r="W16" s="81">
        <v>62</v>
      </c>
      <c r="X16" s="81">
        <v>34097</v>
      </c>
      <c r="Y16" s="81">
        <v>66588</v>
      </c>
      <c r="Z16" s="81">
        <v>58757</v>
      </c>
      <c r="AA16" s="81">
        <v>7419</v>
      </c>
      <c r="AB16" s="81">
        <v>159403</v>
      </c>
      <c r="AC16" s="81">
        <v>0</v>
      </c>
      <c r="AD16" s="81">
        <v>35.611770911586525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2.2789999999999999</v>
      </c>
      <c r="BJ16" s="81">
        <v>0</v>
      </c>
      <c r="BK16" s="81">
        <v>18.479999999999997</v>
      </c>
      <c r="BL16" s="81">
        <v>0</v>
      </c>
      <c r="BM16" s="82"/>
      <c r="BN16" s="81">
        <v>0</v>
      </c>
      <c r="BO16" s="81">
        <v>0</v>
      </c>
      <c r="BP16" s="81">
        <v>1</v>
      </c>
      <c r="BQ16" s="81">
        <v>0</v>
      </c>
      <c r="BR16" s="81">
        <v>5</v>
      </c>
      <c r="BS16" s="81">
        <v>0</v>
      </c>
      <c r="BT16"/>
      <c r="BU16" s="80">
        <v>20.759</v>
      </c>
      <c r="BV16" s="80">
        <v>0</v>
      </c>
      <c r="BW16" s="80">
        <v>0</v>
      </c>
      <c r="BX16" s="80">
        <v>0</v>
      </c>
      <c r="BY16" s="80">
        <v>0</v>
      </c>
      <c r="BZ16" s="80">
        <v>0</v>
      </c>
      <c r="CA16" s="80">
        <v>0</v>
      </c>
      <c r="CB16" s="80">
        <v>0</v>
      </c>
      <c r="CC16" s="80">
        <v>0</v>
      </c>
    </row>
    <row r="17" spans="1:81">
      <c r="A17" s="80" t="s">
        <v>1744</v>
      </c>
      <c r="B17" s="80">
        <v>43</v>
      </c>
      <c r="C17" s="80">
        <v>9</v>
      </c>
      <c r="D17" s="80">
        <v>3</v>
      </c>
      <c r="E17" s="80">
        <v>2012</v>
      </c>
      <c r="F17" s="80" t="s">
        <v>88</v>
      </c>
      <c r="G17" s="80" t="s">
        <v>1735</v>
      </c>
      <c r="H17" s="80" t="s">
        <v>1736</v>
      </c>
      <c r="I17" s="177"/>
      <c r="J17" s="81">
        <v>151.55057036069141</v>
      </c>
      <c r="K17" s="81">
        <v>4.5371348050295017</v>
      </c>
      <c r="L17" s="81">
        <v>2.7563841218649587</v>
      </c>
      <c r="M17" s="81">
        <v>170.45182792600679</v>
      </c>
      <c r="N17" s="81">
        <v>199.15098339821358</v>
      </c>
      <c r="O17" s="81">
        <v>112.99315873238855</v>
      </c>
      <c r="P17" s="81">
        <v>36.632843509004914</v>
      </c>
      <c r="Q17" s="81">
        <v>12.261671386495143</v>
      </c>
      <c r="R17" s="81">
        <v>0</v>
      </c>
      <c r="S17" s="81">
        <v>10.344519780603004</v>
      </c>
      <c r="T17" s="82"/>
      <c r="U17" s="81">
        <v>6653810</v>
      </c>
      <c r="V17" s="81">
        <v>2088</v>
      </c>
      <c r="W17" s="81">
        <v>62</v>
      </c>
      <c r="X17" s="81">
        <v>34097</v>
      </c>
      <c r="Y17" s="81">
        <v>67745</v>
      </c>
      <c r="Z17" s="81">
        <v>59098</v>
      </c>
      <c r="AA17" s="81">
        <v>7361</v>
      </c>
      <c r="AB17" s="81">
        <v>160815</v>
      </c>
      <c r="AC17" s="81">
        <v>0</v>
      </c>
      <c r="AD17" s="81">
        <v>10.344519780603004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3.028</v>
      </c>
      <c r="BJ17" s="81">
        <v>0</v>
      </c>
      <c r="BK17" s="81">
        <v>21.131</v>
      </c>
      <c r="BL17" s="81">
        <v>0</v>
      </c>
      <c r="BM17" s="82"/>
      <c r="BN17" s="81">
        <v>0</v>
      </c>
      <c r="BO17" s="81">
        <v>0</v>
      </c>
      <c r="BP17" s="81">
        <v>1</v>
      </c>
      <c r="BQ17" s="81">
        <v>0</v>
      </c>
      <c r="BR17" s="81">
        <v>5</v>
      </c>
      <c r="BS17" s="81">
        <v>0</v>
      </c>
      <c r="BT17"/>
      <c r="BU17" s="80">
        <v>24.158999999999999</v>
      </c>
      <c r="BV17" s="80">
        <v>0</v>
      </c>
      <c r="BW17" s="80">
        <v>0</v>
      </c>
      <c r="BX17" s="80">
        <v>0</v>
      </c>
      <c r="BY17" s="80">
        <v>0</v>
      </c>
      <c r="BZ17" s="80">
        <v>0</v>
      </c>
      <c r="CA17" s="80">
        <v>0</v>
      </c>
      <c r="CB17" s="80">
        <v>0</v>
      </c>
      <c r="CC17" s="80">
        <v>0</v>
      </c>
    </row>
    <row r="18" spans="1:81">
      <c r="A18" s="80" t="s">
        <v>1745</v>
      </c>
      <c r="B18" s="80">
        <v>44</v>
      </c>
      <c r="C18" s="80">
        <v>10</v>
      </c>
      <c r="D18" s="80">
        <v>3</v>
      </c>
      <c r="E18" s="80">
        <v>2013</v>
      </c>
      <c r="F18" s="80" t="s">
        <v>89</v>
      </c>
      <c r="G18" s="80" t="s">
        <v>1735</v>
      </c>
      <c r="H18" s="80" t="s">
        <v>1736</v>
      </c>
      <c r="I18" s="177"/>
      <c r="J18" s="81">
        <v>150.44117555702746</v>
      </c>
      <c r="K18" s="81">
        <v>3.882498697816303</v>
      </c>
      <c r="L18" s="81">
        <v>2.7530989389552465</v>
      </c>
      <c r="M18" s="81">
        <v>166.61253570841325</v>
      </c>
      <c r="N18" s="81">
        <v>216.60879344138161</v>
      </c>
      <c r="O18" s="81">
        <v>108.90143099629458</v>
      </c>
      <c r="P18" s="81">
        <v>36.845802578565532</v>
      </c>
      <c r="Q18" s="81">
        <v>12.448394287960401</v>
      </c>
      <c r="R18" s="81">
        <v>0</v>
      </c>
      <c r="S18" s="81">
        <v>10.867078744729058</v>
      </c>
      <c r="T18" s="82"/>
      <c r="U18" s="81">
        <v>6151570</v>
      </c>
      <c r="V18" s="81">
        <v>2088</v>
      </c>
      <c r="W18" s="81">
        <v>62</v>
      </c>
      <c r="X18" s="81">
        <v>34097</v>
      </c>
      <c r="Y18" s="81">
        <v>68197</v>
      </c>
      <c r="Z18" s="81">
        <v>59501</v>
      </c>
      <c r="AA18" s="81">
        <v>7376</v>
      </c>
      <c r="AB18" s="81">
        <v>160923</v>
      </c>
      <c r="AC18" s="81">
        <v>0</v>
      </c>
      <c r="AD18" s="81">
        <v>10.867078744729058</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3.262</v>
      </c>
      <c r="BJ18" s="81">
        <v>0</v>
      </c>
      <c r="BK18" s="81">
        <v>22.100999999999999</v>
      </c>
      <c r="BL18" s="81">
        <v>0</v>
      </c>
      <c r="BM18" s="82"/>
      <c r="BN18" s="81">
        <v>0</v>
      </c>
      <c r="BO18" s="81">
        <v>0</v>
      </c>
      <c r="BP18" s="81">
        <v>1</v>
      </c>
      <c r="BQ18" s="81">
        <v>0</v>
      </c>
      <c r="BR18" s="81">
        <v>5</v>
      </c>
      <c r="BS18" s="81">
        <v>0</v>
      </c>
      <c r="BT18"/>
      <c r="BU18" s="80">
        <v>25.363</v>
      </c>
      <c r="BV18" s="80">
        <v>0</v>
      </c>
      <c r="BW18" s="80">
        <v>0</v>
      </c>
      <c r="BX18" s="80">
        <v>0</v>
      </c>
      <c r="BY18" s="80">
        <v>0</v>
      </c>
      <c r="BZ18" s="80">
        <v>0</v>
      </c>
      <c r="CA18" s="80">
        <v>0</v>
      </c>
      <c r="CB18" s="80">
        <v>0</v>
      </c>
      <c r="CC18" s="80">
        <v>0</v>
      </c>
    </row>
    <row r="19" spans="1:81">
      <c r="A19" s="80" t="s">
        <v>1746</v>
      </c>
      <c r="B19" s="80">
        <v>45</v>
      </c>
      <c r="C19" s="80">
        <v>11</v>
      </c>
      <c r="D19" s="80">
        <v>3</v>
      </c>
      <c r="E19" s="80">
        <v>2014</v>
      </c>
      <c r="F19" s="80" t="s">
        <v>90</v>
      </c>
      <c r="G19" s="80" t="s">
        <v>1735</v>
      </c>
      <c r="H19" s="80" t="s">
        <v>1736</v>
      </c>
      <c r="I19" s="177"/>
      <c r="J19" s="81">
        <v>153.84491375965138</v>
      </c>
      <c r="K19" s="81">
        <v>3.8570400655414754</v>
      </c>
      <c r="L19" s="81">
        <v>2.9951035290545462</v>
      </c>
      <c r="M19" s="81">
        <v>191.87121054879631</v>
      </c>
      <c r="N19" s="81">
        <v>195.0531374595686</v>
      </c>
      <c r="O19" s="81">
        <v>103.69310571026706</v>
      </c>
      <c r="P19" s="81">
        <v>36.756245404802115</v>
      </c>
      <c r="Q19" s="81">
        <v>11.925339912935781</v>
      </c>
      <c r="R19" s="81">
        <v>0</v>
      </c>
      <c r="S19" s="81">
        <v>14.709153254972119</v>
      </c>
      <c r="T19" s="82"/>
      <c r="U19" s="81">
        <v>6796666</v>
      </c>
      <c r="V19" s="81">
        <v>1695</v>
      </c>
      <c r="W19" s="81">
        <v>65</v>
      </c>
      <c r="X19" s="81">
        <v>36419</v>
      </c>
      <c r="Y19" s="81">
        <v>68651</v>
      </c>
      <c r="Z19" s="81">
        <v>59670</v>
      </c>
      <c r="AA19" s="81">
        <v>7320</v>
      </c>
      <c r="AB19" s="81">
        <v>160676</v>
      </c>
      <c r="AC19" s="81">
        <v>0</v>
      </c>
      <c r="AD19" s="81">
        <v>14.709153254972119</v>
      </c>
      <c r="AE19" s="82"/>
      <c r="AF19" s="81">
        <v>60935824.668949313</v>
      </c>
      <c r="AG19" s="81">
        <v>3290729.587027614</v>
      </c>
      <c r="AH19" s="81">
        <v>647714.70391229447</v>
      </c>
      <c r="AI19" s="81">
        <v>257136380.77243099</v>
      </c>
      <c r="AJ19" s="81">
        <v>269427342.26918542</v>
      </c>
      <c r="AK19" s="81">
        <v>0</v>
      </c>
      <c r="AL19" s="81">
        <v>0</v>
      </c>
      <c r="AM19" s="81">
        <v>22058413.783991877</v>
      </c>
      <c r="AN19" s="81">
        <v>0</v>
      </c>
      <c r="AO19" s="81">
        <v>0</v>
      </c>
      <c r="AP19" s="82"/>
      <c r="AQ19" s="81">
        <v>2833</v>
      </c>
      <c r="AR19" s="81">
        <v>108</v>
      </c>
      <c r="AS19" s="81">
        <v>0</v>
      </c>
      <c r="AT19" s="81">
        <v>0</v>
      </c>
      <c r="AU19" s="81">
        <v>0</v>
      </c>
      <c r="AV19" s="81">
        <v>1</v>
      </c>
      <c r="AW19" s="81" t="s">
        <v>564</v>
      </c>
      <c r="AX19" s="82"/>
      <c r="AY19" s="81">
        <v>10291.5</v>
      </c>
      <c r="AZ19" s="81">
        <v>3754.1</v>
      </c>
      <c r="BA19" s="81">
        <v>0</v>
      </c>
      <c r="BB19" s="81">
        <v>0</v>
      </c>
      <c r="BC19" s="81">
        <v>0</v>
      </c>
      <c r="BD19" s="81">
        <v>2700</v>
      </c>
      <c r="BE19" s="81" t="s">
        <v>564</v>
      </c>
      <c r="BF19" s="82"/>
      <c r="BG19" s="81">
        <v>0</v>
      </c>
      <c r="BH19" s="81">
        <v>0</v>
      </c>
      <c r="BI19" s="81">
        <v>2.8450000000000002</v>
      </c>
      <c r="BJ19" s="81">
        <v>0</v>
      </c>
      <c r="BK19" s="81">
        <v>21.905000000000001</v>
      </c>
      <c r="BL19" s="81">
        <v>0</v>
      </c>
      <c r="BM19" s="82"/>
      <c r="BN19" s="81">
        <v>0</v>
      </c>
      <c r="BO19" s="81">
        <v>0</v>
      </c>
      <c r="BP19" s="81">
        <v>1</v>
      </c>
      <c r="BQ19" s="81">
        <v>0</v>
      </c>
      <c r="BR19" s="81">
        <v>5</v>
      </c>
      <c r="BS19" s="81">
        <v>0</v>
      </c>
      <c r="BT19"/>
      <c r="BU19" s="80">
        <v>24.75</v>
      </c>
      <c r="BV19" s="80">
        <v>0</v>
      </c>
      <c r="BW19" s="80">
        <v>0</v>
      </c>
      <c r="BX19" s="80">
        <v>0</v>
      </c>
      <c r="BY19" s="80">
        <v>0</v>
      </c>
      <c r="BZ19" s="80">
        <v>0</v>
      </c>
      <c r="CA19" s="80">
        <v>0</v>
      </c>
      <c r="CB19" s="80">
        <v>0</v>
      </c>
      <c r="CC19" s="80">
        <v>0</v>
      </c>
    </row>
    <row r="20" spans="1:81">
      <c r="A20" s="80" t="s">
        <v>1747</v>
      </c>
      <c r="B20" s="80">
        <v>46</v>
      </c>
      <c r="C20" s="80">
        <v>12</v>
      </c>
      <c r="D20" s="80">
        <v>3</v>
      </c>
      <c r="E20" s="80">
        <v>2015</v>
      </c>
      <c r="F20" s="80" t="s">
        <v>91</v>
      </c>
      <c r="G20" s="80" t="s">
        <v>1735</v>
      </c>
      <c r="H20" s="80" t="s">
        <v>1736</v>
      </c>
      <c r="I20" s="177"/>
      <c r="J20" s="81">
        <v>145.74107379828283</v>
      </c>
      <c r="K20" s="81">
        <v>3.7132734354939778</v>
      </c>
      <c r="L20" s="81">
        <v>3.5067852023710864</v>
      </c>
      <c r="M20" s="81">
        <v>178.09018642970184</v>
      </c>
      <c r="N20" s="81">
        <v>178.97488282560363</v>
      </c>
      <c r="O20" s="81">
        <v>102.83611313383668</v>
      </c>
      <c r="P20" s="81">
        <v>37.378150749269167</v>
      </c>
      <c r="Q20" s="81">
        <v>11.636388546992009</v>
      </c>
      <c r="R20" s="81">
        <v>0</v>
      </c>
      <c r="S20" s="81">
        <v>12.021457737218515</v>
      </c>
      <c r="T20" s="82"/>
      <c r="U20" s="81">
        <v>6896961</v>
      </c>
      <c r="V20" s="81">
        <v>1695</v>
      </c>
      <c r="W20" s="81">
        <v>65</v>
      </c>
      <c r="X20" s="81">
        <v>36419</v>
      </c>
      <c r="Y20" s="81">
        <v>69005</v>
      </c>
      <c r="Z20" s="81">
        <v>59747</v>
      </c>
      <c r="AA20" s="81">
        <v>7438</v>
      </c>
      <c r="AB20" s="81">
        <v>160154</v>
      </c>
      <c r="AC20" s="81">
        <v>0</v>
      </c>
      <c r="AD20" s="81">
        <v>12.021457737218515</v>
      </c>
      <c r="AE20" s="82"/>
      <c r="AF20" s="81">
        <v>57985953.595404118</v>
      </c>
      <c r="AG20" s="81">
        <v>2946668.2234261259</v>
      </c>
      <c r="AH20" s="81">
        <v>675327.55095718941</v>
      </c>
      <c r="AI20" s="81">
        <v>243339581.6506294</v>
      </c>
      <c r="AJ20" s="81">
        <v>252596953.21494949</v>
      </c>
      <c r="AK20" s="81">
        <v>0</v>
      </c>
      <c r="AL20" s="81">
        <v>0</v>
      </c>
      <c r="AM20" s="81">
        <v>21948433.879237663</v>
      </c>
      <c r="AN20" s="81">
        <v>0</v>
      </c>
      <c r="AO20" s="81">
        <v>0</v>
      </c>
      <c r="AP20" s="82"/>
      <c r="AQ20" s="81">
        <v>3068</v>
      </c>
      <c r="AR20" s="81">
        <v>165</v>
      </c>
      <c r="AS20" s="81">
        <v>0</v>
      </c>
      <c r="AT20" s="81">
        <v>0</v>
      </c>
      <c r="AU20" s="81">
        <v>0</v>
      </c>
      <c r="AV20" s="81">
        <v>1</v>
      </c>
      <c r="AW20" s="81" t="s">
        <v>564</v>
      </c>
      <c r="AX20" s="82"/>
      <c r="AY20" s="81">
        <v>11276.900000000001</v>
      </c>
      <c r="AZ20" s="81">
        <v>6604.8</v>
      </c>
      <c r="BA20" s="81">
        <v>0</v>
      </c>
      <c r="BB20" s="81">
        <v>0</v>
      </c>
      <c r="BC20" s="81">
        <v>0</v>
      </c>
      <c r="BD20" s="81">
        <v>2700</v>
      </c>
      <c r="BE20" s="81" t="s">
        <v>564</v>
      </c>
      <c r="BF20" s="82"/>
      <c r="BG20" s="81">
        <v>0</v>
      </c>
      <c r="BH20" s="81">
        <v>0</v>
      </c>
      <c r="BI20" s="81">
        <v>0</v>
      </c>
      <c r="BJ20" s="81">
        <v>0</v>
      </c>
      <c r="BK20" s="81">
        <v>19.024000000000001</v>
      </c>
      <c r="BL20" s="81">
        <v>0</v>
      </c>
      <c r="BM20" s="82"/>
      <c r="BN20" s="81">
        <v>0</v>
      </c>
      <c r="BO20" s="81">
        <v>0</v>
      </c>
      <c r="BP20" s="81">
        <v>0</v>
      </c>
      <c r="BQ20" s="81">
        <v>0</v>
      </c>
      <c r="BR20" s="81">
        <v>4</v>
      </c>
      <c r="BS20" s="81">
        <v>0</v>
      </c>
      <c r="BT20"/>
      <c r="BU20" s="80">
        <v>19.024000000000001</v>
      </c>
      <c r="BV20" s="80">
        <v>0</v>
      </c>
      <c r="BW20" s="80">
        <v>0</v>
      </c>
      <c r="BX20" s="80">
        <v>0</v>
      </c>
      <c r="BY20" s="80">
        <v>0</v>
      </c>
      <c r="BZ20" s="80">
        <v>0</v>
      </c>
      <c r="CA20" s="80">
        <v>0</v>
      </c>
      <c r="CB20" s="80">
        <v>0</v>
      </c>
      <c r="CC20" s="80">
        <v>0</v>
      </c>
    </row>
    <row r="21" spans="1:81">
      <c r="A21" s="80" t="s">
        <v>1748</v>
      </c>
      <c r="B21" s="80">
        <v>47</v>
      </c>
      <c r="C21" s="80">
        <v>13</v>
      </c>
      <c r="D21" s="80">
        <v>3</v>
      </c>
      <c r="E21" s="80">
        <v>2016</v>
      </c>
      <c r="F21" s="80" t="s">
        <v>92</v>
      </c>
      <c r="G21" s="80" t="s">
        <v>1735</v>
      </c>
      <c r="H21" s="80" t="s">
        <v>1736</v>
      </c>
      <c r="I21" s="177"/>
      <c r="J21" s="81">
        <v>136.19664478934874</v>
      </c>
      <c r="K21" s="81">
        <v>3.5312631879841194</v>
      </c>
      <c r="L21" s="81">
        <v>3.4597675480984913</v>
      </c>
      <c r="M21" s="81">
        <v>160.79372485552793</v>
      </c>
      <c r="N21" s="81">
        <v>164.65557224770725</v>
      </c>
      <c r="O21" s="81">
        <v>101.68424489366608</v>
      </c>
      <c r="P21" s="81">
        <v>37.407300170333471</v>
      </c>
      <c r="Q21" s="81">
        <v>11.277674622962339</v>
      </c>
      <c r="R21" s="81">
        <v>0</v>
      </c>
      <c r="S21" s="81">
        <v>19.79612227552742</v>
      </c>
      <c r="T21" s="82"/>
      <c r="U21" s="81">
        <v>6458006</v>
      </c>
      <c r="V21" s="81">
        <v>1695</v>
      </c>
      <c r="W21" s="81">
        <v>65</v>
      </c>
      <c r="X21" s="81">
        <v>36419</v>
      </c>
      <c r="Y21" s="81">
        <v>69358</v>
      </c>
      <c r="Z21" s="81">
        <v>59804</v>
      </c>
      <c r="AA21" s="81">
        <v>7699</v>
      </c>
      <c r="AB21" s="81">
        <v>159668</v>
      </c>
      <c r="AC21" s="81">
        <v>0</v>
      </c>
      <c r="AD21" s="81">
        <v>19.79612227552742</v>
      </c>
      <c r="AE21" s="82"/>
      <c r="AF21" s="81">
        <v>54145018.804963931</v>
      </c>
      <c r="AG21" s="81">
        <v>2662022.9497406008</v>
      </c>
      <c r="AH21" s="81">
        <v>486852.33503222623</v>
      </c>
      <c r="AI21" s="81">
        <v>241509228.40079749</v>
      </c>
      <c r="AJ21" s="81">
        <v>224530432.2523815</v>
      </c>
      <c r="AK21" s="81">
        <v>0</v>
      </c>
      <c r="AL21" s="81">
        <v>0</v>
      </c>
      <c r="AM21" s="81">
        <v>21898829.652518239</v>
      </c>
      <c r="AN21" s="81">
        <v>0</v>
      </c>
      <c r="AO21" s="81">
        <v>0</v>
      </c>
      <c r="AP21" s="82"/>
      <c r="AQ21" s="81">
        <v>3271</v>
      </c>
      <c r="AR21" s="81">
        <v>199</v>
      </c>
      <c r="AS21" s="81">
        <v>0</v>
      </c>
      <c r="AT21" s="81">
        <v>0</v>
      </c>
      <c r="AU21" s="81">
        <v>0</v>
      </c>
      <c r="AV21" s="81">
        <v>1</v>
      </c>
      <c r="AW21" s="81" t="s">
        <v>564</v>
      </c>
      <c r="AX21" s="82"/>
      <c r="AY21" s="81">
        <v>12183.4</v>
      </c>
      <c r="AZ21" s="81">
        <v>7132.8</v>
      </c>
      <c r="BA21" s="81">
        <v>0</v>
      </c>
      <c r="BB21" s="81">
        <v>0</v>
      </c>
      <c r="BC21" s="81">
        <v>0</v>
      </c>
      <c r="BD21" s="81">
        <v>2700</v>
      </c>
      <c r="BE21" s="81" t="s">
        <v>564</v>
      </c>
      <c r="BF21" s="82"/>
      <c r="BG21" s="81">
        <v>0</v>
      </c>
      <c r="BH21" s="81">
        <v>0</v>
      </c>
      <c r="BI21" s="81">
        <v>0</v>
      </c>
      <c r="BJ21" s="81">
        <v>0</v>
      </c>
      <c r="BK21" s="81">
        <v>16.862000000000002</v>
      </c>
      <c r="BL21" s="81">
        <v>0</v>
      </c>
      <c r="BM21" s="82"/>
      <c r="BN21" s="81">
        <v>0</v>
      </c>
      <c r="BO21" s="81">
        <v>0</v>
      </c>
      <c r="BP21" s="81">
        <v>0</v>
      </c>
      <c r="BQ21" s="81">
        <v>0</v>
      </c>
      <c r="BR21" s="81">
        <v>4</v>
      </c>
      <c r="BS21" s="81">
        <v>0</v>
      </c>
      <c r="BT21"/>
      <c r="BU21" s="80">
        <v>16.861999999999998</v>
      </c>
      <c r="BV21" s="80">
        <v>0</v>
      </c>
      <c r="BW21" s="80">
        <v>0</v>
      </c>
      <c r="BX21" s="80">
        <v>0</v>
      </c>
      <c r="BY21" s="80">
        <v>0</v>
      </c>
      <c r="BZ21" s="80">
        <v>0</v>
      </c>
      <c r="CA21" s="80">
        <v>0</v>
      </c>
      <c r="CB21" s="80">
        <v>0</v>
      </c>
      <c r="CC21" s="80">
        <v>0</v>
      </c>
    </row>
    <row r="22" spans="1:81">
      <c r="A22" s="80" t="s">
        <v>1749</v>
      </c>
      <c r="B22" s="80">
        <v>48</v>
      </c>
      <c r="C22" s="80">
        <v>14</v>
      </c>
      <c r="D22" s="80">
        <v>3</v>
      </c>
      <c r="E22" s="80">
        <v>2017</v>
      </c>
      <c r="F22" s="80" t="s">
        <v>71</v>
      </c>
      <c r="G22" s="80" t="s">
        <v>1735</v>
      </c>
      <c r="H22" s="80" t="s">
        <v>1736</v>
      </c>
      <c r="I22" s="177"/>
      <c r="J22" s="81">
        <v>145.69239416219563</v>
      </c>
      <c r="K22" s="81">
        <v>3.4775183533616993</v>
      </c>
      <c r="L22" s="81">
        <v>2.7813466057321294</v>
      </c>
      <c r="M22" s="81">
        <v>140.04879310703373</v>
      </c>
      <c r="N22" s="81">
        <v>161.11815548154294</v>
      </c>
      <c r="O22" s="81">
        <v>99.862763246292047</v>
      </c>
      <c r="P22" s="81">
        <v>37.517950225341444</v>
      </c>
      <c r="Q22" s="81">
        <v>10.851130575930588</v>
      </c>
      <c r="R22" s="81">
        <v>0</v>
      </c>
      <c r="S22" s="81">
        <v>16.704801092889657</v>
      </c>
      <c r="T22" s="82"/>
      <c r="U22" s="81">
        <v>7361725.9999999991</v>
      </c>
      <c r="V22" s="81">
        <v>1695</v>
      </c>
      <c r="W22" s="81">
        <v>65</v>
      </c>
      <c r="X22" s="81">
        <v>36419</v>
      </c>
      <c r="Y22" s="81">
        <v>69550</v>
      </c>
      <c r="Z22" s="81">
        <v>59707</v>
      </c>
      <c r="AA22" s="81">
        <v>7771</v>
      </c>
      <c r="AB22" s="81">
        <v>158873</v>
      </c>
      <c r="AC22" s="81">
        <v>0</v>
      </c>
      <c r="AD22" s="81">
        <v>16.70480109288966</v>
      </c>
      <c r="AE22" s="82"/>
      <c r="AF22" s="81">
        <v>59836646.371698029</v>
      </c>
      <c r="AG22" s="81">
        <v>2814552.2160720052</v>
      </c>
      <c r="AH22" s="81">
        <v>537487.00875286327</v>
      </c>
      <c r="AI22" s="81">
        <v>244437322.66368389</v>
      </c>
      <c r="AJ22" s="81">
        <v>250002054.36625749</v>
      </c>
      <c r="AK22" s="81">
        <v>0</v>
      </c>
      <c r="AL22" s="81">
        <v>0</v>
      </c>
      <c r="AM22" s="81">
        <v>21823888.67185694</v>
      </c>
      <c r="AN22" s="81">
        <v>0</v>
      </c>
      <c r="AO22" s="81">
        <v>0</v>
      </c>
      <c r="AP22" s="82"/>
      <c r="AQ22" s="81">
        <v>3416</v>
      </c>
      <c r="AR22" s="81">
        <v>226</v>
      </c>
      <c r="AS22" s="81">
        <v>0</v>
      </c>
      <c r="AT22" s="81">
        <v>0</v>
      </c>
      <c r="AU22" s="81">
        <v>0</v>
      </c>
      <c r="AV22" s="81">
        <v>1</v>
      </c>
      <c r="AW22" s="81" t="s">
        <v>564</v>
      </c>
      <c r="AX22" s="82"/>
      <c r="AY22" s="81">
        <v>12847.4</v>
      </c>
      <c r="AZ22" s="81">
        <v>6823.9999999999991</v>
      </c>
      <c r="BA22" s="81">
        <v>0</v>
      </c>
      <c r="BB22" s="81">
        <v>0</v>
      </c>
      <c r="BC22" s="81">
        <v>0</v>
      </c>
      <c r="BD22" s="81">
        <v>2700</v>
      </c>
      <c r="BE22" s="81" t="s">
        <v>564</v>
      </c>
      <c r="BF22" s="82"/>
      <c r="BG22" s="81">
        <v>0</v>
      </c>
      <c r="BH22" s="81">
        <v>0</v>
      </c>
      <c r="BI22" s="81">
        <v>0</v>
      </c>
      <c r="BJ22" s="81">
        <v>0</v>
      </c>
      <c r="BK22" s="81">
        <v>19.030999999999999</v>
      </c>
      <c r="BL22" s="81">
        <v>0</v>
      </c>
      <c r="BM22" s="82"/>
      <c r="BN22" s="81">
        <v>0</v>
      </c>
      <c r="BO22" s="81">
        <v>0</v>
      </c>
      <c r="BP22" s="81">
        <v>0</v>
      </c>
      <c r="BQ22" s="81">
        <v>0</v>
      </c>
      <c r="BR22" s="81">
        <v>4</v>
      </c>
      <c r="BS22" s="81">
        <v>0</v>
      </c>
      <c r="BT22"/>
      <c r="BU22" s="80">
        <v>19.030999999999999</v>
      </c>
      <c r="BV22" s="80">
        <v>0</v>
      </c>
      <c r="BW22" s="80">
        <v>0</v>
      </c>
      <c r="BX22" s="80">
        <v>0</v>
      </c>
      <c r="BY22" s="80">
        <v>0</v>
      </c>
      <c r="BZ22" s="80">
        <v>0</v>
      </c>
      <c r="CA22" s="80">
        <v>0</v>
      </c>
      <c r="CB22" s="80">
        <v>0</v>
      </c>
      <c r="CC22" s="80">
        <v>0</v>
      </c>
    </row>
    <row r="23" spans="1:81">
      <c r="A23" s="80" t="s">
        <v>1750</v>
      </c>
      <c r="B23" s="80">
        <v>49</v>
      </c>
      <c r="C23" s="80">
        <v>15</v>
      </c>
      <c r="D23" s="80">
        <v>3</v>
      </c>
      <c r="E23" s="80">
        <v>2018</v>
      </c>
      <c r="F23" s="80" t="s">
        <v>93</v>
      </c>
      <c r="G23" s="80" t="s">
        <v>1735</v>
      </c>
      <c r="H23" s="80" t="s">
        <v>1736</v>
      </c>
      <c r="I23" s="177"/>
      <c r="J23" s="81">
        <v>135.91557765150682</v>
      </c>
      <c r="K23" s="81">
        <v>3.0315425870968502</v>
      </c>
      <c r="L23" s="81">
        <v>2.5104741345595043</v>
      </c>
      <c r="M23" s="81">
        <v>116.94443228748051</v>
      </c>
      <c r="N23" s="81">
        <v>132.0922919725212</v>
      </c>
      <c r="O23" s="81">
        <v>97.730544606197739</v>
      </c>
      <c r="P23" s="81">
        <v>37.297443969043002</v>
      </c>
      <c r="Q23" s="81">
        <v>10.014161341423321</v>
      </c>
      <c r="R23" s="81">
        <v>0</v>
      </c>
      <c r="S23" s="81">
        <v>17.802061543848566</v>
      </c>
      <c r="T23" s="82"/>
      <c r="U23" s="81">
        <v>7745736</v>
      </c>
      <c r="V23" s="81">
        <v>1695</v>
      </c>
      <c r="W23" s="81">
        <v>65</v>
      </c>
      <c r="X23" s="81">
        <v>36419</v>
      </c>
      <c r="Y23" s="81">
        <v>69763</v>
      </c>
      <c r="Z23" s="81">
        <v>59551</v>
      </c>
      <c r="AA23" s="81">
        <v>7803</v>
      </c>
      <c r="AB23" s="81">
        <v>158003</v>
      </c>
      <c r="AC23" s="81">
        <v>0</v>
      </c>
      <c r="AD23" s="81">
        <v>17.80206154384857</v>
      </c>
      <c r="AE23" s="82"/>
      <c r="AF23" s="81">
        <v>60391551.25986474</v>
      </c>
      <c r="AG23" s="81">
        <v>2428200.323001178</v>
      </c>
      <c r="AH23" s="81">
        <v>505632.20674170798</v>
      </c>
      <c r="AI23" s="81">
        <v>227810059.32930729</v>
      </c>
      <c r="AJ23" s="81">
        <v>239305717.24381989</v>
      </c>
      <c r="AK23" s="81">
        <v>0</v>
      </c>
      <c r="AL23" s="81">
        <v>0</v>
      </c>
      <c r="AM23" s="81">
        <v>21749288.445772659</v>
      </c>
      <c r="AN23" s="81">
        <v>0</v>
      </c>
      <c r="AO23" s="81">
        <v>0</v>
      </c>
      <c r="AP23" s="82"/>
      <c r="AQ23" s="81">
        <v>3565</v>
      </c>
      <c r="AR23" s="81">
        <v>265</v>
      </c>
      <c r="AS23" s="81">
        <v>0</v>
      </c>
      <c r="AT23" s="81">
        <v>0</v>
      </c>
      <c r="AU23" s="81">
        <v>0</v>
      </c>
      <c r="AV23" s="81">
        <v>1</v>
      </c>
      <c r="AW23" s="81" t="s">
        <v>564</v>
      </c>
      <c r="AX23" s="82"/>
      <c r="AY23" s="81">
        <v>13545.20000000001</v>
      </c>
      <c r="AZ23" s="81">
        <v>7329.5</v>
      </c>
      <c r="BA23" s="81">
        <v>0</v>
      </c>
      <c r="BB23" s="81">
        <v>0</v>
      </c>
      <c r="BC23" s="81">
        <v>0</v>
      </c>
      <c r="BD23" s="81">
        <v>2700</v>
      </c>
      <c r="BE23" s="81" t="s">
        <v>564</v>
      </c>
      <c r="BF23" s="82"/>
      <c r="BG23" s="81">
        <v>0</v>
      </c>
      <c r="BH23" s="81">
        <v>0</v>
      </c>
      <c r="BI23" s="81">
        <v>0</v>
      </c>
      <c r="BJ23" s="81">
        <v>0</v>
      </c>
      <c r="BK23" s="81">
        <v>17.681999999999999</v>
      </c>
      <c r="BL23" s="81">
        <v>0</v>
      </c>
      <c r="BM23" s="82"/>
      <c r="BN23" s="81">
        <v>0</v>
      </c>
      <c r="BO23" s="81">
        <v>0</v>
      </c>
      <c r="BP23" s="81">
        <v>0</v>
      </c>
      <c r="BQ23" s="81">
        <v>0</v>
      </c>
      <c r="BR23" s="81">
        <v>4</v>
      </c>
      <c r="BS23" s="81">
        <v>0</v>
      </c>
      <c r="BT23"/>
      <c r="BU23" s="80">
        <v>17.681999999999999</v>
      </c>
      <c r="BV23" s="80">
        <v>0</v>
      </c>
      <c r="BW23" s="80">
        <v>0</v>
      </c>
      <c r="BX23" s="80">
        <v>0</v>
      </c>
      <c r="BY23" s="80">
        <v>0</v>
      </c>
      <c r="BZ23" s="80">
        <v>0</v>
      </c>
      <c r="CA23" s="80">
        <v>0</v>
      </c>
      <c r="CB23" s="80">
        <v>0</v>
      </c>
      <c r="CC23" s="80">
        <v>0</v>
      </c>
    </row>
    <row r="24" spans="1:81">
      <c r="A24" s="80" t="s">
        <v>1751</v>
      </c>
      <c r="B24" s="80">
        <v>50</v>
      </c>
      <c r="C24" s="80">
        <v>16</v>
      </c>
      <c r="D24" s="80">
        <v>3</v>
      </c>
      <c r="E24" s="80">
        <v>2019</v>
      </c>
      <c r="F24" s="80" t="s">
        <v>73</v>
      </c>
      <c r="G24" s="80" t="s">
        <v>1735</v>
      </c>
      <c r="H24" s="80" t="s">
        <v>1736</v>
      </c>
      <c r="I24" s="177"/>
      <c r="J24" s="81">
        <v>111.55368353647674</v>
      </c>
      <c r="K24" s="81">
        <v>2.8282803314592271</v>
      </c>
      <c r="L24" s="81">
        <v>2.532582084859432</v>
      </c>
      <c r="M24" s="81">
        <v>112.97971083238532</v>
      </c>
      <c r="N24" s="81">
        <v>138.54731114235292</v>
      </c>
      <c r="O24" s="81">
        <v>94.51681070707879</v>
      </c>
      <c r="P24" s="81">
        <v>36.928549292663554</v>
      </c>
      <c r="Q24" s="81">
        <v>9.7149382148100702</v>
      </c>
      <c r="R24" s="81">
        <v>0</v>
      </c>
      <c r="S24" s="81">
        <v>16.205180552385546</v>
      </c>
      <c r="T24" s="82"/>
      <c r="U24" s="81">
        <v>6657230</v>
      </c>
      <c r="V24" s="81">
        <v>1695</v>
      </c>
      <c r="W24" s="81">
        <v>65</v>
      </c>
      <c r="X24" s="81">
        <v>36419</v>
      </c>
      <c r="Y24" s="81">
        <v>70215</v>
      </c>
      <c r="Z24" s="81">
        <v>59174</v>
      </c>
      <c r="AA24" s="81">
        <v>7668</v>
      </c>
      <c r="AB24" s="81">
        <v>157432</v>
      </c>
      <c r="AC24" s="81">
        <v>0</v>
      </c>
      <c r="AD24" s="81">
        <v>16.205180552385549</v>
      </c>
      <c r="AE24" s="82"/>
      <c r="AF24" s="81">
        <v>49191299.497409403</v>
      </c>
      <c r="AG24" s="81">
        <v>2448482.39521778</v>
      </c>
      <c r="AH24" s="81">
        <v>541203.85374484793</v>
      </c>
      <c r="AI24" s="81">
        <v>232211111.56398171</v>
      </c>
      <c r="AJ24" s="81">
        <v>257536036.09660712</v>
      </c>
      <c r="AK24" s="81">
        <v>0</v>
      </c>
      <c r="AL24" s="81">
        <v>0</v>
      </c>
      <c r="AM24" s="81">
        <v>21441053.252538525</v>
      </c>
      <c r="AN24" s="81">
        <v>0</v>
      </c>
      <c r="AO24" s="81">
        <v>0</v>
      </c>
      <c r="AP24" s="82"/>
      <c r="AQ24" s="81">
        <v>3731</v>
      </c>
      <c r="AR24" s="81">
        <v>304</v>
      </c>
      <c r="AS24" s="81">
        <v>0</v>
      </c>
      <c r="AT24" s="81">
        <v>0</v>
      </c>
      <c r="AU24" s="81">
        <v>0</v>
      </c>
      <c r="AV24" s="81">
        <v>1</v>
      </c>
      <c r="AW24" s="81" t="s">
        <v>564</v>
      </c>
      <c r="AX24" s="82"/>
      <c r="AY24" s="81">
        <v>14334.8</v>
      </c>
      <c r="AZ24" s="81">
        <v>7845.0000000000009</v>
      </c>
      <c r="BA24" s="81">
        <v>0</v>
      </c>
      <c r="BB24" s="81">
        <v>0</v>
      </c>
      <c r="BC24" s="81">
        <v>0</v>
      </c>
      <c r="BD24" s="81">
        <v>2700</v>
      </c>
      <c r="BE24" s="81" t="s">
        <v>564</v>
      </c>
      <c r="BF24" s="82"/>
      <c r="BG24" s="81">
        <v>0</v>
      </c>
      <c r="BH24" s="81">
        <v>0</v>
      </c>
      <c r="BI24" s="81">
        <v>0</v>
      </c>
      <c r="BJ24" s="81">
        <v>0</v>
      </c>
      <c r="BK24" s="81">
        <v>15.3</v>
      </c>
      <c r="BL24" s="81">
        <v>0</v>
      </c>
      <c r="BM24" s="82"/>
      <c r="BN24" s="81">
        <v>0</v>
      </c>
      <c r="BO24" s="81">
        <v>0</v>
      </c>
      <c r="BP24" s="81">
        <v>0</v>
      </c>
      <c r="BQ24" s="81">
        <v>0</v>
      </c>
      <c r="BR24" s="81">
        <v>4</v>
      </c>
      <c r="BS24" s="81">
        <v>0</v>
      </c>
      <c r="BT24"/>
      <c r="BU24" s="80">
        <v>15.3</v>
      </c>
      <c r="BV24" s="80">
        <v>0</v>
      </c>
      <c r="BW24" s="80">
        <v>0</v>
      </c>
      <c r="BX24" s="80">
        <v>0</v>
      </c>
      <c r="BY24" s="80">
        <v>0</v>
      </c>
      <c r="BZ24" s="80">
        <v>0</v>
      </c>
      <c r="CA24" s="80">
        <v>0</v>
      </c>
      <c r="CB24" s="80">
        <v>0</v>
      </c>
      <c r="CC24" s="80">
        <v>0</v>
      </c>
    </row>
    <row r="25" spans="1:81">
      <c r="A25" s="80" t="s">
        <v>1752</v>
      </c>
      <c r="B25" s="80">
        <v>51</v>
      </c>
      <c r="C25" s="80">
        <v>17</v>
      </c>
      <c r="D25" s="80">
        <v>3</v>
      </c>
      <c r="E25" s="80">
        <v>2020</v>
      </c>
      <c r="F25" s="80" t="s">
        <v>218</v>
      </c>
      <c r="G25" s="80" t="s">
        <v>1735</v>
      </c>
      <c r="H25" s="80" t="s">
        <v>1736</v>
      </c>
      <c r="I25" s="177"/>
      <c r="J25" s="81">
        <v>82.513756874961402</v>
      </c>
      <c r="K25" s="81">
        <v>2.9036235779877853</v>
      </c>
      <c r="L25" s="81">
        <v>0.85631963811875889</v>
      </c>
      <c r="M25" s="81">
        <v>113.57167914756168</v>
      </c>
      <c r="N25" s="81">
        <v>137.88638984370806</v>
      </c>
      <c r="O25" s="81">
        <v>83.110978735661092</v>
      </c>
      <c r="P25" s="81">
        <v>35.34987356737907</v>
      </c>
      <c r="Q25" s="81">
        <v>9.2102831710375437</v>
      </c>
      <c r="R25" s="81">
        <v>0</v>
      </c>
      <c r="S25" s="81">
        <v>22.411309893292511</v>
      </c>
      <c r="T25" s="82"/>
      <c r="U25" s="81">
        <v>4779748</v>
      </c>
      <c r="V25" s="81">
        <v>1540</v>
      </c>
      <c r="W25" s="81">
        <v>28</v>
      </c>
      <c r="X25" s="81">
        <v>37121</v>
      </c>
      <c r="Y25" s="81">
        <v>70367</v>
      </c>
      <c r="Z25" s="81">
        <v>59389</v>
      </c>
      <c r="AA25" s="81">
        <v>7975</v>
      </c>
      <c r="AB25" s="81">
        <v>156204</v>
      </c>
      <c r="AC25" s="81">
        <v>0</v>
      </c>
      <c r="AD25" s="81">
        <v>22.411309893292511</v>
      </c>
      <c r="AE25" s="82"/>
      <c r="AF25" s="81">
        <v>37649747.526563004</v>
      </c>
      <c r="AG25" s="81">
        <v>2277101.8841763888</v>
      </c>
      <c r="AH25" s="81">
        <v>187165.04700461953</v>
      </c>
      <c r="AI25" s="81">
        <v>222565576.54353034</v>
      </c>
      <c r="AJ25" s="81">
        <v>244898330.24723148</v>
      </c>
      <c r="AK25" s="81"/>
      <c r="AL25" s="81"/>
      <c r="AM25" s="81">
        <v>20386357.462636624</v>
      </c>
      <c r="AN25" s="81"/>
      <c r="AO25" s="81"/>
      <c r="AP25" s="82"/>
      <c r="AQ25" s="81">
        <v>3945</v>
      </c>
      <c r="AR25" s="81">
        <v>308</v>
      </c>
      <c r="AS25" s="81">
        <v>0</v>
      </c>
      <c r="AT25" s="81">
        <v>0</v>
      </c>
      <c r="AU25" s="81">
        <v>0</v>
      </c>
      <c r="AV25" s="81">
        <v>1</v>
      </c>
      <c r="AW25" s="81">
        <v>0</v>
      </c>
      <c r="AX25" s="82"/>
      <c r="AY25" s="81">
        <v>15478.79999999999</v>
      </c>
      <c r="AZ25" s="81">
        <v>7915.0999999999922</v>
      </c>
      <c r="BA25" s="81">
        <v>0</v>
      </c>
      <c r="BB25" s="81">
        <v>0</v>
      </c>
      <c r="BC25" s="81">
        <v>0</v>
      </c>
      <c r="BD25" s="81">
        <v>2700</v>
      </c>
      <c r="BE25" s="81">
        <v>0</v>
      </c>
      <c r="BF25" s="82"/>
      <c r="BG25" s="81">
        <v>0</v>
      </c>
      <c r="BH25" s="81">
        <v>0</v>
      </c>
      <c r="BI25" s="81">
        <v>0</v>
      </c>
      <c r="BJ25" s="81">
        <v>0</v>
      </c>
      <c r="BK25" s="81">
        <v>16.209</v>
      </c>
      <c r="BL25" s="81">
        <v>0</v>
      </c>
      <c r="BM25" s="82"/>
      <c r="BN25" s="81">
        <v>0</v>
      </c>
      <c r="BO25" s="81">
        <v>0</v>
      </c>
      <c r="BP25" s="81">
        <v>0</v>
      </c>
      <c r="BQ25" s="81">
        <v>0</v>
      </c>
      <c r="BR25" s="81">
        <v>4</v>
      </c>
      <c r="BS25" s="81">
        <v>0</v>
      </c>
      <c r="BT25"/>
      <c r="BU25" s="80">
        <v>16.209</v>
      </c>
      <c r="BV25" s="80">
        <v>0</v>
      </c>
      <c r="BW25" s="80">
        <v>0</v>
      </c>
      <c r="BX25" s="80">
        <v>0</v>
      </c>
      <c r="BY25" s="80">
        <v>0</v>
      </c>
      <c r="BZ25" s="80">
        <v>0</v>
      </c>
      <c r="CA25" s="80">
        <v>0</v>
      </c>
      <c r="CB25" s="80">
        <v>0</v>
      </c>
      <c r="CC25" s="80">
        <v>0</v>
      </c>
    </row>
    <row r="26" spans="1:81">
      <c r="A26" s="80" t="s">
        <v>1753</v>
      </c>
      <c r="B26" s="80">
        <v>51</v>
      </c>
      <c r="C26" s="80">
        <v>18</v>
      </c>
      <c r="D26" s="80">
        <v>3</v>
      </c>
      <c r="E26" s="80">
        <v>2021</v>
      </c>
      <c r="F26" s="80" t="s">
        <v>75</v>
      </c>
      <c r="G26" s="174" t="s">
        <v>1735</v>
      </c>
      <c r="H26" s="80" t="s">
        <v>1736</v>
      </c>
      <c r="I26" s="177"/>
      <c r="J26" s="81">
        <v>107.86863566007123</v>
      </c>
      <c r="K26" s="81">
        <v>2.9653825673532666</v>
      </c>
      <c r="L26" s="81">
        <v>0.89550338859543532</v>
      </c>
      <c r="M26" s="81">
        <v>106.55265200575627</v>
      </c>
      <c r="N26" s="81">
        <v>123.18466941464054</v>
      </c>
      <c r="O26" s="81">
        <v>80.81414549702211</v>
      </c>
      <c r="P26" s="81">
        <v>37.085036708218048</v>
      </c>
      <c r="Q26" s="81">
        <v>9.2982584840126385</v>
      </c>
      <c r="R26" s="81">
        <v>0</v>
      </c>
      <c r="S26" s="81">
        <v>16.607509431890129</v>
      </c>
      <c r="T26" s="82"/>
      <c r="U26" s="81">
        <v>6667566</v>
      </c>
      <c r="V26" s="81">
        <v>1540</v>
      </c>
      <c r="W26" s="81">
        <v>28</v>
      </c>
      <c r="X26" s="81">
        <v>37121</v>
      </c>
      <c r="Y26" s="81">
        <v>70813</v>
      </c>
      <c r="Z26" s="81">
        <v>59462</v>
      </c>
      <c r="AA26" s="81">
        <v>8159</v>
      </c>
      <c r="AB26" s="81">
        <v>155826</v>
      </c>
      <c r="AC26" s="81">
        <v>0</v>
      </c>
      <c r="AD26" s="81">
        <v>16.607509431890129</v>
      </c>
      <c r="AE26" s="82"/>
      <c r="AF26" s="81">
        <v>49442670.207225397</v>
      </c>
      <c r="AG26" s="81">
        <v>2431723.7635262609</v>
      </c>
      <c r="AH26" s="81">
        <v>189274.13316856037</v>
      </c>
      <c r="AI26" s="81">
        <v>240235596.78635389</v>
      </c>
      <c r="AJ26" s="81">
        <v>251914365.29024714</v>
      </c>
      <c r="AK26" s="81">
        <v>0</v>
      </c>
      <c r="AL26" s="81">
        <v>0</v>
      </c>
      <c r="AM26" s="81">
        <v>20454326.5815387</v>
      </c>
      <c r="AN26" s="81">
        <v>0</v>
      </c>
      <c r="AO26" s="81">
        <v>0</v>
      </c>
      <c r="AP26" s="82"/>
      <c r="AQ26" s="81">
        <v>4236</v>
      </c>
      <c r="AR26" s="81">
        <v>308</v>
      </c>
      <c r="AS26" s="81">
        <v>0</v>
      </c>
      <c r="AT26" s="81">
        <v>0</v>
      </c>
      <c r="AU26" s="81">
        <v>0</v>
      </c>
      <c r="AV26" s="81">
        <v>1</v>
      </c>
      <c r="AW26" s="81"/>
      <c r="AX26" s="82"/>
      <c r="AY26" s="81">
        <v>17218.699999999961</v>
      </c>
      <c r="AZ26" s="81">
        <v>5964.6999999999962</v>
      </c>
      <c r="BA26" s="81">
        <v>0</v>
      </c>
      <c r="BB26" s="81">
        <v>0</v>
      </c>
      <c r="BC26" s="81">
        <v>0</v>
      </c>
      <c r="BD26" s="81">
        <v>2700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1754</v>
      </c>
      <c r="B27" s="80">
        <v>51</v>
      </c>
      <c r="C27" s="80">
        <v>19</v>
      </c>
      <c r="D27" s="80">
        <v>3</v>
      </c>
      <c r="E27" s="80">
        <v>2022</v>
      </c>
      <c r="F27" s="80" t="s">
        <v>568</v>
      </c>
      <c r="G27" s="174" t="s">
        <v>1735</v>
      </c>
      <c r="H27" s="80" t="s">
        <v>1736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4517</v>
      </c>
      <c r="AR27" s="81">
        <v>308</v>
      </c>
      <c r="AS27" s="81">
        <v>0</v>
      </c>
      <c r="AT27" s="81">
        <v>0</v>
      </c>
      <c r="AU27" s="81">
        <v>0</v>
      </c>
      <c r="AV27" s="81">
        <v>1</v>
      </c>
      <c r="AW27" s="81"/>
      <c r="AX27" s="82"/>
      <c r="AY27" s="81">
        <v>18879.199999999939</v>
      </c>
      <c r="AZ27" s="81">
        <v>5964.6999999999962</v>
      </c>
      <c r="BA27" s="81">
        <v>0</v>
      </c>
      <c r="BB27" s="81">
        <v>0</v>
      </c>
      <c r="BC27" s="81">
        <v>0</v>
      </c>
      <c r="BD27" s="81">
        <v>2700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1755</v>
      </c>
      <c r="B28" s="80">
        <v>52</v>
      </c>
      <c r="C28" s="80">
        <v>1</v>
      </c>
      <c r="D28" s="80">
        <v>4</v>
      </c>
      <c r="E28" s="80">
        <v>1990</v>
      </c>
      <c r="F28" s="80" t="s">
        <v>562</v>
      </c>
      <c r="G28" s="80" t="s">
        <v>1756</v>
      </c>
      <c r="H28" s="80" t="s">
        <v>1757</v>
      </c>
      <c r="I28" s="177"/>
      <c r="J28" s="81">
        <v>1612.1276883334092</v>
      </c>
      <c r="K28" s="81">
        <v>12.77734984789271</v>
      </c>
      <c r="L28" s="81">
        <v>7.2378986393583435</v>
      </c>
      <c r="M28" s="81">
        <v>85.599322904363618</v>
      </c>
      <c r="N28" s="81">
        <v>92.896434350035378</v>
      </c>
      <c r="O28" s="81">
        <v>113.72640435880665</v>
      </c>
      <c r="P28" s="81">
        <v>98.121546527442149</v>
      </c>
      <c r="Q28" s="81">
        <v>8.9431267253040652</v>
      </c>
      <c r="R28" s="81">
        <v>0</v>
      </c>
      <c r="S28" s="81">
        <v>9.5456194213300165</v>
      </c>
      <c r="T28" s="82"/>
      <c r="U28" s="81">
        <v>38994352</v>
      </c>
      <c r="V28" s="81">
        <v>4341</v>
      </c>
      <c r="W28" s="81">
        <v>70</v>
      </c>
      <c r="X28" s="81">
        <v>28837</v>
      </c>
      <c r="Y28" s="81">
        <v>41809</v>
      </c>
      <c r="Z28" s="81">
        <v>46777</v>
      </c>
      <c r="AA28" s="81">
        <v>23825</v>
      </c>
      <c r="AB28" s="81">
        <v>145206</v>
      </c>
      <c r="AC28" s="81">
        <v>0</v>
      </c>
      <c r="AD28" s="81">
        <v>9.5456194213300165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1758</v>
      </c>
      <c r="B29" s="80">
        <v>53</v>
      </c>
      <c r="C29" s="80">
        <v>2</v>
      </c>
      <c r="D29" s="80">
        <v>4</v>
      </c>
      <c r="E29" s="80">
        <v>2005</v>
      </c>
      <c r="F29" s="80" t="s">
        <v>565</v>
      </c>
      <c r="G29" s="80" t="s">
        <v>1756</v>
      </c>
      <c r="H29" s="80" t="s">
        <v>1757</v>
      </c>
      <c r="I29" s="177"/>
      <c r="J29" s="81">
        <v>1165.4881761220929</v>
      </c>
      <c r="K29" s="81">
        <v>7.6323924926788562</v>
      </c>
      <c r="L29" s="81">
        <v>8.7233704864067896</v>
      </c>
      <c r="M29" s="81">
        <v>164.31550285196215</v>
      </c>
      <c r="N29" s="81">
        <v>147.32173315903015</v>
      </c>
      <c r="O29" s="81">
        <v>169.17172817557596</v>
      </c>
      <c r="P29" s="81">
        <v>103.80167213284238</v>
      </c>
      <c r="Q29" s="81">
        <v>8.9704268033771744</v>
      </c>
      <c r="R29" s="81">
        <v>0</v>
      </c>
      <c r="S29" s="81">
        <v>5.9348296800000009</v>
      </c>
      <c r="T29" s="82"/>
      <c r="U29" s="81">
        <v>29585733</v>
      </c>
      <c r="V29" s="81">
        <v>3226</v>
      </c>
      <c r="W29" s="81">
        <v>93</v>
      </c>
      <c r="X29" s="81">
        <v>30757</v>
      </c>
      <c r="Y29" s="81">
        <v>56110</v>
      </c>
      <c r="Z29" s="81">
        <v>80520</v>
      </c>
      <c r="AA29" s="81">
        <v>20642</v>
      </c>
      <c r="AB29" s="81">
        <v>152261</v>
      </c>
      <c r="AC29" s="81">
        <v>0</v>
      </c>
      <c r="AD29" s="81">
        <v>5.9348296800000009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1759</v>
      </c>
      <c r="B30" s="80">
        <v>54</v>
      </c>
      <c r="C30" s="80">
        <v>3</v>
      </c>
      <c r="D30" s="80">
        <v>4</v>
      </c>
      <c r="E30" s="80">
        <v>2006</v>
      </c>
      <c r="F30" s="80" t="s">
        <v>566</v>
      </c>
      <c r="G30" s="80" t="s">
        <v>1756</v>
      </c>
      <c r="H30" s="80" t="s">
        <v>1757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1760</v>
      </c>
      <c r="B31" s="80">
        <v>55</v>
      </c>
      <c r="C31" s="80">
        <v>4</v>
      </c>
      <c r="D31" s="80">
        <v>4</v>
      </c>
      <c r="E31" s="80">
        <v>2007</v>
      </c>
      <c r="F31" s="80" t="s">
        <v>567</v>
      </c>
      <c r="G31" s="80" t="s">
        <v>1756</v>
      </c>
      <c r="H31" s="80" t="s">
        <v>1757</v>
      </c>
      <c r="I31" s="177"/>
      <c r="J31" s="81">
        <v>1248.4389194827595</v>
      </c>
      <c r="K31" s="81">
        <v>7.376926540431243</v>
      </c>
      <c r="L31" s="81">
        <v>10.349104051318694</v>
      </c>
      <c r="M31" s="81">
        <v>158.02783279804791</v>
      </c>
      <c r="N31" s="81">
        <v>183.48760162054037</v>
      </c>
      <c r="O31" s="81">
        <v>166.1266140595489</v>
      </c>
      <c r="P31" s="81">
        <v>102.98281394329045</v>
      </c>
      <c r="Q31" s="81">
        <v>9.5982797848334549</v>
      </c>
      <c r="R31" s="81">
        <v>0</v>
      </c>
      <c r="S31" s="81">
        <v>6.8616378347899998</v>
      </c>
      <c r="T31" s="82"/>
      <c r="U31" s="81">
        <v>35607514</v>
      </c>
      <c r="V31" s="81">
        <v>3041</v>
      </c>
      <c r="W31" s="81">
        <v>127</v>
      </c>
      <c r="X31" s="81">
        <v>35419</v>
      </c>
      <c r="Y31" s="81">
        <v>58569</v>
      </c>
      <c r="Z31" s="81">
        <v>82198</v>
      </c>
      <c r="AA31" s="81">
        <v>20167</v>
      </c>
      <c r="AB31" s="81">
        <v>154302</v>
      </c>
      <c r="AC31" s="81">
        <v>0</v>
      </c>
      <c r="AD31" s="81">
        <v>6.8616378347899998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1761</v>
      </c>
      <c r="B32" s="80">
        <v>56</v>
      </c>
      <c r="C32" s="80">
        <v>5</v>
      </c>
      <c r="D32" s="80">
        <v>4</v>
      </c>
      <c r="E32" s="80">
        <v>2008</v>
      </c>
      <c r="F32" s="80" t="s">
        <v>84</v>
      </c>
      <c r="G32" s="80" t="s">
        <v>1756</v>
      </c>
      <c r="H32" s="80" t="s">
        <v>1757</v>
      </c>
      <c r="I32" s="177"/>
      <c r="J32" s="81">
        <v>1220.5662306004933</v>
      </c>
      <c r="K32" s="81">
        <v>5.8051637680742925</v>
      </c>
      <c r="L32" s="81">
        <v>9.0811157860274552</v>
      </c>
      <c r="M32" s="81">
        <v>178.39546996802031</v>
      </c>
      <c r="N32" s="81">
        <v>177.20613824828089</v>
      </c>
      <c r="O32" s="81">
        <v>161.7724742260404</v>
      </c>
      <c r="P32" s="81">
        <v>101.23323160841917</v>
      </c>
      <c r="Q32" s="81">
        <v>9.4877230414877296</v>
      </c>
      <c r="R32" s="81">
        <v>0</v>
      </c>
      <c r="S32" s="81">
        <v>6.04248775724</v>
      </c>
      <c r="T32" s="82"/>
      <c r="U32" s="81">
        <v>40216144</v>
      </c>
      <c r="V32" s="81">
        <v>3041</v>
      </c>
      <c r="W32" s="81">
        <v>127</v>
      </c>
      <c r="X32" s="81">
        <v>35419</v>
      </c>
      <c r="Y32" s="81">
        <v>59674</v>
      </c>
      <c r="Z32" s="81">
        <v>82853</v>
      </c>
      <c r="AA32" s="81">
        <v>19847</v>
      </c>
      <c r="AB32" s="81">
        <v>155031</v>
      </c>
      <c r="AC32" s="81">
        <v>0</v>
      </c>
      <c r="AD32" s="81">
        <v>6.04248775724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1762</v>
      </c>
      <c r="B33" s="80">
        <v>57</v>
      </c>
      <c r="C33" s="80">
        <v>6</v>
      </c>
      <c r="D33" s="80">
        <v>4</v>
      </c>
      <c r="E33" s="80">
        <v>2009</v>
      </c>
      <c r="F33" s="80" t="s">
        <v>85</v>
      </c>
      <c r="G33" s="80" t="s">
        <v>1756</v>
      </c>
      <c r="H33" s="80" t="s">
        <v>1757</v>
      </c>
      <c r="I33" s="177"/>
      <c r="J33" s="81">
        <v>1155.4585292276174</v>
      </c>
      <c r="K33" s="81">
        <v>5.4594766487912061</v>
      </c>
      <c r="L33" s="81">
        <v>11.31117940578061</v>
      </c>
      <c r="M33" s="81">
        <v>188.58245969492785</v>
      </c>
      <c r="N33" s="81">
        <v>165.64958673082342</v>
      </c>
      <c r="O33" s="81">
        <v>165.19478786939163</v>
      </c>
      <c r="P33" s="81">
        <v>97.888537417822519</v>
      </c>
      <c r="Q33" s="81">
        <v>9.0583187614426546</v>
      </c>
      <c r="R33" s="81">
        <v>0</v>
      </c>
      <c r="S33" s="81">
        <v>5.7450495335999987</v>
      </c>
      <c r="T33" s="82"/>
      <c r="U33" s="81">
        <v>32897718</v>
      </c>
      <c r="V33" s="81">
        <v>3676</v>
      </c>
      <c r="W33" s="81">
        <v>204</v>
      </c>
      <c r="X33" s="81">
        <v>42616</v>
      </c>
      <c r="Y33" s="81">
        <v>60540</v>
      </c>
      <c r="Z33" s="81">
        <v>83510</v>
      </c>
      <c r="AA33" s="81">
        <v>19702</v>
      </c>
      <c r="AB33" s="81">
        <v>155379</v>
      </c>
      <c r="AC33" s="81">
        <v>0</v>
      </c>
      <c r="AD33" s="81">
        <v>5.7450495335999987</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103.24699999999999</v>
      </c>
      <c r="BJ33" s="81">
        <v>0</v>
      </c>
      <c r="BK33" s="81">
        <v>26.66</v>
      </c>
      <c r="BL33" s="81">
        <v>0</v>
      </c>
      <c r="BM33" s="82"/>
      <c r="BN33" s="81">
        <v>0</v>
      </c>
      <c r="BO33" s="81">
        <v>0</v>
      </c>
      <c r="BP33" s="81">
        <v>13</v>
      </c>
      <c r="BQ33" s="81">
        <v>0</v>
      </c>
      <c r="BR33" s="81">
        <v>5</v>
      </c>
      <c r="BS33" s="81">
        <v>0</v>
      </c>
      <c r="BT33"/>
      <c r="BU33" s="80"/>
      <c r="BV33" s="80"/>
      <c r="BW33" s="80"/>
      <c r="BX33" s="80"/>
      <c r="BY33" s="80"/>
      <c r="BZ33" s="80"/>
      <c r="CA33" s="80"/>
      <c r="CB33" s="80"/>
      <c r="CC33" s="80"/>
    </row>
    <row r="34" spans="1:81">
      <c r="A34" s="80" t="s">
        <v>1763</v>
      </c>
      <c r="B34" s="80">
        <v>58</v>
      </c>
      <c r="C34" s="80">
        <v>7</v>
      </c>
      <c r="D34" s="80">
        <v>4</v>
      </c>
      <c r="E34" s="80">
        <v>2010</v>
      </c>
      <c r="F34" s="80" t="s">
        <v>86</v>
      </c>
      <c r="G34" s="80" t="s">
        <v>1756</v>
      </c>
      <c r="H34" s="80" t="s">
        <v>1757</v>
      </c>
      <c r="I34" s="177"/>
      <c r="J34" s="81">
        <v>1404.0176403074809</v>
      </c>
      <c r="K34" s="81">
        <v>5.818301974630617</v>
      </c>
      <c r="L34" s="81">
        <v>10.708934497348189</v>
      </c>
      <c r="M34" s="81">
        <v>188.24361709393111</v>
      </c>
      <c r="N34" s="81">
        <v>171.23849496508518</v>
      </c>
      <c r="O34" s="81">
        <v>165.58060396932638</v>
      </c>
      <c r="P34" s="81">
        <v>100.47222645852982</v>
      </c>
      <c r="Q34" s="81">
        <v>9.4477371679484055</v>
      </c>
      <c r="R34" s="81">
        <v>0</v>
      </c>
      <c r="S34" s="81">
        <v>6.9748804480799995</v>
      </c>
      <c r="T34" s="82"/>
      <c r="U34" s="81">
        <v>36275172</v>
      </c>
      <c r="V34" s="81">
        <v>3676</v>
      </c>
      <c r="W34" s="81">
        <v>204</v>
      </c>
      <c r="X34" s="81">
        <v>42616</v>
      </c>
      <c r="Y34" s="81">
        <v>61264</v>
      </c>
      <c r="Z34" s="81">
        <v>84094</v>
      </c>
      <c r="AA34" s="81">
        <v>19717</v>
      </c>
      <c r="AB34" s="81">
        <v>155285</v>
      </c>
      <c r="AC34" s="81">
        <v>0</v>
      </c>
      <c r="AD34" s="81">
        <v>6.9748804480799995</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86.16</v>
      </c>
      <c r="BJ34" s="81">
        <v>0</v>
      </c>
      <c r="BK34" s="81">
        <v>25.358000000000001</v>
      </c>
      <c r="BL34" s="81">
        <v>0</v>
      </c>
      <c r="BM34" s="82"/>
      <c r="BN34" s="81">
        <v>0</v>
      </c>
      <c r="BO34" s="81">
        <v>0</v>
      </c>
      <c r="BP34" s="81">
        <v>12</v>
      </c>
      <c r="BQ34" s="81">
        <v>0</v>
      </c>
      <c r="BR34" s="81">
        <v>5</v>
      </c>
      <c r="BS34" s="81">
        <v>0</v>
      </c>
      <c r="BT34"/>
      <c r="BU34" s="80">
        <v>111.518</v>
      </c>
      <c r="BV34" s="80">
        <v>0</v>
      </c>
      <c r="BW34" s="80">
        <v>0</v>
      </c>
      <c r="BX34" s="80">
        <v>0</v>
      </c>
      <c r="BY34" s="80">
        <v>0</v>
      </c>
      <c r="BZ34" s="80">
        <v>0</v>
      </c>
      <c r="CA34" s="80">
        <v>0</v>
      </c>
      <c r="CB34" s="80">
        <v>0</v>
      </c>
      <c r="CC34" s="80">
        <v>0</v>
      </c>
    </row>
    <row r="35" spans="1:81">
      <c r="A35" s="80" t="s">
        <v>1764</v>
      </c>
      <c r="B35" s="80">
        <v>59</v>
      </c>
      <c r="C35" s="80">
        <v>8</v>
      </c>
      <c r="D35" s="80">
        <v>4</v>
      </c>
      <c r="E35" s="80">
        <v>2011</v>
      </c>
      <c r="F35" s="80" t="s">
        <v>87</v>
      </c>
      <c r="G35" s="80" t="s">
        <v>1756</v>
      </c>
      <c r="H35" s="80" t="s">
        <v>1757</v>
      </c>
      <c r="I35" s="177"/>
      <c r="J35" s="81">
        <v>981.35522795735324</v>
      </c>
      <c r="K35" s="81">
        <v>9.1847501673270848</v>
      </c>
      <c r="L35" s="81">
        <v>10.440588265771375</v>
      </c>
      <c r="M35" s="81">
        <v>218.08958567392699</v>
      </c>
      <c r="N35" s="81">
        <v>182.33443482767171</v>
      </c>
      <c r="O35" s="81">
        <v>163.28357894879832</v>
      </c>
      <c r="P35" s="81">
        <v>98.513891581059539</v>
      </c>
      <c r="Q35" s="81">
        <v>10.903745277986262</v>
      </c>
      <c r="R35" s="81">
        <v>0</v>
      </c>
      <c r="S35" s="81">
        <v>7.7982543187500006</v>
      </c>
      <c r="T35" s="82"/>
      <c r="U35" s="81">
        <v>26545080</v>
      </c>
      <c r="V35" s="81">
        <v>3676</v>
      </c>
      <c r="W35" s="81">
        <v>204</v>
      </c>
      <c r="X35" s="81">
        <v>42616</v>
      </c>
      <c r="Y35" s="81">
        <v>62081</v>
      </c>
      <c r="Z35" s="81">
        <v>84729</v>
      </c>
      <c r="AA35" s="81">
        <v>19908</v>
      </c>
      <c r="AB35" s="81">
        <v>155372</v>
      </c>
      <c r="AC35" s="81">
        <v>0</v>
      </c>
      <c r="AD35" s="81">
        <v>7.7982543187500006</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98.701999999999998</v>
      </c>
      <c r="BJ35" s="81">
        <v>0</v>
      </c>
      <c r="BK35" s="81">
        <v>24.6</v>
      </c>
      <c r="BL35" s="81">
        <v>0</v>
      </c>
      <c r="BM35" s="82"/>
      <c r="BN35" s="81">
        <v>0</v>
      </c>
      <c r="BO35" s="81">
        <v>0</v>
      </c>
      <c r="BP35" s="81">
        <v>14</v>
      </c>
      <c r="BQ35" s="81">
        <v>0</v>
      </c>
      <c r="BR35" s="81">
        <v>6</v>
      </c>
      <c r="BS35" s="81">
        <v>0</v>
      </c>
      <c r="BT35"/>
      <c r="BU35" s="80">
        <v>123.30200000000001</v>
      </c>
      <c r="BV35" s="80">
        <v>0</v>
      </c>
      <c r="BW35" s="80">
        <v>0</v>
      </c>
      <c r="BX35" s="80">
        <v>0</v>
      </c>
      <c r="BY35" s="80">
        <v>0</v>
      </c>
      <c r="BZ35" s="80">
        <v>0</v>
      </c>
      <c r="CA35" s="80">
        <v>0</v>
      </c>
      <c r="CB35" s="80">
        <v>0</v>
      </c>
      <c r="CC35" s="80">
        <v>0</v>
      </c>
    </row>
    <row r="36" spans="1:81">
      <c r="A36" s="80" t="s">
        <v>1765</v>
      </c>
      <c r="B36" s="80">
        <v>60</v>
      </c>
      <c r="C36" s="80">
        <v>9</v>
      </c>
      <c r="D36" s="80">
        <v>4</v>
      </c>
      <c r="E36" s="80">
        <v>2012</v>
      </c>
      <c r="F36" s="80" t="s">
        <v>88</v>
      </c>
      <c r="G36" s="80" t="s">
        <v>1756</v>
      </c>
      <c r="H36" s="80" t="s">
        <v>1757</v>
      </c>
      <c r="I36" s="177"/>
      <c r="J36" s="81">
        <v>1333.7522877861179</v>
      </c>
      <c r="K36" s="81">
        <v>9.1128712431655963</v>
      </c>
      <c r="L36" s="81">
        <v>10.482253964538277</v>
      </c>
      <c r="M36" s="81">
        <v>243.71572461687117</v>
      </c>
      <c r="N36" s="81">
        <v>204.45300822909829</v>
      </c>
      <c r="O36" s="81">
        <v>163.67546019230522</v>
      </c>
      <c r="P36" s="81">
        <v>99.870656641585455</v>
      </c>
      <c r="Q36" s="81">
        <v>11.949820900092972</v>
      </c>
      <c r="R36" s="81">
        <v>0</v>
      </c>
      <c r="S36" s="81">
        <v>11.317746398659997</v>
      </c>
      <c r="T36" s="82"/>
      <c r="U36" s="81">
        <v>36250762</v>
      </c>
      <c r="V36" s="81">
        <v>3676</v>
      </c>
      <c r="W36" s="81">
        <v>204</v>
      </c>
      <c r="X36" s="81">
        <v>42616</v>
      </c>
      <c r="Y36" s="81">
        <v>63322</v>
      </c>
      <c r="Z36" s="81">
        <v>85606</v>
      </c>
      <c r="AA36" s="81">
        <v>20068</v>
      </c>
      <c r="AB36" s="81">
        <v>156725</v>
      </c>
      <c r="AC36" s="81">
        <v>0</v>
      </c>
      <c r="AD36" s="81">
        <v>11.317746398659997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114.97499999999999</v>
      </c>
      <c r="BJ36" s="81">
        <v>0</v>
      </c>
      <c r="BK36" s="81">
        <v>32.870999999999995</v>
      </c>
      <c r="BL36" s="81">
        <v>0</v>
      </c>
      <c r="BM36" s="82"/>
      <c r="BN36" s="81">
        <v>0</v>
      </c>
      <c r="BO36" s="81">
        <v>0</v>
      </c>
      <c r="BP36" s="81">
        <v>15</v>
      </c>
      <c r="BQ36" s="81">
        <v>0</v>
      </c>
      <c r="BR36" s="81">
        <v>7</v>
      </c>
      <c r="BS36" s="81">
        <v>0</v>
      </c>
      <c r="BT36"/>
      <c r="BU36" s="80">
        <v>147.846</v>
      </c>
      <c r="BV36" s="80">
        <v>0</v>
      </c>
      <c r="BW36" s="80">
        <v>0</v>
      </c>
      <c r="BX36" s="80">
        <v>0</v>
      </c>
      <c r="BY36" s="80">
        <v>0</v>
      </c>
      <c r="BZ36" s="80">
        <v>0</v>
      </c>
      <c r="CA36" s="80">
        <v>0</v>
      </c>
      <c r="CB36" s="80">
        <v>0</v>
      </c>
      <c r="CC36" s="80">
        <v>0</v>
      </c>
    </row>
    <row r="37" spans="1:81">
      <c r="A37" s="80" t="s">
        <v>1766</v>
      </c>
      <c r="B37" s="80">
        <v>61</v>
      </c>
      <c r="C37" s="80">
        <v>10</v>
      </c>
      <c r="D37" s="80">
        <v>4</v>
      </c>
      <c r="E37" s="80">
        <v>2013</v>
      </c>
      <c r="F37" s="80" t="s">
        <v>89</v>
      </c>
      <c r="G37" s="80" t="s">
        <v>1756</v>
      </c>
      <c r="H37" s="80" t="s">
        <v>1757</v>
      </c>
      <c r="I37" s="177"/>
      <c r="J37" s="81">
        <v>1403.8158844259547</v>
      </c>
      <c r="K37" s="81">
        <v>8.1221843837805086</v>
      </c>
      <c r="L37" s="81">
        <v>10.484915788126113</v>
      </c>
      <c r="M37" s="81">
        <v>241.64087166427885</v>
      </c>
      <c r="N37" s="81">
        <v>216.65560052947123</v>
      </c>
      <c r="O37" s="81">
        <v>157.61341207167786</v>
      </c>
      <c r="P37" s="81">
        <v>101.62068354877422</v>
      </c>
      <c r="Q37" s="81">
        <v>12.100291317621656</v>
      </c>
      <c r="R37" s="81">
        <v>0</v>
      </c>
      <c r="S37" s="81">
        <v>6.6768360819999977</v>
      </c>
      <c r="T37" s="82"/>
      <c r="U37" s="81">
        <v>37167261</v>
      </c>
      <c r="V37" s="81">
        <v>3676</v>
      </c>
      <c r="W37" s="81">
        <v>204</v>
      </c>
      <c r="X37" s="81">
        <v>42616</v>
      </c>
      <c r="Y37" s="81">
        <v>63846</v>
      </c>
      <c r="Z37" s="81">
        <v>86116</v>
      </c>
      <c r="AA37" s="81">
        <v>20343</v>
      </c>
      <c r="AB37" s="81">
        <v>156423</v>
      </c>
      <c r="AC37" s="81">
        <v>0</v>
      </c>
      <c r="AD37" s="81">
        <v>6.6768360819999977</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124.599</v>
      </c>
      <c r="BJ37" s="81">
        <v>0</v>
      </c>
      <c r="BK37" s="81">
        <v>35.394999999999996</v>
      </c>
      <c r="BL37" s="81">
        <v>0</v>
      </c>
      <c r="BM37" s="82"/>
      <c r="BN37" s="81">
        <v>0</v>
      </c>
      <c r="BO37" s="81">
        <v>0</v>
      </c>
      <c r="BP37" s="81">
        <v>15</v>
      </c>
      <c r="BQ37" s="81">
        <v>0</v>
      </c>
      <c r="BR37" s="81">
        <v>7</v>
      </c>
      <c r="BS37" s="81">
        <v>0</v>
      </c>
      <c r="BT37"/>
      <c r="BU37" s="80">
        <v>159.994</v>
      </c>
      <c r="BV37" s="80">
        <v>0</v>
      </c>
      <c r="BW37" s="80">
        <v>0</v>
      </c>
      <c r="BX37" s="80">
        <v>0</v>
      </c>
      <c r="BY37" s="80">
        <v>0</v>
      </c>
      <c r="BZ37" s="80">
        <v>0</v>
      </c>
      <c r="CA37" s="80">
        <v>0</v>
      </c>
      <c r="CB37" s="80">
        <v>0</v>
      </c>
      <c r="CC37" s="80">
        <v>0</v>
      </c>
    </row>
    <row r="38" spans="1:81">
      <c r="A38" s="80" t="s">
        <v>1767</v>
      </c>
      <c r="B38" s="80">
        <v>62</v>
      </c>
      <c r="C38" s="80">
        <v>11</v>
      </c>
      <c r="D38" s="80">
        <v>4</v>
      </c>
      <c r="E38" s="80">
        <v>2014</v>
      </c>
      <c r="F38" s="80" t="s">
        <v>90</v>
      </c>
      <c r="G38" s="80" t="s">
        <v>1756</v>
      </c>
      <c r="H38" s="80" t="s">
        <v>1757</v>
      </c>
      <c r="I38" s="177"/>
      <c r="J38" s="81">
        <v>1262.3231826824378</v>
      </c>
      <c r="K38" s="81">
        <v>6.9982408816485639</v>
      </c>
      <c r="L38" s="81">
        <v>10.544414095574675</v>
      </c>
      <c r="M38" s="81">
        <v>226.00136547422312</v>
      </c>
      <c r="N38" s="81">
        <v>179.92552417060452</v>
      </c>
      <c r="O38" s="81">
        <v>151.51323111558176</v>
      </c>
      <c r="P38" s="81">
        <v>103.17357572847939</v>
      </c>
      <c r="Q38" s="81">
        <v>11.570866168106551</v>
      </c>
      <c r="R38" s="81">
        <v>0</v>
      </c>
      <c r="S38" s="81">
        <v>7.501753289639999</v>
      </c>
      <c r="T38" s="82"/>
      <c r="U38" s="81">
        <v>36791496</v>
      </c>
      <c r="V38" s="81">
        <v>2927</v>
      </c>
      <c r="W38" s="81">
        <v>184</v>
      </c>
      <c r="X38" s="81">
        <v>43340</v>
      </c>
      <c r="Y38" s="81">
        <v>64450</v>
      </c>
      <c r="Z38" s="81">
        <v>87188</v>
      </c>
      <c r="AA38" s="81">
        <v>20547</v>
      </c>
      <c r="AB38" s="81">
        <v>155900</v>
      </c>
      <c r="AC38" s="81">
        <v>0</v>
      </c>
      <c r="AD38" s="81">
        <v>7.501753289639999</v>
      </c>
      <c r="AE38" s="82"/>
      <c r="AF38" s="81">
        <v>397056221.75170183</v>
      </c>
      <c r="AG38" s="81">
        <v>6744839.8006432289</v>
      </c>
      <c r="AH38" s="81">
        <v>2620974.9290718739</v>
      </c>
      <c r="AI38" s="81">
        <v>314222999.27264017</v>
      </c>
      <c r="AJ38" s="81">
        <v>247702292.3615005</v>
      </c>
      <c r="AK38" s="81">
        <v>0</v>
      </c>
      <c r="AL38" s="81">
        <v>0</v>
      </c>
      <c r="AM38" s="81">
        <v>21402740.352786563</v>
      </c>
      <c r="AN38" s="81">
        <v>0</v>
      </c>
      <c r="AO38" s="81">
        <v>0</v>
      </c>
      <c r="AP38" s="82"/>
      <c r="AQ38" s="81">
        <v>3009</v>
      </c>
      <c r="AR38" s="81">
        <v>388</v>
      </c>
      <c r="AS38" s="81">
        <v>0</v>
      </c>
      <c r="AT38" s="81">
        <v>0</v>
      </c>
      <c r="AU38" s="81">
        <v>0</v>
      </c>
      <c r="AV38" s="81">
        <v>0</v>
      </c>
      <c r="AW38" s="81" t="s">
        <v>564</v>
      </c>
      <c r="AX38" s="82"/>
      <c r="AY38" s="81">
        <v>11159.7</v>
      </c>
      <c r="AZ38" s="81">
        <v>26408.6</v>
      </c>
      <c r="BA38" s="81">
        <v>0</v>
      </c>
      <c r="BB38" s="81">
        <v>0</v>
      </c>
      <c r="BC38" s="81">
        <v>0</v>
      </c>
      <c r="BD38" s="81">
        <v>0</v>
      </c>
      <c r="BE38" s="81" t="s">
        <v>564</v>
      </c>
      <c r="BF38" s="82"/>
      <c r="BG38" s="81">
        <v>0</v>
      </c>
      <c r="BH38" s="81">
        <v>0</v>
      </c>
      <c r="BI38" s="81">
        <v>120.937</v>
      </c>
      <c r="BJ38" s="81">
        <v>0</v>
      </c>
      <c r="BK38" s="81">
        <v>34.573</v>
      </c>
      <c r="BL38" s="81">
        <v>0</v>
      </c>
      <c r="BM38" s="82"/>
      <c r="BN38" s="81">
        <v>0</v>
      </c>
      <c r="BO38" s="81">
        <v>0</v>
      </c>
      <c r="BP38" s="81">
        <v>15</v>
      </c>
      <c r="BQ38" s="81">
        <v>0</v>
      </c>
      <c r="BR38" s="81">
        <v>7</v>
      </c>
      <c r="BS38" s="81">
        <v>0</v>
      </c>
      <c r="BT38"/>
      <c r="BU38" s="80">
        <v>155.51</v>
      </c>
      <c r="BV38" s="80">
        <v>0</v>
      </c>
      <c r="BW38" s="80">
        <v>0</v>
      </c>
      <c r="BX38" s="80">
        <v>0</v>
      </c>
      <c r="BY38" s="80">
        <v>0</v>
      </c>
      <c r="BZ38" s="80">
        <v>0</v>
      </c>
      <c r="CA38" s="80">
        <v>0</v>
      </c>
      <c r="CB38" s="80">
        <v>0</v>
      </c>
      <c r="CC38" s="80">
        <v>0</v>
      </c>
    </row>
    <row r="39" spans="1:81">
      <c r="A39" s="80" t="s">
        <v>1768</v>
      </c>
      <c r="B39" s="80">
        <v>63</v>
      </c>
      <c r="C39" s="80">
        <v>12</v>
      </c>
      <c r="D39" s="80">
        <v>4</v>
      </c>
      <c r="E39" s="80">
        <v>2015</v>
      </c>
      <c r="F39" s="80" t="s">
        <v>91</v>
      </c>
      <c r="G39" s="80" t="s">
        <v>1756</v>
      </c>
      <c r="H39" s="80" t="s">
        <v>1757</v>
      </c>
      <c r="I39" s="177"/>
      <c r="J39" s="81">
        <v>1367.5377750290465</v>
      </c>
      <c r="K39" s="81">
        <v>6.9498347941825545</v>
      </c>
      <c r="L39" s="81">
        <v>11.076033652580168</v>
      </c>
      <c r="M39" s="81">
        <v>229.60926462558666</v>
      </c>
      <c r="N39" s="81">
        <v>169.13814236389999</v>
      </c>
      <c r="O39" s="81">
        <v>151.31695399012699</v>
      </c>
      <c r="P39" s="81">
        <v>103.55627218206369</v>
      </c>
      <c r="Q39" s="81">
        <v>11.283345775972652</v>
      </c>
      <c r="R39" s="81">
        <v>0</v>
      </c>
      <c r="S39" s="81">
        <v>4.3778690300000003</v>
      </c>
      <c r="T39" s="82"/>
      <c r="U39" s="81">
        <v>39406925</v>
      </c>
      <c r="V39" s="81">
        <v>2927</v>
      </c>
      <c r="W39" s="81">
        <v>184</v>
      </c>
      <c r="X39" s="81">
        <v>43340</v>
      </c>
      <c r="Y39" s="81">
        <v>65186</v>
      </c>
      <c r="Z39" s="81">
        <v>87914</v>
      </c>
      <c r="AA39" s="81">
        <v>20607</v>
      </c>
      <c r="AB39" s="81">
        <v>155295</v>
      </c>
      <c r="AC39" s="81">
        <v>0</v>
      </c>
      <c r="AD39" s="81">
        <v>4.3778690300000003</v>
      </c>
      <c r="AE39" s="82"/>
      <c r="AF39" s="81">
        <v>423230389.84946609</v>
      </c>
      <c r="AG39" s="81">
        <v>5980642.848823769</v>
      </c>
      <c r="AH39" s="81">
        <v>2314588.6369307595</v>
      </c>
      <c r="AI39" s="81">
        <v>325775232.34287065</v>
      </c>
      <c r="AJ39" s="81">
        <v>226989028.44563663</v>
      </c>
      <c r="AK39" s="81">
        <v>0</v>
      </c>
      <c r="AL39" s="81">
        <v>0</v>
      </c>
      <c r="AM39" s="81">
        <v>21282528.311976049</v>
      </c>
      <c r="AN39" s="81">
        <v>0</v>
      </c>
      <c r="AO39" s="81">
        <v>0</v>
      </c>
      <c r="AP39" s="82"/>
      <c r="AQ39" s="81">
        <v>3338</v>
      </c>
      <c r="AR39" s="81">
        <v>632</v>
      </c>
      <c r="AS39" s="81">
        <v>0</v>
      </c>
      <c r="AT39" s="81">
        <v>0</v>
      </c>
      <c r="AU39" s="81">
        <v>0</v>
      </c>
      <c r="AV39" s="81">
        <v>0</v>
      </c>
      <c r="AW39" s="81" t="s">
        <v>564</v>
      </c>
      <c r="AX39" s="82"/>
      <c r="AY39" s="81">
        <v>12665.1</v>
      </c>
      <c r="AZ39" s="81">
        <v>43516.4</v>
      </c>
      <c r="BA39" s="81">
        <v>0</v>
      </c>
      <c r="BB39" s="81">
        <v>0</v>
      </c>
      <c r="BC39" s="81">
        <v>0</v>
      </c>
      <c r="BD39" s="81">
        <v>0</v>
      </c>
      <c r="BE39" s="81" t="s">
        <v>564</v>
      </c>
      <c r="BF39" s="82"/>
      <c r="BG39" s="81">
        <v>0</v>
      </c>
      <c r="BH39" s="81">
        <v>0</v>
      </c>
      <c r="BI39" s="81">
        <v>112.69799999999999</v>
      </c>
      <c r="BJ39" s="81">
        <v>0</v>
      </c>
      <c r="BK39" s="81">
        <v>33.396000000000001</v>
      </c>
      <c r="BL39" s="81">
        <v>0</v>
      </c>
      <c r="BM39" s="82"/>
      <c r="BN39" s="81">
        <v>0</v>
      </c>
      <c r="BO39" s="81">
        <v>0</v>
      </c>
      <c r="BP39" s="81">
        <v>15</v>
      </c>
      <c r="BQ39" s="81">
        <v>0</v>
      </c>
      <c r="BR39" s="81">
        <v>7</v>
      </c>
      <c r="BS39" s="81">
        <v>0</v>
      </c>
      <c r="BT39"/>
      <c r="BU39" s="80">
        <v>146.09399999999999</v>
      </c>
      <c r="BV39" s="80">
        <v>0</v>
      </c>
      <c r="BW39" s="80">
        <v>0</v>
      </c>
      <c r="BX39" s="80">
        <v>0</v>
      </c>
      <c r="BY39" s="80">
        <v>0</v>
      </c>
      <c r="BZ39" s="80">
        <v>0</v>
      </c>
      <c r="CA39" s="80">
        <v>0</v>
      </c>
      <c r="CB39" s="80">
        <v>0</v>
      </c>
      <c r="CC39" s="80">
        <v>0</v>
      </c>
    </row>
    <row r="40" spans="1:81">
      <c r="A40" s="80" t="s">
        <v>1769</v>
      </c>
      <c r="B40" s="80">
        <v>64</v>
      </c>
      <c r="C40" s="80">
        <v>13</v>
      </c>
      <c r="D40" s="80">
        <v>4</v>
      </c>
      <c r="E40" s="80">
        <v>2016</v>
      </c>
      <c r="F40" s="80" t="s">
        <v>92</v>
      </c>
      <c r="G40" s="80" t="s">
        <v>1756</v>
      </c>
      <c r="H40" s="80" t="s">
        <v>1757</v>
      </c>
      <c r="I40" s="177"/>
      <c r="J40" s="81">
        <v>1509.6388295744346</v>
      </c>
      <c r="K40" s="81">
        <v>6.6975909588141862</v>
      </c>
      <c r="L40" s="81">
        <v>12.883381949513764</v>
      </c>
      <c r="M40" s="81">
        <v>197.46957883588098</v>
      </c>
      <c r="N40" s="81">
        <v>179.73220895121437</v>
      </c>
      <c r="O40" s="81">
        <v>150.25817821120756</v>
      </c>
      <c r="P40" s="81">
        <v>101.90683384498951</v>
      </c>
      <c r="Q40" s="81">
        <v>10.951495918345007</v>
      </c>
      <c r="R40" s="81">
        <v>0</v>
      </c>
      <c r="S40" s="81">
        <v>6.7617306142592</v>
      </c>
      <c r="T40" s="82"/>
      <c r="U40" s="81">
        <v>41099340</v>
      </c>
      <c r="V40" s="81">
        <v>2927</v>
      </c>
      <c r="W40" s="81">
        <v>184</v>
      </c>
      <c r="X40" s="81">
        <v>43340</v>
      </c>
      <c r="Y40" s="81">
        <v>66094</v>
      </c>
      <c r="Z40" s="81">
        <v>88372</v>
      </c>
      <c r="AA40" s="81">
        <v>20974</v>
      </c>
      <c r="AB40" s="81">
        <v>155050</v>
      </c>
      <c r="AC40" s="81">
        <v>0</v>
      </c>
      <c r="AD40" s="81">
        <v>6.7617306142592</v>
      </c>
      <c r="AE40" s="82"/>
      <c r="AF40" s="81">
        <v>484852823.30103451</v>
      </c>
      <c r="AG40" s="81">
        <v>5698608.8552275384</v>
      </c>
      <c r="AH40" s="81">
        <v>2131332.962908376</v>
      </c>
      <c r="AI40" s="81">
        <v>303151315.43437737</v>
      </c>
      <c r="AJ40" s="81">
        <v>244625808.4092634</v>
      </c>
      <c r="AK40" s="81">
        <v>0</v>
      </c>
      <c r="AL40" s="81">
        <v>0</v>
      </c>
      <c r="AM40" s="81">
        <v>21265460.440557621</v>
      </c>
      <c r="AN40" s="81">
        <v>0</v>
      </c>
      <c r="AO40" s="81">
        <v>0</v>
      </c>
      <c r="AP40" s="82"/>
      <c r="AQ40" s="81">
        <v>3623</v>
      </c>
      <c r="AR40" s="81">
        <v>814</v>
      </c>
      <c r="AS40" s="81">
        <v>0</v>
      </c>
      <c r="AT40" s="81">
        <v>0</v>
      </c>
      <c r="AU40" s="81">
        <v>0</v>
      </c>
      <c r="AV40" s="81">
        <v>0</v>
      </c>
      <c r="AW40" s="81" t="s">
        <v>564</v>
      </c>
      <c r="AX40" s="82"/>
      <c r="AY40" s="81">
        <v>13956.5</v>
      </c>
      <c r="AZ40" s="81">
        <v>57315</v>
      </c>
      <c r="BA40" s="81">
        <v>0</v>
      </c>
      <c r="BB40" s="81">
        <v>0</v>
      </c>
      <c r="BC40" s="81">
        <v>0</v>
      </c>
      <c r="BD40" s="81">
        <v>0</v>
      </c>
      <c r="BE40" s="81" t="s">
        <v>564</v>
      </c>
      <c r="BF40" s="82"/>
      <c r="BG40" s="81">
        <v>0</v>
      </c>
      <c r="BH40" s="81">
        <v>0</v>
      </c>
      <c r="BI40" s="81">
        <v>112.443</v>
      </c>
      <c r="BJ40" s="81">
        <v>0</v>
      </c>
      <c r="BK40" s="81">
        <v>33.262999999999998</v>
      </c>
      <c r="BL40" s="81">
        <v>0</v>
      </c>
      <c r="BM40" s="82"/>
      <c r="BN40" s="81">
        <v>0</v>
      </c>
      <c r="BO40" s="81">
        <v>0</v>
      </c>
      <c r="BP40" s="81">
        <v>15</v>
      </c>
      <c r="BQ40" s="81">
        <v>0</v>
      </c>
      <c r="BR40" s="81">
        <v>7</v>
      </c>
      <c r="BS40" s="81">
        <v>0</v>
      </c>
      <c r="BT40"/>
      <c r="BU40" s="80">
        <v>145.70599999999999</v>
      </c>
      <c r="BV40" s="80">
        <v>0</v>
      </c>
      <c r="BW40" s="80">
        <v>0</v>
      </c>
      <c r="BX40" s="80">
        <v>0</v>
      </c>
      <c r="BY40" s="80">
        <v>0</v>
      </c>
      <c r="BZ40" s="80">
        <v>0</v>
      </c>
      <c r="CA40" s="80">
        <v>0</v>
      </c>
      <c r="CB40" s="80">
        <v>0</v>
      </c>
      <c r="CC40" s="80">
        <v>0</v>
      </c>
    </row>
    <row r="41" spans="1:81">
      <c r="A41" s="80" t="s">
        <v>1770</v>
      </c>
      <c r="B41" s="80">
        <v>65</v>
      </c>
      <c r="C41" s="80">
        <v>14</v>
      </c>
      <c r="D41" s="80">
        <v>4</v>
      </c>
      <c r="E41" s="80">
        <v>2017</v>
      </c>
      <c r="F41" s="80" t="s">
        <v>71</v>
      </c>
      <c r="G41" s="80" t="s">
        <v>1756</v>
      </c>
      <c r="H41" s="80" t="s">
        <v>1757</v>
      </c>
      <c r="I41" s="177"/>
      <c r="J41" s="81">
        <v>1430.8840856616948</v>
      </c>
      <c r="K41" s="81">
        <v>6.7041053492966416</v>
      </c>
      <c r="L41" s="81">
        <v>11.817540307303664</v>
      </c>
      <c r="M41" s="81">
        <v>200.35565776350487</v>
      </c>
      <c r="N41" s="81">
        <v>201.52238609895122</v>
      </c>
      <c r="O41" s="81">
        <v>151.07782468573313</v>
      </c>
      <c r="P41" s="81">
        <v>102.34274982329016</v>
      </c>
      <c r="Q41" s="81">
        <v>10.571849181829766</v>
      </c>
      <c r="R41" s="81">
        <v>0</v>
      </c>
      <c r="S41" s="81">
        <v>6.8054208958372007</v>
      </c>
      <c r="T41" s="82"/>
      <c r="U41" s="81">
        <v>41500404</v>
      </c>
      <c r="V41" s="81">
        <v>2927</v>
      </c>
      <c r="W41" s="81">
        <v>184</v>
      </c>
      <c r="X41" s="81">
        <v>43340</v>
      </c>
      <c r="Y41" s="81">
        <v>66981</v>
      </c>
      <c r="Z41" s="81">
        <v>90328</v>
      </c>
      <c r="AA41" s="81">
        <v>21198</v>
      </c>
      <c r="AB41" s="81">
        <v>154784</v>
      </c>
      <c r="AC41" s="81">
        <v>0</v>
      </c>
      <c r="AD41" s="81">
        <v>6.8054208958372007</v>
      </c>
      <c r="AE41" s="82"/>
      <c r="AF41" s="81">
        <v>459028515.26148963</v>
      </c>
      <c r="AG41" s="81">
        <v>5758479.9124697559</v>
      </c>
      <c r="AH41" s="81">
        <v>2620738.9976788932</v>
      </c>
      <c r="AI41" s="81">
        <v>322424651.805493</v>
      </c>
      <c r="AJ41" s="81">
        <v>280310165.5292967</v>
      </c>
      <c r="AK41" s="81">
        <v>0</v>
      </c>
      <c r="AL41" s="81">
        <v>0</v>
      </c>
      <c r="AM41" s="81">
        <v>21262195.49064162</v>
      </c>
      <c r="AN41" s="81">
        <v>0</v>
      </c>
      <c r="AO41" s="81">
        <v>0</v>
      </c>
      <c r="AP41" s="82"/>
      <c r="AQ41" s="81">
        <v>3819</v>
      </c>
      <c r="AR41" s="81">
        <v>913</v>
      </c>
      <c r="AS41" s="81">
        <v>0</v>
      </c>
      <c r="AT41" s="81">
        <v>0</v>
      </c>
      <c r="AU41" s="81">
        <v>0</v>
      </c>
      <c r="AV41" s="81">
        <v>0</v>
      </c>
      <c r="AW41" s="81" t="s">
        <v>564</v>
      </c>
      <c r="AX41" s="82"/>
      <c r="AY41" s="81">
        <v>14854.4</v>
      </c>
      <c r="AZ41" s="81">
        <v>62842.400000000023</v>
      </c>
      <c r="BA41" s="81">
        <v>0</v>
      </c>
      <c r="BB41" s="81">
        <v>0</v>
      </c>
      <c r="BC41" s="81">
        <v>0</v>
      </c>
      <c r="BD41" s="81">
        <v>0</v>
      </c>
      <c r="BE41" s="81" t="s">
        <v>564</v>
      </c>
      <c r="BF41" s="82"/>
      <c r="BG41" s="81">
        <v>0</v>
      </c>
      <c r="BH41" s="81">
        <v>0</v>
      </c>
      <c r="BI41" s="81">
        <v>112.643</v>
      </c>
      <c r="BJ41" s="81">
        <v>0</v>
      </c>
      <c r="BK41" s="81">
        <v>33.555999999999997</v>
      </c>
      <c r="BL41" s="81">
        <v>0</v>
      </c>
      <c r="BM41" s="82"/>
      <c r="BN41" s="81">
        <v>0</v>
      </c>
      <c r="BO41" s="81">
        <v>0</v>
      </c>
      <c r="BP41" s="81">
        <v>15</v>
      </c>
      <c r="BQ41" s="81">
        <v>0</v>
      </c>
      <c r="BR41" s="81">
        <v>7</v>
      </c>
      <c r="BS41" s="81">
        <v>0</v>
      </c>
      <c r="BT41"/>
      <c r="BU41" s="80">
        <v>146.19900000000001</v>
      </c>
      <c r="BV41" s="80">
        <v>0</v>
      </c>
      <c r="BW41" s="80">
        <v>0</v>
      </c>
      <c r="BX41" s="80">
        <v>0</v>
      </c>
      <c r="BY41" s="80">
        <v>0</v>
      </c>
      <c r="BZ41" s="80">
        <v>0</v>
      </c>
      <c r="CA41" s="80">
        <v>0</v>
      </c>
      <c r="CB41" s="80">
        <v>0</v>
      </c>
      <c r="CC41" s="80">
        <v>0</v>
      </c>
    </row>
    <row r="42" spans="1:81">
      <c r="A42" s="80" t="s">
        <v>1771</v>
      </c>
      <c r="B42" s="80">
        <v>66</v>
      </c>
      <c r="C42" s="80">
        <v>15</v>
      </c>
      <c r="D42" s="80">
        <v>4</v>
      </c>
      <c r="E42" s="80">
        <v>2018</v>
      </c>
      <c r="F42" s="80" t="s">
        <v>93</v>
      </c>
      <c r="G42" s="80" t="s">
        <v>1756</v>
      </c>
      <c r="H42" s="80" t="s">
        <v>1757</v>
      </c>
      <c r="I42" s="177"/>
      <c r="J42" s="81">
        <v>1311.6929955011785</v>
      </c>
      <c r="K42" s="81">
        <v>6.3303944150201437</v>
      </c>
      <c r="L42" s="81">
        <v>11.051713009904718</v>
      </c>
      <c r="M42" s="81">
        <v>204.41425595344657</v>
      </c>
      <c r="N42" s="81">
        <v>171.22464485459778</v>
      </c>
      <c r="O42" s="81">
        <v>149.06488719124022</v>
      </c>
      <c r="P42" s="81">
        <v>102.2608632927984</v>
      </c>
      <c r="Q42" s="81">
        <v>9.8065298878781171</v>
      </c>
      <c r="R42" s="81">
        <v>0</v>
      </c>
      <c r="S42" s="81">
        <v>8.6594717400000008</v>
      </c>
      <c r="T42" s="82"/>
      <c r="U42" s="81">
        <v>42204138</v>
      </c>
      <c r="V42" s="81">
        <v>2927</v>
      </c>
      <c r="W42" s="81">
        <v>184</v>
      </c>
      <c r="X42" s="81">
        <v>43340</v>
      </c>
      <c r="Y42" s="81">
        <v>67961</v>
      </c>
      <c r="Z42" s="81">
        <v>90831</v>
      </c>
      <c r="AA42" s="81">
        <v>21394</v>
      </c>
      <c r="AB42" s="81">
        <v>154727</v>
      </c>
      <c r="AC42" s="81">
        <v>0</v>
      </c>
      <c r="AD42" s="81">
        <v>8.6594717400000008</v>
      </c>
      <c r="AE42" s="82"/>
      <c r="AF42" s="81">
        <v>434481021.79856128</v>
      </c>
      <c r="AG42" s="81">
        <v>5250792.919883946</v>
      </c>
      <c r="AH42" s="81">
        <v>2475003.6177520962</v>
      </c>
      <c r="AI42" s="81">
        <v>321571532.88110882</v>
      </c>
      <c r="AJ42" s="81">
        <v>250696060.61217549</v>
      </c>
      <c r="AK42" s="81">
        <v>0</v>
      </c>
      <c r="AL42" s="81">
        <v>0</v>
      </c>
      <c r="AM42" s="81">
        <v>21298343.407081291</v>
      </c>
      <c r="AN42" s="81">
        <v>0</v>
      </c>
      <c r="AO42" s="81">
        <v>0</v>
      </c>
      <c r="AP42" s="82"/>
      <c r="AQ42" s="81">
        <v>4072</v>
      </c>
      <c r="AR42" s="81">
        <v>1039</v>
      </c>
      <c r="AS42" s="81">
        <v>0</v>
      </c>
      <c r="AT42" s="81">
        <v>0</v>
      </c>
      <c r="AU42" s="81">
        <v>0</v>
      </c>
      <c r="AV42" s="81">
        <v>0</v>
      </c>
      <c r="AW42" s="81" t="s">
        <v>564</v>
      </c>
      <c r="AX42" s="82"/>
      <c r="AY42" s="81">
        <v>16085.600000000009</v>
      </c>
      <c r="AZ42" s="81">
        <v>68935</v>
      </c>
      <c r="BA42" s="81">
        <v>0</v>
      </c>
      <c r="BB42" s="81">
        <v>0</v>
      </c>
      <c r="BC42" s="81">
        <v>0</v>
      </c>
      <c r="BD42" s="81">
        <v>0</v>
      </c>
      <c r="BE42" s="81" t="s">
        <v>564</v>
      </c>
      <c r="BF42" s="82"/>
      <c r="BG42" s="81">
        <v>0</v>
      </c>
      <c r="BH42" s="81">
        <v>0</v>
      </c>
      <c r="BI42" s="81">
        <v>86.399000000000001</v>
      </c>
      <c r="BJ42" s="81">
        <v>0</v>
      </c>
      <c r="BK42" s="81">
        <v>29.186</v>
      </c>
      <c r="BL42" s="81">
        <v>0</v>
      </c>
      <c r="BM42" s="82"/>
      <c r="BN42" s="81">
        <v>0</v>
      </c>
      <c r="BO42" s="81">
        <v>0</v>
      </c>
      <c r="BP42" s="81">
        <v>12</v>
      </c>
      <c r="BQ42" s="81">
        <v>0</v>
      </c>
      <c r="BR42" s="81">
        <v>6</v>
      </c>
      <c r="BS42" s="81">
        <v>0</v>
      </c>
      <c r="BT42"/>
      <c r="BU42" s="80">
        <v>115.58499999999999</v>
      </c>
      <c r="BV42" s="80">
        <v>0</v>
      </c>
      <c r="BW42" s="80">
        <v>0</v>
      </c>
      <c r="BX42" s="80">
        <v>0</v>
      </c>
      <c r="BY42" s="80">
        <v>0</v>
      </c>
      <c r="BZ42" s="80">
        <v>0</v>
      </c>
      <c r="CA42" s="80">
        <v>0</v>
      </c>
      <c r="CB42" s="80">
        <v>0</v>
      </c>
      <c r="CC42" s="80">
        <v>0</v>
      </c>
    </row>
    <row r="43" spans="1:81">
      <c r="A43" s="80" t="s">
        <v>1772</v>
      </c>
      <c r="B43" s="80">
        <v>67</v>
      </c>
      <c r="C43" s="80">
        <v>16</v>
      </c>
      <c r="D43" s="80">
        <v>4</v>
      </c>
      <c r="E43" s="80">
        <v>2019</v>
      </c>
      <c r="F43" s="80" t="s">
        <v>73</v>
      </c>
      <c r="G43" s="80" t="s">
        <v>1756</v>
      </c>
      <c r="H43" s="80" t="s">
        <v>1757</v>
      </c>
      <c r="I43" s="177"/>
      <c r="J43" s="81">
        <v>1383.8833360024353</v>
      </c>
      <c r="K43" s="81">
        <v>5.7688040831348921</v>
      </c>
      <c r="L43" s="81">
        <v>11.143575740557964</v>
      </c>
      <c r="M43" s="81">
        <v>186.60248505252039</v>
      </c>
      <c r="N43" s="81">
        <v>165.00080416050989</v>
      </c>
      <c r="O43" s="81">
        <v>145.53039607164234</v>
      </c>
      <c r="P43" s="81">
        <v>104.00963472530708</v>
      </c>
      <c r="Q43" s="81">
        <v>9.526171026442368</v>
      </c>
      <c r="R43" s="81">
        <v>0</v>
      </c>
      <c r="S43" s="81">
        <v>6.3795106087999995</v>
      </c>
      <c r="T43" s="82"/>
      <c r="U43" s="81">
        <v>44701492</v>
      </c>
      <c r="V43" s="81">
        <v>2927</v>
      </c>
      <c r="W43" s="81">
        <v>184</v>
      </c>
      <c r="X43" s="81">
        <v>43340</v>
      </c>
      <c r="Y43" s="81">
        <v>68859</v>
      </c>
      <c r="Z43" s="81">
        <v>91112</v>
      </c>
      <c r="AA43" s="81">
        <v>21597</v>
      </c>
      <c r="AB43" s="81">
        <v>154373</v>
      </c>
      <c r="AC43" s="81">
        <v>0</v>
      </c>
      <c r="AD43" s="81">
        <v>6.3795106088000004</v>
      </c>
      <c r="AE43" s="82"/>
      <c r="AF43" s="81">
        <v>463893884.27655739</v>
      </c>
      <c r="AG43" s="81">
        <v>5071488.3324642712</v>
      </c>
      <c r="AH43" s="81">
        <v>2579273.196311506</v>
      </c>
      <c r="AI43" s="81">
        <v>305474173.76446372</v>
      </c>
      <c r="AJ43" s="81">
        <v>239942212.66741323</v>
      </c>
      <c r="AK43" s="81">
        <v>0</v>
      </c>
      <c r="AL43" s="81">
        <v>0</v>
      </c>
      <c r="AM43" s="81">
        <v>21024440.480678193</v>
      </c>
      <c r="AN43" s="81">
        <v>0</v>
      </c>
      <c r="AO43" s="81">
        <v>0</v>
      </c>
      <c r="AP43" s="82"/>
      <c r="AQ43" s="81">
        <v>4300</v>
      </c>
      <c r="AR43" s="81">
        <v>1177</v>
      </c>
      <c r="AS43" s="81">
        <v>0</v>
      </c>
      <c r="AT43" s="81">
        <v>0</v>
      </c>
      <c r="AU43" s="81">
        <v>0</v>
      </c>
      <c r="AV43" s="81">
        <v>0</v>
      </c>
      <c r="AW43" s="81" t="s">
        <v>564</v>
      </c>
      <c r="AX43" s="82"/>
      <c r="AY43" s="81">
        <v>17217.199999999972</v>
      </c>
      <c r="AZ43" s="81">
        <v>77887.999999999971</v>
      </c>
      <c r="BA43" s="81">
        <v>0</v>
      </c>
      <c r="BB43" s="81">
        <v>0</v>
      </c>
      <c r="BC43" s="81">
        <v>0</v>
      </c>
      <c r="BD43" s="81">
        <v>0</v>
      </c>
      <c r="BE43" s="81" t="s">
        <v>564</v>
      </c>
      <c r="BF43" s="82"/>
      <c r="BG43" s="81">
        <v>0</v>
      </c>
      <c r="BH43" s="81">
        <v>0</v>
      </c>
      <c r="BI43" s="81">
        <v>93.412999999999997</v>
      </c>
      <c r="BJ43" s="81">
        <v>0</v>
      </c>
      <c r="BK43" s="81">
        <v>32.084000000000003</v>
      </c>
      <c r="BL43" s="81">
        <v>0</v>
      </c>
      <c r="BM43" s="82"/>
      <c r="BN43" s="81">
        <v>0</v>
      </c>
      <c r="BO43" s="81">
        <v>0</v>
      </c>
      <c r="BP43" s="81">
        <v>13</v>
      </c>
      <c r="BQ43" s="81">
        <v>0</v>
      </c>
      <c r="BR43" s="81">
        <v>7</v>
      </c>
      <c r="BS43" s="81">
        <v>0</v>
      </c>
      <c r="BT43"/>
      <c r="BU43" s="80">
        <v>125.497</v>
      </c>
      <c r="BV43" s="80">
        <v>0</v>
      </c>
      <c r="BW43" s="80">
        <v>0</v>
      </c>
      <c r="BX43" s="80">
        <v>0</v>
      </c>
      <c r="BY43" s="80">
        <v>0</v>
      </c>
      <c r="BZ43" s="80">
        <v>0</v>
      </c>
      <c r="CA43" s="80">
        <v>0</v>
      </c>
      <c r="CB43" s="80">
        <v>0</v>
      </c>
      <c r="CC43" s="80">
        <v>0</v>
      </c>
    </row>
    <row r="44" spans="1:81">
      <c r="A44" s="80" t="s">
        <v>1773</v>
      </c>
      <c r="B44" s="80">
        <v>68</v>
      </c>
      <c r="C44" s="80">
        <v>17</v>
      </c>
      <c r="D44" s="80">
        <v>4</v>
      </c>
      <c r="E44" s="80">
        <v>2020</v>
      </c>
      <c r="F44" s="80" t="s">
        <v>218</v>
      </c>
      <c r="G44" s="80" t="s">
        <v>1756</v>
      </c>
      <c r="H44" s="80" t="s">
        <v>1757</v>
      </c>
      <c r="I44" s="177"/>
      <c r="J44" s="81">
        <v>1434.5440453615299</v>
      </c>
      <c r="K44" s="81">
        <v>5.909172850788436</v>
      </c>
      <c r="L44" s="81">
        <v>11.225966351649141</v>
      </c>
      <c r="M44" s="81">
        <v>180.11982322214297</v>
      </c>
      <c r="N44" s="81">
        <v>163.39284469738766</v>
      </c>
      <c r="O44" s="81">
        <v>128.38826250897904</v>
      </c>
      <c r="P44" s="81">
        <v>99.019539262906719</v>
      </c>
      <c r="Q44" s="81">
        <v>9.0885831859858062</v>
      </c>
      <c r="R44" s="81">
        <v>0</v>
      </c>
      <c r="S44" s="81">
        <v>6.5311759651599992</v>
      </c>
      <c r="T44" s="82"/>
      <c r="U44" s="81">
        <v>49222093</v>
      </c>
      <c r="V44" s="81">
        <v>2814</v>
      </c>
      <c r="W44" s="81">
        <v>197</v>
      </c>
      <c r="X44" s="81">
        <v>43897</v>
      </c>
      <c r="Y44" s="81">
        <v>69752</v>
      </c>
      <c r="Z44" s="81">
        <v>91743</v>
      </c>
      <c r="AA44" s="81">
        <v>22339</v>
      </c>
      <c r="AB44" s="81">
        <v>154140</v>
      </c>
      <c r="AC44" s="81">
        <v>0</v>
      </c>
      <c r="AD44" s="81">
        <v>6.5311759651599992</v>
      </c>
      <c r="AE44" s="82"/>
      <c r="AF44" s="81">
        <v>499887621.2311849</v>
      </c>
      <c r="AG44" s="81">
        <v>4750887.7581518311</v>
      </c>
      <c r="AH44" s="81">
        <v>2748962.0642672088</v>
      </c>
      <c r="AI44" s="81">
        <v>301555326.91409975</v>
      </c>
      <c r="AJ44" s="81">
        <v>238379109.1089741</v>
      </c>
      <c r="AK44" s="81"/>
      <c r="AL44" s="81"/>
      <c r="AM44" s="81">
        <v>20116982.531118341</v>
      </c>
      <c r="AN44" s="81"/>
      <c r="AO44" s="81"/>
      <c r="AP44" s="82"/>
      <c r="AQ44" s="81">
        <v>4537</v>
      </c>
      <c r="AR44" s="81">
        <v>1288</v>
      </c>
      <c r="AS44" s="81">
        <v>0</v>
      </c>
      <c r="AT44" s="81">
        <v>0</v>
      </c>
      <c r="AU44" s="81">
        <v>0</v>
      </c>
      <c r="AV44" s="81">
        <v>0</v>
      </c>
      <c r="AW44" s="81">
        <v>0</v>
      </c>
      <c r="AX44" s="82"/>
      <c r="AY44" s="81">
        <v>18452.599999999911</v>
      </c>
      <c r="AZ44" s="81">
        <v>89321.199999999881</v>
      </c>
      <c r="BA44" s="81">
        <v>0</v>
      </c>
      <c r="BB44" s="81">
        <v>0</v>
      </c>
      <c r="BC44" s="81">
        <v>0</v>
      </c>
      <c r="BD44" s="81">
        <v>0</v>
      </c>
      <c r="BE44" s="81">
        <v>0</v>
      </c>
      <c r="BF44" s="82"/>
      <c r="BG44" s="81">
        <v>0</v>
      </c>
      <c r="BH44" s="81">
        <v>0</v>
      </c>
      <c r="BI44" s="81">
        <v>100.63200000000001</v>
      </c>
      <c r="BJ44" s="81">
        <v>0</v>
      </c>
      <c r="BK44" s="81">
        <v>25.831000000000003</v>
      </c>
      <c r="BL44" s="81">
        <v>0</v>
      </c>
      <c r="BM44" s="82"/>
      <c r="BN44" s="81">
        <v>0</v>
      </c>
      <c r="BO44" s="81">
        <v>0</v>
      </c>
      <c r="BP44" s="81">
        <v>14</v>
      </c>
      <c r="BQ44" s="81">
        <v>0</v>
      </c>
      <c r="BR44" s="81">
        <v>7</v>
      </c>
      <c r="BS44" s="81">
        <v>0</v>
      </c>
      <c r="BT44"/>
      <c r="BU44" s="80">
        <v>126.46299999999999</v>
      </c>
      <c r="BV44" s="80">
        <v>0</v>
      </c>
      <c r="BW44" s="80">
        <v>0</v>
      </c>
      <c r="BX44" s="80">
        <v>0</v>
      </c>
      <c r="BY44" s="80">
        <v>0</v>
      </c>
      <c r="BZ44" s="80">
        <v>0</v>
      </c>
      <c r="CA44" s="80">
        <v>0</v>
      </c>
      <c r="CB44" s="80">
        <v>0</v>
      </c>
      <c r="CC44" s="80">
        <v>0</v>
      </c>
    </row>
    <row r="45" spans="1:81">
      <c r="A45" s="80" t="s">
        <v>1774</v>
      </c>
      <c r="B45" s="80">
        <v>68</v>
      </c>
      <c r="C45" s="80">
        <v>18</v>
      </c>
      <c r="D45" s="80">
        <v>4</v>
      </c>
      <c r="E45" s="80">
        <v>2021</v>
      </c>
      <c r="F45" s="80" t="s">
        <v>75</v>
      </c>
      <c r="G45" s="174" t="s">
        <v>1756</v>
      </c>
      <c r="H45" s="80" t="s">
        <v>1757</v>
      </c>
      <c r="I45" s="177"/>
      <c r="J45" s="81">
        <v>1805.1147787710706</v>
      </c>
      <c r="K45" s="81">
        <v>6.4296598663700832</v>
      </c>
      <c r="L45" s="81">
        <v>10.429183078779557</v>
      </c>
      <c r="M45" s="81">
        <v>197.65733502468251</v>
      </c>
      <c r="N45" s="81">
        <v>158.6578814878645</v>
      </c>
      <c r="O45" s="81">
        <v>125.56078917439514</v>
      </c>
      <c r="P45" s="81">
        <v>104.07354890404076</v>
      </c>
      <c r="Q45" s="81">
        <v>9.1777831854153469</v>
      </c>
      <c r="R45" s="81">
        <v>0</v>
      </c>
      <c r="S45" s="81">
        <v>6.6579385442399994</v>
      </c>
      <c r="T45" s="82"/>
      <c r="U45" s="81">
        <v>60023871</v>
      </c>
      <c r="V45" s="81">
        <v>2814</v>
      </c>
      <c r="W45" s="81">
        <v>197</v>
      </c>
      <c r="X45" s="81">
        <v>43897</v>
      </c>
      <c r="Y45" s="81">
        <v>70342</v>
      </c>
      <c r="Z45" s="81">
        <v>92386</v>
      </c>
      <c r="AA45" s="81">
        <v>22897</v>
      </c>
      <c r="AB45" s="81">
        <v>153807</v>
      </c>
      <c r="AC45" s="81">
        <v>0</v>
      </c>
      <c r="AD45" s="81">
        <v>6.6579385442399994</v>
      </c>
      <c r="AE45" s="82"/>
      <c r="AF45" s="81">
        <v>600135407.582739</v>
      </c>
      <c r="AG45" s="81">
        <v>5155406.0942304078</v>
      </c>
      <c r="AH45" s="81">
        <v>2241603.0850735246</v>
      </c>
      <c r="AI45" s="81">
        <v>328047630.06946254</v>
      </c>
      <c r="AJ45" s="81">
        <v>230512285.98359331</v>
      </c>
      <c r="AK45" s="81">
        <v>0</v>
      </c>
      <c r="AL45" s="81">
        <v>0</v>
      </c>
      <c r="AM45" s="81">
        <v>20189304.792054746</v>
      </c>
      <c r="AN45" s="81">
        <v>0</v>
      </c>
      <c r="AO45" s="81">
        <v>0</v>
      </c>
      <c r="AP45" s="82"/>
      <c r="AQ45" s="81">
        <v>4769</v>
      </c>
      <c r="AR45" s="81">
        <v>1351</v>
      </c>
      <c r="AS45" s="81">
        <v>0</v>
      </c>
      <c r="AT45" s="81">
        <v>0</v>
      </c>
      <c r="AU45" s="81">
        <v>0</v>
      </c>
      <c r="AV45" s="81">
        <v>0</v>
      </c>
      <c r="AW45" s="81"/>
      <c r="AX45" s="82"/>
      <c r="AY45" s="81">
        <v>19764.199999999899</v>
      </c>
      <c r="AZ45" s="81">
        <v>97131.099999999889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1775</v>
      </c>
      <c r="B46" s="80">
        <v>68</v>
      </c>
      <c r="C46" s="80">
        <v>19</v>
      </c>
      <c r="D46" s="80">
        <v>4</v>
      </c>
      <c r="E46" s="80">
        <v>2022</v>
      </c>
      <c r="F46" s="80" t="s">
        <v>568</v>
      </c>
      <c r="G46" s="174" t="s">
        <v>1756</v>
      </c>
      <c r="H46" s="80" t="s">
        <v>1757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5063</v>
      </c>
      <c r="AR46" s="81">
        <v>1405</v>
      </c>
      <c r="AS46" s="81">
        <v>0</v>
      </c>
      <c r="AT46" s="81">
        <v>0</v>
      </c>
      <c r="AU46" s="81">
        <v>0</v>
      </c>
      <c r="AV46" s="81">
        <v>0</v>
      </c>
      <c r="AW46" s="81"/>
      <c r="AX46" s="82"/>
      <c r="AY46" s="81">
        <v>21414.599999999875</v>
      </c>
      <c r="AZ46" s="81">
        <v>104206.59999999989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1776</v>
      </c>
      <c r="B47" s="80">
        <v>18</v>
      </c>
      <c r="C47" s="80">
        <v>1</v>
      </c>
      <c r="D47" s="80">
        <v>2</v>
      </c>
      <c r="E47" s="80">
        <v>1990</v>
      </c>
      <c r="F47" s="80" t="s">
        <v>562</v>
      </c>
      <c r="G47" s="80" t="s">
        <v>1777</v>
      </c>
      <c r="H47" s="80" t="s">
        <v>1778</v>
      </c>
      <c r="I47" s="177"/>
      <c r="J47" s="81">
        <v>434.85398966422503</v>
      </c>
      <c r="K47" s="81">
        <v>21.371202895975344</v>
      </c>
      <c r="L47" s="81">
        <v>23.534731593302929</v>
      </c>
      <c r="M47" s="81">
        <v>133.39328207307216</v>
      </c>
      <c r="N47" s="81">
        <v>203.09915145924413</v>
      </c>
      <c r="O47" s="81">
        <v>143.81064506547602</v>
      </c>
      <c r="P47" s="81">
        <v>180.75780386524391</v>
      </c>
      <c r="Q47" s="81">
        <v>9.8702295075307092</v>
      </c>
      <c r="R47" s="81">
        <v>0</v>
      </c>
      <c r="S47" s="81">
        <v>8.8978834071660486</v>
      </c>
      <c r="T47" s="82"/>
      <c r="U47" s="81">
        <v>64739826</v>
      </c>
      <c r="V47" s="81">
        <v>6232</v>
      </c>
      <c r="W47" s="81">
        <v>335</v>
      </c>
      <c r="X47" s="81">
        <v>45906</v>
      </c>
      <c r="Y47" s="81">
        <v>50478</v>
      </c>
      <c r="Z47" s="81">
        <v>59151</v>
      </c>
      <c r="AA47" s="81">
        <v>43890</v>
      </c>
      <c r="AB47" s="81">
        <v>160259</v>
      </c>
      <c r="AC47" s="81">
        <v>0</v>
      </c>
      <c r="AD47" s="81">
        <v>8.8978834071660486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1779</v>
      </c>
      <c r="B48" s="80">
        <v>19</v>
      </c>
      <c r="C48" s="80">
        <v>2</v>
      </c>
      <c r="D48" s="80">
        <v>2</v>
      </c>
      <c r="E48" s="80">
        <v>2005</v>
      </c>
      <c r="F48" s="80" t="s">
        <v>565</v>
      </c>
      <c r="G48" s="80" t="s">
        <v>1777</v>
      </c>
      <c r="H48" s="80" t="s">
        <v>1778</v>
      </c>
      <c r="I48" s="177"/>
      <c r="J48" s="81">
        <v>319.4256356237492</v>
      </c>
      <c r="K48" s="81">
        <v>13.338854167576212</v>
      </c>
      <c r="L48" s="81">
        <v>14.134161250999355</v>
      </c>
      <c r="M48" s="81">
        <v>231.52575065445885</v>
      </c>
      <c r="N48" s="81">
        <v>324.82653976042275</v>
      </c>
      <c r="O48" s="81">
        <v>212.41430777455389</v>
      </c>
      <c r="P48" s="81">
        <v>173.83586880923497</v>
      </c>
      <c r="Q48" s="81">
        <v>9.5286445607937065</v>
      </c>
      <c r="R48" s="81">
        <v>0</v>
      </c>
      <c r="S48" s="81">
        <v>9.1080472415056484</v>
      </c>
      <c r="T48" s="82"/>
      <c r="U48" s="81">
        <v>57556268</v>
      </c>
      <c r="V48" s="81">
        <v>5124</v>
      </c>
      <c r="W48" s="81">
        <v>189</v>
      </c>
      <c r="X48" s="81">
        <v>42491</v>
      </c>
      <c r="Y48" s="81">
        <v>60697</v>
      </c>
      <c r="Z48" s="81">
        <v>101102</v>
      </c>
      <c r="AA48" s="81">
        <v>34569</v>
      </c>
      <c r="AB48" s="81">
        <v>161736</v>
      </c>
      <c r="AC48" s="81">
        <v>0</v>
      </c>
      <c r="AD48" s="81">
        <v>9.1080472415056484</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1780</v>
      </c>
      <c r="B49" s="80">
        <v>20</v>
      </c>
      <c r="C49" s="80">
        <v>3</v>
      </c>
      <c r="D49" s="80">
        <v>2</v>
      </c>
      <c r="E49" s="80">
        <v>2006</v>
      </c>
      <c r="F49" s="80" t="s">
        <v>566</v>
      </c>
      <c r="G49" s="80" t="s">
        <v>1777</v>
      </c>
      <c r="H49" s="80" t="s">
        <v>1778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1781</v>
      </c>
      <c r="B50" s="80">
        <v>21</v>
      </c>
      <c r="C50" s="80">
        <v>4</v>
      </c>
      <c r="D50" s="80">
        <v>2</v>
      </c>
      <c r="E50" s="80">
        <v>2007</v>
      </c>
      <c r="F50" s="80" t="s">
        <v>567</v>
      </c>
      <c r="G50" s="80" t="s">
        <v>1777</v>
      </c>
      <c r="H50" s="80" t="s">
        <v>1778</v>
      </c>
      <c r="I50" s="177"/>
      <c r="J50" s="81">
        <v>315.0164169419071</v>
      </c>
      <c r="K50" s="81">
        <v>12.135130860733936</v>
      </c>
      <c r="L50" s="81">
        <v>17.316674832984621</v>
      </c>
      <c r="M50" s="81">
        <v>239.6528986063947</v>
      </c>
      <c r="N50" s="81">
        <v>289.11606336973364</v>
      </c>
      <c r="O50" s="81">
        <v>205.53919223389943</v>
      </c>
      <c r="P50" s="81">
        <v>171.19545978325047</v>
      </c>
      <c r="Q50" s="81">
        <v>9.9989390121546311</v>
      </c>
      <c r="R50" s="81">
        <v>0</v>
      </c>
      <c r="S50" s="81">
        <v>6.4349458550595999</v>
      </c>
      <c r="T50" s="82"/>
      <c r="U50" s="81">
        <v>58068838</v>
      </c>
      <c r="V50" s="81">
        <v>4535</v>
      </c>
      <c r="W50" s="81">
        <v>282</v>
      </c>
      <c r="X50" s="81">
        <v>51319</v>
      </c>
      <c r="Y50" s="81">
        <v>61542</v>
      </c>
      <c r="Z50" s="81">
        <v>101699</v>
      </c>
      <c r="AA50" s="81">
        <v>33525</v>
      </c>
      <c r="AB50" s="81">
        <v>160743</v>
      </c>
      <c r="AC50" s="81">
        <v>0</v>
      </c>
      <c r="AD50" s="81">
        <v>6.4349458550595999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1782</v>
      </c>
      <c r="B51" s="80">
        <v>22</v>
      </c>
      <c r="C51" s="80">
        <v>5</v>
      </c>
      <c r="D51" s="80">
        <v>2</v>
      </c>
      <c r="E51" s="80">
        <v>2008</v>
      </c>
      <c r="F51" s="80" t="s">
        <v>84</v>
      </c>
      <c r="G51" s="80" t="s">
        <v>1777</v>
      </c>
      <c r="H51" s="80" t="s">
        <v>1778</v>
      </c>
      <c r="I51" s="177"/>
      <c r="J51" s="81">
        <v>256.1755925308421</v>
      </c>
      <c r="K51" s="81">
        <v>8.9955983567720281</v>
      </c>
      <c r="L51" s="81">
        <v>15.732600776810383</v>
      </c>
      <c r="M51" s="81">
        <v>259.25744440580019</v>
      </c>
      <c r="N51" s="81">
        <v>263.87655378890059</v>
      </c>
      <c r="O51" s="81">
        <v>198.61660284715711</v>
      </c>
      <c r="P51" s="81">
        <v>166.97081859734982</v>
      </c>
      <c r="Q51" s="81">
        <v>9.8035704437306226</v>
      </c>
      <c r="R51" s="81">
        <v>0</v>
      </c>
      <c r="S51" s="81">
        <v>4.5380531946123241</v>
      </c>
      <c r="T51" s="82"/>
      <c r="U51" s="81">
        <v>54797618</v>
      </c>
      <c r="V51" s="81">
        <v>4535</v>
      </c>
      <c r="W51" s="81">
        <v>282</v>
      </c>
      <c r="X51" s="81">
        <v>51319</v>
      </c>
      <c r="Y51" s="81">
        <v>61803</v>
      </c>
      <c r="Z51" s="81">
        <v>101723</v>
      </c>
      <c r="AA51" s="81">
        <v>32735</v>
      </c>
      <c r="AB51" s="81">
        <v>160192</v>
      </c>
      <c r="AC51" s="81">
        <v>0</v>
      </c>
      <c r="AD51" s="81">
        <v>4.5380531946123241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1783</v>
      </c>
      <c r="B52" s="80">
        <v>23</v>
      </c>
      <c r="C52" s="80">
        <v>6</v>
      </c>
      <c r="D52" s="80">
        <v>2</v>
      </c>
      <c r="E52" s="80">
        <v>2009</v>
      </c>
      <c r="F52" s="80" t="s">
        <v>85</v>
      </c>
      <c r="G52" s="80" t="s">
        <v>1777</v>
      </c>
      <c r="H52" s="80" t="s">
        <v>1778</v>
      </c>
      <c r="I52" s="177"/>
      <c r="J52" s="81">
        <v>232.37498391926243</v>
      </c>
      <c r="K52" s="81">
        <v>9.3054320377379458</v>
      </c>
      <c r="L52" s="81">
        <v>18.22206080656532</v>
      </c>
      <c r="M52" s="81">
        <v>268.6645177136092</v>
      </c>
      <c r="N52" s="81">
        <v>266.89995825664568</v>
      </c>
      <c r="O52" s="81">
        <v>201.60450246074626</v>
      </c>
      <c r="P52" s="81">
        <v>159.21916912453256</v>
      </c>
      <c r="Q52" s="81">
        <v>9.3000231718516631</v>
      </c>
      <c r="R52" s="81">
        <v>0</v>
      </c>
      <c r="S52" s="81">
        <v>2.9755641021686667</v>
      </c>
      <c r="T52" s="82"/>
      <c r="U52" s="81">
        <v>36924894</v>
      </c>
      <c r="V52" s="81">
        <v>4495</v>
      </c>
      <c r="W52" s="81">
        <v>455</v>
      </c>
      <c r="X52" s="81">
        <v>54225</v>
      </c>
      <c r="Y52" s="81">
        <v>62030</v>
      </c>
      <c r="Z52" s="81">
        <v>101916</v>
      </c>
      <c r="AA52" s="81">
        <v>32046</v>
      </c>
      <c r="AB52" s="81">
        <v>159525</v>
      </c>
      <c r="AC52" s="81">
        <v>0</v>
      </c>
      <c r="AD52" s="81">
        <v>2.9755641021686667</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5.99</v>
      </c>
      <c r="BH52" s="81">
        <v>0</v>
      </c>
      <c r="BI52" s="81">
        <v>115.101</v>
      </c>
      <c r="BJ52" s="81">
        <v>0</v>
      </c>
      <c r="BK52" s="81">
        <v>9.02</v>
      </c>
      <c r="BL52" s="81">
        <v>0</v>
      </c>
      <c r="BM52" s="82"/>
      <c r="BN52" s="81">
        <v>1</v>
      </c>
      <c r="BO52" s="81">
        <v>0</v>
      </c>
      <c r="BP52" s="81">
        <v>20</v>
      </c>
      <c r="BQ52" s="81">
        <v>0</v>
      </c>
      <c r="BR52" s="81">
        <v>2</v>
      </c>
      <c r="BS52" s="81">
        <v>0</v>
      </c>
      <c r="BT52"/>
      <c r="BU52" s="80"/>
      <c r="BV52" s="80"/>
      <c r="BW52" s="80"/>
      <c r="BX52" s="80"/>
      <c r="BY52" s="80"/>
      <c r="BZ52" s="80"/>
      <c r="CA52" s="80"/>
      <c r="CB52" s="80"/>
      <c r="CC52" s="80"/>
    </row>
    <row r="53" spans="1:81">
      <c r="A53" s="80" t="s">
        <v>1784</v>
      </c>
      <c r="B53" s="80">
        <v>24</v>
      </c>
      <c r="C53" s="80">
        <v>7</v>
      </c>
      <c r="D53" s="80">
        <v>2</v>
      </c>
      <c r="E53" s="80">
        <v>2010</v>
      </c>
      <c r="F53" s="80" t="s">
        <v>86</v>
      </c>
      <c r="G53" s="80" t="s">
        <v>1777</v>
      </c>
      <c r="H53" s="80" t="s">
        <v>1778</v>
      </c>
      <c r="I53" s="177"/>
      <c r="J53" s="81">
        <v>223.47245946524217</v>
      </c>
      <c r="K53" s="81">
        <v>9.9688043681874579</v>
      </c>
      <c r="L53" s="81">
        <v>18.556330393889297</v>
      </c>
      <c r="M53" s="81">
        <v>277.58345681559143</v>
      </c>
      <c r="N53" s="81">
        <v>286.03523540512003</v>
      </c>
      <c r="O53" s="81">
        <v>201.57578818179405</v>
      </c>
      <c r="P53" s="81">
        <v>160.30102449320034</v>
      </c>
      <c r="Q53" s="81">
        <v>9.6692602450550158</v>
      </c>
      <c r="R53" s="81">
        <v>0</v>
      </c>
      <c r="S53" s="81">
        <v>5.8678157465573735</v>
      </c>
      <c r="T53" s="82"/>
      <c r="U53" s="81">
        <v>41467086</v>
      </c>
      <c r="V53" s="81">
        <v>4495</v>
      </c>
      <c r="W53" s="81">
        <v>455</v>
      </c>
      <c r="X53" s="81">
        <v>54225</v>
      </c>
      <c r="Y53" s="81">
        <v>62463</v>
      </c>
      <c r="Z53" s="81">
        <v>102375</v>
      </c>
      <c r="AA53" s="81">
        <v>31458</v>
      </c>
      <c r="AB53" s="81">
        <v>158926</v>
      </c>
      <c r="AC53" s="81">
        <v>0</v>
      </c>
      <c r="AD53" s="81">
        <v>5.8678157465573735</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6.05</v>
      </c>
      <c r="BH53" s="81">
        <v>0</v>
      </c>
      <c r="BI53" s="81">
        <v>120.895</v>
      </c>
      <c r="BJ53" s="81">
        <v>0</v>
      </c>
      <c r="BK53" s="81">
        <v>9.1649999999999991</v>
      </c>
      <c r="BL53" s="81">
        <v>0</v>
      </c>
      <c r="BM53" s="82"/>
      <c r="BN53" s="81">
        <v>1</v>
      </c>
      <c r="BO53" s="81">
        <v>0</v>
      </c>
      <c r="BP53" s="81">
        <v>19</v>
      </c>
      <c r="BQ53" s="81">
        <v>0</v>
      </c>
      <c r="BR53" s="81">
        <v>2</v>
      </c>
      <c r="BS53" s="81">
        <v>0</v>
      </c>
      <c r="BT53"/>
      <c r="BU53" s="80">
        <v>136.11000000000001</v>
      </c>
      <c r="BV53" s="80">
        <v>0</v>
      </c>
      <c r="BW53" s="80">
        <v>0</v>
      </c>
      <c r="BX53" s="80">
        <v>0</v>
      </c>
      <c r="BY53" s="80">
        <v>0</v>
      </c>
      <c r="BZ53" s="80">
        <v>0</v>
      </c>
      <c r="CA53" s="80">
        <v>0</v>
      </c>
      <c r="CB53" s="80">
        <v>0</v>
      </c>
      <c r="CC53" s="80">
        <v>0</v>
      </c>
    </row>
    <row r="54" spans="1:81">
      <c r="A54" s="80" t="s">
        <v>1785</v>
      </c>
      <c r="B54" s="80">
        <v>25</v>
      </c>
      <c r="C54" s="80">
        <v>8</v>
      </c>
      <c r="D54" s="80">
        <v>2</v>
      </c>
      <c r="E54" s="80">
        <v>2011</v>
      </c>
      <c r="F54" s="80" t="s">
        <v>87</v>
      </c>
      <c r="G54" s="80" t="s">
        <v>1777</v>
      </c>
      <c r="H54" s="80" t="s">
        <v>1778</v>
      </c>
      <c r="I54" s="177"/>
      <c r="J54" s="81">
        <v>230.79085135839989</v>
      </c>
      <c r="K54" s="81">
        <v>12.51214596039919</v>
      </c>
      <c r="L54" s="81">
        <v>16.557097300135052</v>
      </c>
      <c r="M54" s="81">
        <v>305.48393707483939</v>
      </c>
      <c r="N54" s="81">
        <v>271.40513412170867</v>
      </c>
      <c r="O54" s="81">
        <v>199.17247284301956</v>
      </c>
      <c r="P54" s="81">
        <v>154.73331705084141</v>
      </c>
      <c r="Q54" s="81">
        <v>11.136807464662063</v>
      </c>
      <c r="R54" s="81">
        <v>0</v>
      </c>
      <c r="S54" s="81">
        <v>4.4166570523822219</v>
      </c>
      <c r="T54" s="82"/>
      <c r="U54" s="81">
        <v>40608975</v>
      </c>
      <c r="V54" s="81">
        <v>4495</v>
      </c>
      <c r="W54" s="81">
        <v>455</v>
      </c>
      <c r="X54" s="81">
        <v>54225</v>
      </c>
      <c r="Y54" s="81">
        <v>63114</v>
      </c>
      <c r="Z54" s="81">
        <v>103352</v>
      </c>
      <c r="AA54" s="81">
        <v>31269</v>
      </c>
      <c r="AB54" s="81">
        <v>158693</v>
      </c>
      <c r="AC54" s="81">
        <v>0</v>
      </c>
      <c r="AD54" s="81">
        <v>4.4166570523822219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6.6989999999999998</v>
      </c>
      <c r="BH54" s="81">
        <v>0</v>
      </c>
      <c r="BI54" s="81">
        <v>103.328</v>
      </c>
      <c r="BJ54" s="81">
        <v>0</v>
      </c>
      <c r="BK54" s="81">
        <v>8.516</v>
      </c>
      <c r="BL54" s="81">
        <v>0</v>
      </c>
      <c r="BM54" s="82"/>
      <c r="BN54" s="81">
        <v>1</v>
      </c>
      <c r="BO54" s="81">
        <v>0</v>
      </c>
      <c r="BP54" s="81">
        <v>17</v>
      </c>
      <c r="BQ54" s="81">
        <v>0</v>
      </c>
      <c r="BR54" s="81">
        <v>2</v>
      </c>
      <c r="BS54" s="81">
        <v>0</v>
      </c>
      <c r="BT54"/>
      <c r="BU54" s="80">
        <v>118.54300000000001</v>
      </c>
      <c r="BV54" s="80">
        <v>0</v>
      </c>
      <c r="BW54" s="80">
        <v>0</v>
      </c>
      <c r="BX54" s="80">
        <v>0</v>
      </c>
      <c r="BY54" s="80">
        <v>0</v>
      </c>
      <c r="BZ54" s="80">
        <v>0</v>
      </c>
      <c r="CA54" s="80">
        <v>0</v>
      </c>
      <c r="CB54" s="80">
        <v>0</v>
      </c>
      <c r="CC54" s="80">
        <v>0</v>
      </c>
    </row>
    <row r="55" spans="1:81">
      <c r="A55" s="80" t="s">
        <v>1786</v>
      </c>
      <c r="B55" s="80">
        <v>26</v>
      </c>
      <c r="C55" s="80">
        <v>9</v>
      </c>
      <c r="D55" s="80">
        <v>2</v>
      </c>
      <c r="E55" s="80">
        <v>2012</v>
      </c>
      <c r="F55" s="80" t="s">
        <v>88</v>
      </c>
      <c r="G55" s="80" t="s">
        <v>1777</v>
      </c>
      <c r="H55" s="80" t="s">
        <v>1778</v>
      </c>
      <c r="I55" s="177"/>
      <c r="J55" s="81">
        <v>237.55518437917706</v>
      </c>
      <c r="K55" s="81">
        <v>11.293794737453664</v>
      </c>
      <c r="L55" s="81">
        <v>16.834639937383244</v>
      </c>
      <c r="M55" s="81">
        <v>275.0298938928305</v>
      </c>
      <c r="N55" s="81">
        <v>274.17043814392497</v>
      </c>
      <c r="O55" s="81">
        <v>200.21497517647859</v>
      </c>
      <c r="P55" s="81">
        <v>153.08557250108683</v>
      </c>
      <c r="Q55" s="81">
        <v>12.301472353219333</v>
      </c>
      <c r="R55" s="81">
        <v>0</v>
      </c>
      <c r="S55" s="81">
        <v>3.5030966581078191</v>
      </c>
      <c r="T55" s="82"/>
      <c r="U55" s="81">
        <v>42889403</v>
      </c>
      <c r="V55" s="81">
        <v>4495</v>
      </c>
      <c r="W55" s="81">
        <v>455</v>
      </c>
      <c r="X55" s="81">
        <v>54225</v>
      </c>
      <c r="Y55" s="81">
        <v>65824</v>
      </c>
      <c r="Z55" s="81">
        <v>104717</v>
      </c>
      <c r="AA55" s="81">
        <v>30761</v>
      </c>
      <c r="AB55" s="81">
        <v>161337</v>
      </c>
      <c r="AC55" s="81">
        <v>0</v>
      </c>
      <c r="AD55" s="81">
        <v>3.5030966581078191</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6.5090000000000003</v>
      </c>
      <c r="BH55" s="81">
        <v>0</v>
      </c>
      <c r="BI55" s="81">
        <v>121.788</v>
      </c>
      <c r="BJ55" s="81">
        <v>0</v>
      </c>
      <c r="BK55" s="81">
        <v>9.2669999999999995</v>
      </c>
      <c r="BL55" s="81">
        <v>0</v>
      </c>
      <c r="BM55" s="82"/>
      <c r="BN55" s="81">
        <v>1</v>
      </c>
      <c r="BO55" s="81">
        <v>0</v>
      </c>
      <c r="BP55" s="81">
        <v>19</v>
      </c>
      <c r="BQ55" s="81">
        <v>0</v>
      </c>
      <c r="BR55" s="81">
        <v>2</v>
      </c>
      <c r="BS55" s="81">
        <v>0</v>
      </c>
      <c r="BT55"/>
      <c r="BU55" s="80">
        <v>137.56399999999999</v>
      </c>
      <c r="BV55" s="80">
        <v>0</v>
      </c>
      <c r="BW55" s="80">
        <v>0</v>
      </c>
      <c r="BX55" s="80">
        <v>0</v>
      </c>
      <c r="BY55" s="80">
        <v>0</v>
      </c>
      <c r="BZ55" s="80">
        <v>0</v>
      </c>
      <c r="CA55" s="80">
        <v>0</v>
      </c>
      <c r="CB55" s="80">
        <v>0</v>
      </c>
      <c r="CC55" s="80">
        <v>0</v>
      </c>
    </row>
    <row r="56" spans="1:81">
      <c r="A56" s="80" t="s">
        <v>1787</v>
      </c>
      <c r="B56" s="80">
        <v>27</v>
      </c>
      <c r="C56" s="80">
        <v>10</v>
      </c>
      <c r="D56" s="80">
        <v>2</v>
      </c>
      <c r="E56" s="80">
        <v>2013</v>
      </c>
      <c r="F56" s="80" t="s">
        <v>89</v>
      </c>
      <c r="G56" s="80" t="s">
        <v>1777</v>
      </c>
      <c r="H56" s="80" t="s">
        <v>1778</v>
      </c>
      <c r="I56" s="177"/>
      <c r="J56" s="81">
        <v>220.0003235584166</v>
      </c>
      <c r="K56" s="81">
        <v>9.2901077508324263</v>
      </c>
      <c r="L56" s="81">
        <v>17.113022930057909</v>
      </c>
      <c r="M56" s="81">
        <v>265.13395454560208</v>
      </c>
      <c r="N56" s="81">
        <v>291.95010227788629</v>
      </c>
      <c r="O56" s="81">
        <v>193.97855774091661</v>
      </c>
      <c r="P56" s="81">
        <v>152.09383827407606</v>
      </c>
      <c r="Q56" s="81">
        <v>12.45102439929185</v>
      </c>
      <c r="R56" s="81">
        <v>0</v>
      </c>
      <c r="S56" s="81">
        <v>4.09062392883797</v>
      </c>
      <c r="T56" s="82"/>
      <c r="U56" s="81">
        <v>39443489</v>
      </c>
      <c r="V56" s="81">
        <v>4495</v>
      </c>
      <c r="W56" s="81">
        <v>455</v>
      </c>
      <c r="X56" s="81">
        <v>54225</v>
      </c>
      <c r="Y56" s="81">
        <v>65491</v>
      </c>
      <c r="Z56" s="81">
        <v>105985</v>
      </c>
      <c r="AA56" s="81">
        <v>30447</v>
      </c>
      <c r="AB56" s="81">
        <v>160957</v>
      </c>
      <c r="AC56" s="81">
        <v>0</v>
      </c>
      <c r="AD56" s="81">
        <v>4.09062392883797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14.019</v>
      </c>
      <c r="BH56" s="81">
        <v>0</v>
      </c>
      <c r="BI56" s="81">
        <v>122.276</v>
      </c>
      <c r="BJ56" s="81">
        <v>0</v>
      </c>
      <c r="BK56" s="81">
        <v>13.715999999999999</v>
      </c>
      <c r="BL56" s="81">
        <v>0</v>
      </c>
      <c r="BM56" s="82"/>
      <c r="BN56" s="81">
        <v>1</v>
      </c>
      <c r="BO56" s="81">
        <v>0</v>
      </c>
      <c r="BP56" s="81">
        <v>19</v>
      </c>
      <c r="BQ56" s="81">
        <v>0</v>
      </c>
      <c r="BR56" s="81">
        <v>3</v>
      </c>
      <c r="BS56" s="81">
        <v>0</v>
      </c>
      <c r="BT56"/>
      <c r="BU56" s="80">
        <v>150.011</v>
      </c>
      <c r="BV56" s="80">
        <v>0</v>
      </c>
      <c r="BW56" s="80">
        <v>0</v>
      </c>
      <c r="BX56" s="80">
        <v>0</v>
      </c>
      <c r="BY56" s="80">
        <v>0</v>
      </c>
      <c r="BZ56" s="80">
        <v>0</v>
      </c>
      <c r="CA56" s="80">
        <v>0</v>
      </c>
      <c r="CB56" s="80">
        <v>0</v>
      </c>
      <c r="CC56" s="80">
        <v>0</v>
      </c>
    </row>
    <row r="57" spans="1:81">
      <c r="A57" s="80" t="s">
        <v>1788</v>
      </c>
      <c r="B57" s="80">
        <v>28</v>
      </c>
      <c r="C57" s="80">
        <v>11</v>
      </c>
      <c r="D57" s="80">
        <v>2</v>
      </c>
      <c r="E57" s="80">
        <v>2014</v>
      </c>
      <c r="F57" s="80" t="s">
        <v>90</v>
      </c>
      <c r="G57" s="80" t="s">
        <v>1777</v>
      </c>
      <c r="H57" s="80" t="s">
        <v>1778</v>
      </c>
      <c r="I57" s="177"/>
      <c r="J57" s="81">
        <v>237.21235850206392</v>
      </c>
      <c r="K57" s="81">
        <v>9.7153576430145687</v>
      </c>
      <c r="L57" s="81">
        <v>13.407518541060657</v>
      </c>
      <c r="M57" s="81">
        <v>253.28802131138127</v>
      </c>
      <c r="N57" s="81">
        <v>291.03555774153068</v>
      </c>
      <c r="O57" s="81">
        <v>185.69876447459589</v>
      </c>
      <c r="P57" s="81">
        <v>151.46887194478904</v>
      </c>
      <c r="Q57" s="81">
        <v>11.894984016446008</v>
      </c>
      <c r="R57" s="81">
        <v>0</v>
      </c>
      <c r="S57" s="81">
        <v>3.2351760699127006</v>
      </c>
      <c r="T57" s="82"/>
      <c r="U57" s="81">
        <v>46555280</v>
      </c>
      <c r="V57" s="81">
        <v>4003</v>
      </c>
      <c r="W57" s="81">
        <v>495</v>
      </c>
      <c r="X57" s="81">
        <v>52035</v>
      </c>
      <c r="Y57" s="81">
        <v>65853</v>
      </c>
      <c r="Z57" s="81">
        <v>106860</v>
      </c>
      <c r="AA57" s="81">
        <v>30165</v>
      </c>
      <c r="AB57" s="81">
        <v>160267</v>
      </c>
      <c r="AC57" s="81">
        <v>0</v>
      </c>
      <c r="AD57" s="81">
        <v>3.2351760699127006</v>
      </c>
      <c r="AE57" s="82"/>
      <c r="AF57" s="81">
        <v>330725139.35664701</v>
      </c>
      <c r="AG57" s="81">
        <v>8007427.7209205143</v>
      </c>
      <c r="AH57" s="81">
        <v>3428038.8981035585</v>
      </c>
      <c r="AI57" s="81">
        <v>314903545.84318501</v>
      </c>
      <c r="AJ57" s="81">
        <v>361495609.70832753</v>
      </c>
      <c r="AK57" s="81">
        <v>0</v>
      </c>
      <c r="AL57" s="81">
        <v>0</v>
      </c>
      <c r="AM57" s="81">
        <v>22002264.195766799</v>
      </c>
      <c r="AN57" s="81">
        <v>0</v>
      </c>
      <c r="AO57" s="81">
        <v>0</v>
      </c>
      <c r="AP57" s="82"/>
      <c r="AQ57" s="81">
        <v>5056</v>
      </c>
      <c r="AR57" s="81">
        <v>878</v>
      </c>
      <c r="AS57" s="81">
        <v>0</v>
      </c>
      <c r="AT57" s="81">
        <v>0</v>
      </c>
      <c r="AU57" s="81">
        <v>0</v>
      </c>
      <c r="AV57" s="81">
        <v>0</v>
      </c>
      <c r="AW57" s="81" t="s">
        <v>564</v>
      </c>
      <c r="AX57" s="82"/>
      <c r="AY57" s="81">
        <v>21444.5</v>
      </c>
      <c r="AZ57" s="81">
        <v>33668.300000000003</v>
      </c>
      <c r="BA57" s="81">
        <v>0</v>
      </c>
      <c r="BB57" s="81">
        <v>0</v>
      </c>
      <c r="BC57" s="81">
        <v>0</v>
      </c>
      <c r="BD57" s="81">
        <v>0</v>
      </c>
      <c r="BE57" s="81" t="s">
        <v>564</v>
      </c>
      <c r="BF57" s="82"/>
      <c r="BG57" s="81">
        <v>15.664</v>
      </c>
      <c r="BH57" s="81">
        <v>0</v>
      </c>
      <c r="BI57" s="81">
        <v>116.547</v>
      </c>
      <c r="BJ57" s="81">
        <v>0</v>
      </c>
      <c r="BK57" s="81">
        <v>12.542</v>
      </c>
      <c r="BL57" s="81">
        <v>0</v>
      </c>
      <c r="BM57" s="82"/>
      <c r="BN57" s="81">
        <v>1</v>
      </c>
      <c r="BO57" s="81">
        <v>0</v>
      </c>
      <c r="BP57" s="81">
        <v>17</v>
      </c>
      <c r="BQ57" s="81">
        <v>0</v>
      </c>
      <c r="BR57" s="81">
        <v>3</v>
      </c>
      <c r="BS57" s="81">
        <v>0</v>
      </c>
      <c r="BT57"/>
      <c r="BU57" s="80">
        <v>144.75299999999999</v>
      </c>
      <c r="BV57" s="80">
        <v>0</v>
      </c>
      <c r="BW57" s="80">
        <v>0</v>
      </c>
      <c r="BX57" s="80">
        <v>0</v>
      </c>
      <c r="BY57" s="80">
        <v>0</v>
      </c>
      <c r="BZ57" s="80">
        <v>0</v>
      </c>
      <c r="CA57" s="80">
        <v>0</v>
      </c>
      <c r="CB57" s="80">
        <v>0</v>
      </c>
      <c r="CC57" s="80">
        <v>0</v>
      </c>
    </row>
    <row r="58" spans="1:81">
      <c r="A58" s="80" t="s">
        <v>1789</v>
      </c>
      <c r="B58" s="80">
        <v>29</v>
      </c>
      <c r="C58" s="80">
        <v>12</v>
      </c>
      <c r="D58" s="80">
        <v>2</v>
      </c>
      <c r="E58" s="80">
        <v>2015</v>
      </c>
      <c r="F58" s="80" t="s">
        <v>91</v>
      </c>
      <c r="G58" s="80" t="s">
        <v>1777</v>
      </c>
      <c r="H58" s="80" t="s">
        <v>1778</v>
      </c>
      <c r="I58" s="177"/>
      <c r="J58" s="81">
        <v>218.74591925544652</v>
      </c>
      <c r="K58" s="81">
        <v>9.0410982243330782</v>
      </c>
      <c r="L58" s="81">
        <v>14.464682093934606</v>
      </c>
      <c r="M58" s="81">
        <v>270.01745158537614</v>
      </c>
      <c r="N58" s="81">
        <v>251.12968620109237</v>
      </c>
      <c r="O58" s="81">
        <v>184.96455429898558</v>
      </c>
      <c r="P58" s="81">
        <v>150.70862341631923</v>
      </c>
      <c r="Q58" s="81">
        <v>11.59896993676872</v>
      </c>
      <c r="R58" s="81">
        <v>0</v>
      </c>
      <c r="S58" s="81">
        <v>4.3036762787528948</v>
      </c>
      <c r="T58" s="82"/>
      <c r="U58" s="81">
        <v>46341541</v>
      </c>
      <c r="V58" s="81">
        <v>4003</v>
      </c>
      <c r="W58" s="81">
        <v>495</v>
      </c>
      <c r="X58" s="81">
        <v>52035</v>
      </c>
      <c r="Y58" s="81">
        <v>66298</v>
      </c>
      <c r="Z58" s="81">
        <v>107463</v>
      </c>
      <c r="AA58" s="81">
        <v>29990</v>
      </c>
      <c r="AB58" s="81">
        <v>159639</v>
      </c>
      <c r="AC58" s="81">
        <v>0</v>
      </c>
      <c r="AD58" s="81">
        <v>4.3036762787528948</v>
      </c>
      <c r="AE58" s="82"/>
      <c r="AF58" s="81">
        <v>314746531.48277628</v>
      </c>
      <c r="AG58" s="81">
        <v>6950971.3732091691</v>
      </c>
      <c r="AH58" s="81">
        <v>3041831.4672766938</v>
      </c>
      <c r="AI58" s="81">
        <v>337916701.02993995</v>
      </c>
      <c r="AJ58" s="81">
        <v>314799140.35483396</v>
      </c>
      <c r="AK58" s="81">
        <v>0</v>
      </c>
      <c r="AL58" s="81">
        <v>0</v>
      </c>
      <c r="AM58" s="81">
        <v>21877855.289581411</v>
      </c>
      <c r="AN58" s="81">
        <v>0</v>
      </c>
      <c r="AO58" s="81">
        <v>0</v>
      </c>
      <c r="AP58" s="82"/>
      <c r="AQ58" s="81">
        <v>5478</v>
      </c>
      <c r="AR58" s="81">
        <v>1299</v>
      </c>
      <c r="AS58" s="81">
        <v>0</v>
      </c>
      <c r="AT58" s="81">
        <v>1</v>
      </c>
      <c r="AU58" s="81">
        <v>0</v>
      </c>
      <c r="AV58" s="81">
        <v>0</v>
      </c>
      <c r="AW58" s="81" t="s">
        <v>564</v>
      </c>
      <c r="AX58" s="82"/>
      <c r="AY58" s="81">
        <v>23550.1</v>
      </c>
      <c r="AZ58" s="81">
        <v>45536.5</v>
      </c>
      <c r="BA58" s="81">
        <v>0</v>
      </c>
      <c r="BB58" s="81">
        <v>61</v>
      </c>
      <c r="BC58" s="81">
        <v>0</v>
      </c>
      <c r="BD58" s="81">
        <v>0</v>
      </c>
      <c r="BE58" s="81" t="s">
        <v>564</v>
      </c>
      <c r="BF58" s="82"/>
      <c r="BG58" s="81">
        <v>14.833</v>
      </c>
      <c r="BH58" s="81">
        <v>0</v>
      </c>
      <c r="BI58" s="81">
        <v>119.095</v>
      </c>
      <c r="BJ58" s="81">
        <v>0</v>
      </c>
      <c r="BK58" s="81">
        <v>12.051</v>
      </c>
      <c r="BL58" s="81">
        <v>0</v>
      </c>
      <c r="BM58" s="82"/>
      <c r="BN58" s="81">
        <v>1</v>
      </c>
      <c r="BO58" s="81">
        <v>0</v>
      </c>
      <c r="BP58" s="81">
        <v>19</v>
      </c>
      <c r="BQ58" s="81">
        <v>0</v>
      </c>
      <c r="BR58" s="81">
        <v>3</v>
      </c>
      <c r="BS58" s="81">
        <v>0</v>
      </c>
      <c r="BT58"/>
      <c r="BU58" s="80">
        <v>145.97900000000001</v>
      </c>
      <c r="BV58" s="80">
        <v>0</v>
      </c>
      <c r="BW58" s="80">
        <v>0</v>
      </c>
      <c r="BX58" s="80">
        <v>0</v>
      </c>
      <c r="BY58" s="80">
        <v>0</v>
      </c>
      <c r="BZ58" s="80">
        <v>0</v>
      </c>
      <c r="CA58" s="80">
        <v>0</v>
      </c>
      <c r="CB58" s="80">
        <v>0</v>
      </c>
      <c r="CC58" s="80">
        <v>0</v>
      </c>
    </row>
    <row r="59" spans="1:81">
      <c r="A59" s="80" t="s">
        <v>1790</v>
      </c>
      <c r="B59" s="80">
        <v>30</v>
      </c>
      <c r="C59" s="80">
        <v>13</v>
      </c>
      <c r="D59" s="80">
        <v>2</v>
      </c>
      <c r="E59" s="80">
        <v>2016</v>
      </c>
      <c r="F59" s="80" t="s">
        <v>92</v>
      </c>
      <c r="G59" s="80" t="s">
        <v>1777</v>
      </c>
      <c r="H59" s="80" t="s">
        <v>1778</v>
      </c>
      <c r="I59" s="177"/>
      <c r="J59" s="81">
        <v>226.0988220663389</v>
      </c>
      <c r="K59" s="81">
        <v>9.0954278040864978</v>
      </c>
      <c r="L59" s="81">
        <v>13.900958444969866</v>
      </c>
      <c r="M59" s="81">
        <v>218.27842513551516</v>
      </c>
      <c r="N59" s="81">
        <v>269.33995282576052</v>
      </c>
      <c r="O59" s="81">
        <v>183.74542326472832</v>
      </c>
      <c r="P59" s="81">
        <v>145.83453885083247</v>
      </c>
      <c r="Q59" s="81">
        <v>11.249633707905371</v>
      </c>
      <c r="R59" s="81">
        <v>0</v>
      </c>
      <c r="S59" s="81">
        <v>4.1257267793461398</v>
      </c>
      <c r="T59" s="82"/>
      <c r="U59" s="81">
        <v>47534848</v>
      </c>
      <c r="V59" s="81">
        <v>4003</v>
      </c>
      <c r="W59" s="81">
        <v>495</v>
      </c>
      <c r="X59" s="81">
        <v>52035</v>
      </c>
      <c r="Y59" s="81">
        <v>66788</v>
      </c>
      <c r="Z59" s="81">
        <v>108067</v>
      </c>
      <c r="AA59" s="81">
        <v>30015</v>
      </c>
      <c r="AB59" s="81">
        <v>159271</v>
      </c>
      <c r="AC59" s="81">
        <v>0</v>
      </c>
      <c r="AD59" s="81">
        <v>4.1257267793461398</v>
      </c>
      <c r="AE59" s="82"/>
      <c r="AF59" s="81">
        <v>332119591.73178238</v>
      </c>
      <c r="AG59" s="81">
        <v>6721263.1497252481</v>
      </c>
      <c r="AH59" s="81">
        <v>2270205.6847448172</v>
      </c>
      <c r="AI59" s="81">
        <v>328737258.49674839</v>
      </c>
      <c r="AJ59" s="81">
        <v>332001959.89941478</v>
      </c>
      <c r="AK59" s="81">
        <v>0</v>
      </c>
      <c r="AL59" s="81">
        <v>0</v>
      </c>
      <c r="AM59" s="81">
        <v>21844380.198826522</v>
      </c>
      <c r="AN59" s="81">
        <v>0</v>
      </c>
      <c r="AO59" s="81">
        <v>0</v>
      </c>
      <c r="AP59" s="82"/>
      <c r="AQ59" s="81">
        <v>5847</v>
      </c>
      <c r="AR59" s="81">
        <v>1630</v>
      </c>
      <c r="AS59" s="81">
        <v>0</v>
      </c>
      <c r="AT59" s="81">
        <v>1</v>
      </c>
      <c r="AU59" s="81">
        <v>0</v>
      </c>
      <c r="AV59" s="81">
        <v>0</v>
      </c>
      <c r="AW59" s="81" t="s">
        <v>564</v>
      </c>
      <c r="AX59" s="82"/>
      <c r="AY59" s="81">
        <v>25408.6</v>
      </c>
      <c r="AZ59" s="81">
        <v>55361.4</v>
      </c>
      <c r="BA59" s="81">
        <v>0</v>
      </c>
      <c r="BB59" s="81">
        <v>61</v>
      </c>
      <c r="BC59" s="81">
        <v>0</v>
      </c>
      <c r="BD59" s="81">
        <v>0</v>
      </c>
      <c r="BE59" s="81" t="s">
        <v>564</v>
      </c>
      <c r="BF59" s="82"/>
      <c r="BG59" s="81">
        <v>15.237</v>
      </c>
      <c r="BH59" s="81">
        <v>0</v>
      </c>
      <c r="BI59" s="81">
        <v>110.267</v>
      </c>
      <c r="BJ59" s="81">
        <v>0</v>
      </c>
      <c r="BK59" s="81">
        <v>11.292999999999999</v>
      </c>
      <c r="BL59" s="81">
        <v>0</v>
      </c>
      <c r="BM59" s="82"/>
      <c r="BN59" s="81">
        <v>1</v>
      </c>
      <c r="BO59" s="81">
        <v>0</v>
      </c>
      <c r="BP59" s="81">
        <v>18</v>
      </c>
      <c r="BQ59" s="81">
        <v>0</v>
      </c>
      <c r="BR59" s="81">
        <v>3</v>
      </c>
      <c r="BS59" s="81">
        <v>0</v>
      </c>
      <c r="BT59"/>
      <c r="BU59" s="80">
        <v>136.797</v>
      </c>
      <c r="BV59" s="80">
        <v>0</v>
      </c>
      <c r="BW59" s="80">
        <v>0</v>
      </c>
      <c r="BX59" s="80">
        <v>0</v>
      </c>
      <c r="BY59" s="80">
        <v>0</v>
      </c>
      <c r="BZ59" s="80">
        <v>0</v>
      </c>
      <c r="CA59" s="80">
        <v>0</v>
      </c>
      <c r="CB59" s="80">
        <v>0</v>
      </c>
      <c r="CC59" s="80">
        <v>0</v>
      </c>
    </row>
    <row r="60" spans="1:81">
      <c r="A60" s="80" t="s">
        <v>1791</v>
      </c>
      <c r="B60" s="80">
        <v>31</v>
      </c>
      <c r="C60" s="80">
        <v>14</v>
      </c>
      <c r="D60" s="80">
        <v>2</v>
      </c>
      <c r="E60" s="80">
        <v>2017</v>
      </c>
      <c r="F60" s="80" t="s">
        <v>71</v>
      </c>
      <c r="G60" s="80" t="s">
        <v>1777</v>
      </c>
      <c r="H60" s="80" t="s">
        <v>1778</v>
      </c>
      <c r="I60" s="177"/>
      <c r="J60" s="81">
        <v>235.97015894827734</v>
      </c>
      <c r="K60" s="81">
        <v>8.9697107861549412</v>
      </c>
      <c r="L60" s="81">
        <v>13.669991712116696</v>
      </c>
      <c r="M60" s="81">
        <v>207.36399607224797</v>
      </c>
      <c r="N60" s="81">
        <v>279.71189247961934</v>
      </c>
      <c r="O60" s="81">
        <v>182.20057911129464</v>
      </c>
      <c r="P60" s="81">
        <v>144.24930084065775</v>
      </c>
      <c r="Q60" s="81">
        <v>10.828181554551799</v>
      </c>
      <c r="R60" s="81">
        <v>0</v>
      </c>
      <c r="S60" s="81">
        <v>2.917183352959988</v>
      </c>
      <c r="T60" s="82"/>
      <c r="U60" s="81">
        <v>52667396</v>
      </c>
      <c r="V60" s="81">
        <v>4003</v>
      </c>
      <c r="W60" s="81">
        <v>495</v>
      </c>
      <c r="X60" s="81">
        <v>52035</v>
      </c>
      <c r="Y60" s="81">
        <v>67322</v>
      </c>
      <c r="Z60" s="81">
        <v>108936</v>
      </c>
      <c r="AA60" s="81">
        <v>29878</v>
      </c>
      <c r="AB60" s="81">
        <v>158537</v>
      </c>
      <c r="AC60" s="81">
        <v>0</v>
      </c>
      <c r="AD60" s="81">
        <v>2.917183352959988</v>
      </c>
      <c r="AE60" s="82"/>
      <c r="AF60" s="81">
        <v>351344139.56671017</v>
      </c>
      <c r="AG60" s="81">
        <v>6703243.5044167582</v>
      </c>
      <c r="AH60" s="81">
        <v>2927867.7843151591</v>
      </c>
      <c r="AI60" s="81">
        <v>325609556.24072123</v>
      </c>
      <c r="AJ60" s="81">
        <v>330361103.15487909</v>
      </c>
      <c r="AK60" s="81">
        <v>0</v>
      </c>
      <c r="AL60" s="81">
        <v>0</v>
      </c>
      <c r="AM60" s="81">
        <v>21777733.399445999</v>
      </c>
      <c r="AN60" s="81">
        <v>0</v>
      </c>
      <c r="AO60" s="81">
        <v>0</v>
      </c>
      <c r="AP60" s="82"/>
      <c r="AQ60" s="81">
        <v>6180</v>
      </c>
      <c r="AR60" s="81">
        <v>1838</v>
      </c>
      <c r="AS60" s="81">
        <v>0</v>
      </c>
      <c r="AT60" s="81">
        <v>1</v>
      </c>
      <c r="AU60" s="81">
        <v>0</v>
      </c>
      <c r="AV60" s="81">
        <v>0</v>
      </c>
      <c r="AW60" s="81" t="s">
        <v>564</v>
      </c>
      <c r="AX60" s="82"/>
      <c r="AY60" s="81">
        <v>27096.6</v>
      </c>
      <c r="AZ60" s="81">
        <v>61001.399999999972</v>
      </c>
      <c r="BA60" s="81">
        <v>0</v>
      </c>
      <c r="BB60" s="81">
        <v>61</v>
      </c>
      <c r="BC60" s="81">
        <v>0</v>
      </c>
      <c r="BD60" s="81">
        <v>0</v>
      </c>
      <c r="BE60" s="81" t="s">
        <v>564</v>
      </c>
      <c r="BF60" s="82"/>
      <c r="BG60" s="81">
        <v>15.617000000000001</v>
      </c>
      <c r="BH60" s="81">
        <v>0</v>
      </c>
      <c r="BI60" s="81">
        <v>125.613</v>
      </c>
      <c r="BJ60" s="81">
        <v>0</v>
      </c>
      <c r="BK60" s="81">
        <v>11.806000000000001</v>
      </c>
      <c r="BL60" s="81">
        <v>0</v>
      </c>
      <c r="BM60" s="82"/>
      <c r="BN60" s="81">
        <v>1</v>
      </c>
      <c r="BO60" s="81">
        <v>0</v>
      </c>
      <c r="BP60" s="81">
        <v>19</v>
      </c>
      <c r="BQ60" s="81">
        <v>0</v>
      </c>
      <c r="BR60" s="81">
        <v>3</v>
      </c>
      <c r="BS60" s="81">
        <v>0</v>
      </c>
      <c r="BT60"/>
      <c r="BU60" s="80">
        <v>153.036</v>
      </c>
      <c r="BV60" s="80">
        <v>0</v>
      </c>
      <c r="BW60" s="80">
        <v>0</v>
      </c>
      <c r="BX60" s="80">
        <v>0</v>
      </c>
      <c r="BY60" s="80">
        <v>0</v>
      </c>
      <c r="BZ60" s="80">
        <v>0</v>
      </c>
      <c r="CA60" s="80">
        <v>0</v>
      </c>
      <c r="CB60" s="80">
        <v>0</v>
      </c>
      <c r="CC60" s="80">
        <v>0</v>
      </c>
    </row>
    <row r="61" spans="1:81">
      <c r="A61" s="80" t="s">
        <v>1792</v>
      </c>
      <c r="B61" s="80">
        <v>32</v>
      </c>
      <c r="C61" s="80">
        <v>15</v>
      </c>
      <c r="D61" s="80">
        <v>2</v>
      </c>
      <c r="E61" s="80">
        <v>2018</v>
      </c>
      <c r="F61" s="80" t="s">
        <v>93</v>
      </c>
      <c r="G61" s="80" t="s">
        <v>1777</v>
      </c>
      <c r="H61" s="80" t="s">
        <v>1778</v>
      </c>
      <c r="I61" s="177"/>
      <c r="J61" s="81">
        <v>232.20769166355566</v>
      </c>
      <c r="K61" s="81">
        <v>8.4167871073290552</v>
      </c>
      <c r="L61" s="81">
        <v>12.255139780253851</v>
      </c>
      <c r="M61" s="81">
        <v>201.81029620015516</v>
      </c>
      <c r="N61" s="81">
        <v>273.24778586475588</v>
      </c>
      <c r="O61" s="81">
        <v>179.59306624389239</v>
      </c>
      <c r="P61" s="81">
        <v>142.36887974086196</v>
      </c>
      <c r="Q61" s="81">
        <v>10.021006334397338</v>
      </c>
      <c r="R61" s="81">
        <v>0</v>
      </c>
      <c r="S61" s="81">
        <v>7.5506309197084516</v>
      </c>
      <c r="T61" s="82"/>
      <c r="U61" s="81">
        <v>55719251</v>
      </c>
      <c r="V61" s="81">
        <v>4003</v>
      </c>
      <c r="W61" s="81">
        <v>495</v>
      </c>
      <c r="X61" s="81">
        <v>52035</v>
      </c>
      <c r="Y61" s="81">
        <v>67855</v>
      </c>
      <c r="Z61" s="81">
        <v>109433</v>
      </c>
      <c r="AA61" s="81">
        <v>29785</v>
      </c>
      <c r="AB61" s="81">
        <v>158111</v>
      </c>
      <c r="AC61" s="81">
        <v>0</v>
      </c>
      <c r="AD61" s="81">
        <v>7.5506309197084516</v>
      </c>
      <c r="AE61" s="82"/>
      <c r="AF61" s="81">
        <v>355412589.97731233</v>
      </c>
      <c r="AG61" s="81">
        <v>5954450.8479096079</v>
      </c>
      <c r="AH61" s="81">
        <v>2766621.1634175102</v>
      </c>
      <c r="AI61" s="81">
        <v>311015785.11928201</v>
      </c>
      <c r="AJ61" s="81">
        <v>332209736.57508218</v>
      </c>
      <c r="AK61" s="81">
        <v>0</v>
      </c>
      <c r="AL61" s="81">
        <v>0</v>
      </c>
      <c r="AM61" s="81">
        <v>21764154.765729509</v>
      </c>
      <c r="AN61" s="81">
        <v>0</v>
      </c>
      <c r="AO61" s="81">
        <v>0</v>
      </c>
      <c r="AP61" s="82"/>
      <c r="AQ61" s="81">
        <v>6597</v>
      </c>
      <c r="AR61" s="81">
        <v>2070</v>
      </c>
      <c r="AS61" s="81">
        <v>0</v>
      </c>
      <c r="AT61" s="81">
        <v>1</v>
      </c>
      <c r="AU61" s="81">
        <v>0</v>
      </c>
      <c r="AV61" s="81">
        <v>0</v>
      </c>
      <c r="AW61" s="81" t="s">
        <v>564</v>
      </c>
      <c r="AX61" s="82"/>
      <c r="AY61" s="81">
        <v>29266.3</v>
      </c>
      <c r="AZ61" s="81">
        <v>66759.5</v>
      </c>
      <c r="BA61" s="81">
        <v>0</v>
      </c>
      <c r="BB61" s="81">
        <v>61</v>
      </c>
      <c r="BC61" s="81">
        <v>0</v>
      </c>
      <c r="BD61" s="81">
        <v>0</v>
      </c>
      <c r="BE61" s="81" t="s">
        <v>564</v>
      </c>
      <c r="BF61" s="82"/>
      <c r="BG61" s="81">
        <v>15.984</v>
      </c>
      <c r="BH61" s="81">
        <v>0</v>
      </c>
      <c r="BI61" s="81">
        <v>145.96600000000001</v>
      </c>
      <c r="BJ61" s="81">
        <v>0</v>
      </c>
      <c r="BK61" s="81">
        <v>15.375</v>
      </c>
      <c r="BL61" s="81">
        <v>0</v>
      </c>
      <c r="BM61" s="82"/>
      <c r="BN61" s="81">
        <v>1</v>
      </c>
      <c r="BO61" s="81">
        <v>0</v>
      </c>
      <c r="BP61" s="81">
        <v>21</v>
      </c>
      <c r="BQ61" s="81">
        <v>0</v>
      </c>
      <c r="BR61" s="81">
        <v>4</v>
      </c>
      <c r="BS61" s="81">
        <v>0</v>
      </c>
      <c r="BT61"/>
      <c r="BU61" s="80">
        <v>177.32499999999999</v>
      </c>
      <c r="BV61" s="80">
        <v>0</v>
      </c>
      <c r="BW61" s="80">
        <v>0</v>
      </c>
      <c r="BX61" s="80">
        <v>0</v>
      </c>
      <c r="BY61" s="80">
        <v>0</v>
      </c>
      <c r="BZ61" s="80">
        <v>0</v>
      </c>
      <c r="CA61" s="80">
        <v>0</v>
      </c>
      <c r="CB61" s="80">
        <v>0</v>
      </c>
      <c r="CC61" s="80">
        <v>0</v>
      </c>
    </row>
    <row r="62" spans="1:81">
      <c r="A62" s="80" t="s">
        <v>1793</v>
      </c>
      <c r="B62" s="80">
        <v>33</v>
      </c>
      <c r="C62" s="80">
        <v>16</v>
      </c>
      <c r="D62" s="80">
        <v>2</v>
      </c>
      <c r="E62" s="80">
        <v>2019</v>
      </c>
      <c r="F62" s="80" t="s">
        <v>73</v>
      </c>
      <c r="G62" s="80" t="s">
        <v>1777</v>
      </c>
      <c r="H62" s="80" t="s">
        <v>1778</v>
      </c>
      <c r="I62" s="177"/>
      <c r="J62" s="81">
        <v>216.04476252402017</v>
      </c>
      <c r="K62" s="81">
        <v>7.6400754029057829</v>
      </c>
      <c r="L62" s="81">
        <v>12.321847372845145</v>
      </c>
      <c r="M62" s="81">
        <v>193.25481401175477</v>
      </c>
      <c r="N62" s="81">
        <v>242.98705077991198</v>
      </c>
      <c r="O62" s="81">
        <v>174.96327657489277</v>
      </c>
      <c r="P62" s="81">
        <v>140.69257160092241</v>
      </c>
      <c r="Q62" s="81">
        <v>9.6765553474793382</v>
      </c>
      <c r="R62" s="81">
        <v>0</v>
      </c>
      <c r="S62" s="81">
        <v>5.3423824929917965</v>
      </c>
      <c r="T62" s="82"/>
      <c r="U62" s="81">
        <v>52549212</v>
      </c>
      <c r="V62" s="81">
        <v>4003</v>
      </c>
      <c r="W62" s="81">
        <v>495</v>
      </c>
      <c r="X62" s="81">
        <v>52035</v>
      </c>
      <c r="Y62" s="81">
        <v>67983</v>
      </c>
      <c r="Z62" s="81">
        <v>109539</v>
      </c>
      <c r="AA62" s="81">
        <v>29214</v>
      </c>
      <c r="AB62" s="81">
        <v>156810</v>
      </c>
      <c r="AC62" s="81">
        <v>0</v>
      </c>
      <c r="AD62" s="81">
        <v>5.3423824929917956</v>
      </c>
      <c r="AE62" s="82"/>
      <c r="AF62" s="81">
        <v>350927563.35435468</v>
      </c>
      <c r="AG62" s="81">
        <v>5765485.7156965509</v>
      </c>
      <c r="AH62" s="81">
        <v>2922250.0273307031</v>
      </c>
      <c r="AI62" s="81">
        <v>318713308.08649647</v>
      </c>
      <c r="AJ62" s="81">
        <v>306971590.70002264</v>
      </c>
      <c r="AK62" s="81">
        <v>0</v>
      </c>
      <c r="AL62" s="81">
        <v>0</v>
      </c>
      <c r="AM62" s="81">
        <v>21356341.534952015</v>
      </c>
      <c r="AN62" s="81">
        <v>0</v>
      </c>
      <c r="AO62" s="81">
        <v>0</v>
      </c>
      <c r="AP62" s="82"/>
      <c r="AQ62" s="81">
        <v>7018</v>
      </c>
      <c r="AR62" s="81">
        <v>2236</v>
      </c>
      <c r="AS62" s="81">
        <v>0</v>
      </c>
      <c r="AT62" s="81">
        <v>1</v>
      </c>
      <c r="AU62" s="81">
        <v>0</v>
      </c>
      <c r="AV62" s="81">
        <v>0</v>
      </c>
      <c r="AW62" s="81" t="s">
        <v>564</v>
      </c>
      <c r="AX62" s="82"/>
      <c r="AY62" s="81">
        <v>31484.199999999932</v>
      </c>
      <c r="AZ62" s="81">
        <v>71865.799999999945</v>
      </c>
      <c r="BA62" s="81">
        <v>0</v>
      </c>
      <c r="BB62" s="81">
        <v>61</v>
      </c>
      <c r="BC62" s="81">
        <v>0</v>
      </c>
      <c r="BD62" s="81">
        <v>0</v>
      </c>
      <c r="BE62" s="81" t="s">
        <v>564</v>
      </c>
      <c r="BF62" s="82"/>
      <c r="BG62" s="81">
        <v>15.263</v>
      </c>
      <c r="BH62" s="81">
        <v>0</v>
      </c>
      <c r="BI62" s="81">
        <v>131.345</v>
      </c>
      <c r="BJ62" s="81">
        <v>0</v>
      </c>
      <c r="BK62" s="81">
        <v>17.434000000000001</v>
      </c>
      <c r="BL62" s="81">
        <v>0</v>
      </c>
      <c r="BM62" s="82"/>
      <c r="BN62" s="81">
        <v>1</v>
      </c>
      <c r="BO62" s="81">
        <v>0</v>
      </c>
      <c r="BP62" s="81">
        <v>21</v>
      </c>
      <c r="BQ62" s="81">
        <v>0</v>
      </c>
      <c r="BR62" s="81">
        <v>5</v>
      </c>
      <c r="BS62" s="81">
        <v>0</v>
      </c>
      <c r="BT62"/>
      <c r="BU62" s="80">
        <v>164.042</v>
      </c>
      <c r="BV62" s="80">
        <v>0</v>
      </c>
      <c r="BW62" s="80">
        <v>0</v>
      </c>
      <c r="BX62" s="80">
        <v>0</v>
      </c>
      <c r="BY62" s="80">
        <v>0</v>
      </c>
      <c r="BZ62" s="80">
        <v>0</v>
      </c>
      <c r="CA62" s="80">
        <v>0</v>
      </c>
      <c r="CB62" s="80">
        <v>0</v>
      </c>
      <c r="CC62" s="80">
        <v>0</v>
      </c>
    </row>
    <row r="63" spans="1:81">
      <c r="A63" s="80" t="s">
        <v>1794</v>
      </c>
      <c r="B63" s="80">
        <v>34</v>
      </c>
      <c r="C63" s="80">
        <v>17</v>
      </c>
      <c r="D63" s="80">
        <v>2</v>
      </c>
      <c r="E63" s="80">
        <v>2020</v>
      </c>
      <c r="F63" s="80" t="s">
        <v>218</v>
      </c>
      <c r="G63" s="80" t="s">
        <v>1777</v>
      </c>
      <c r="H63" s="80" t="s">
        <v>1778</v>
      </c>
      <c r="I63" s="177"/>
      <c r="J63" s="81">
        <v>201.25300191290671</v>
      </c>
      <c r="K63" s="81">
        <v>8.3657989006547702</v>
      </c>
      <c r="L63" s="81">
        <v>13.499791073575132</v>
      </c>
      <c r="M63" s="81">
        <v>186.68893486123724</v>
      </c>
      <c r="N63" s="81">
        <v>239.02951115804436</v>
      </c>
      <c r="O63" s="81">
        <v>153.61025933924759</v>
      </c>
      <c r="P63" s="81">
        <v>131.06713623997891</v>
      </c>
      <c r="Q63" s="81">
        <v>9.1743745998667539</v>
      </c>
      <c r="R63" s="81">
        <v>0</v>
      </c>
      <c r="S63" s="81">
        <v>6.0622300609894841</v>
      </c>
      <c r="T63" s="82"/>
      <c r="U63" s="81">
        <v>49803503</v>
      </c>
      <c r="V63" s="81">
        <v>3835</v>
      </c>
      <c r="W63" s="81">
        <v>607</v>
      </c>
      <c r="X63" s="81">
        <v>55852</v>
      </c>
      <c r="Y63" s="81">
        <v>68216</v>
      </c>
      <c r="Z63" s="81">
        <v>109766</v>
      </c>
      <c r="AA63" s="81">
        <v>29569</v>
      </c>
      <c r="AB63" s="81">
        <v>155595</v>
      </c>
      <c r="AC63" s="81">
        <v>0</v>
      </c>
      <c r="AD63" s="81">
        <v>6.0622300609894841</v>
      </c>
      <c r="AE63" s="82"/>
      <c r="AF63" s="81">
        <v>335754589.21102601</v>
      </c>
      <c r="AG63" s="81">
        <v>6032405.5882548783</v>
      </c>
      <c r="AH63" s="81">
        <v>3473659.6044068546</v>
      </c>
      <c r="AI63" s="81">
        <v>322727898.26362979</v>
      </c>
      <c r="AJ63" s="81">
        <v>311253107.83206522</v>
      </c>
      <c r="AK63" s="81"/>
      <c r="AL63" s="81"/>
      <c r="AM63" s="81">
        <v>20306876.196505502</v>
      </c>
      <c r="AN63" s="81"/>
      <c r="AO63" s="81"/>
      <c r="AP63" s="82"/>
      <c r="AQ63" s="81">
        <v>7377</v>
      </c>
      <c r="AR63" s="81">
        <v>2309</v>
      </c>
      <c r="AS63" s="81">
        <v>0</v>
      </c>
      <c r="AT63" s="81">
        <v>1</v>
      </c>
      <c r="AU63" s="81">
        <v>0</v>
      </c>
      <c r="AV63" s="81">
        <v>0</v>
      </c>
      <c r="AW63" s="81">
        <v>0</v>
      </c>
      <c r="AX63" s="82"/>
      <c r="AY63" s="81">
        <v>33582.699999999997</v>
      </c>
      <c r="AZ63" s="81">
        <v>74833.299999999668</v>
      </c>
      <c r="BA63" s="81">
        <v>0</v>
      </c>
      <c r="BB63" s="81">
        <v>61</v>
      </c>
      <c r="BC63" s="81">
        <v>0</v>
      </c>
      <c r="BD63" s="81">
        <v>0</v>
      </c>
      <c r="BE63" s="81">
        <v>0</v>
      </c>
      <c r="BF63" s="82"/>
      <c r="BG63" s="81">
        <v>14.433</v>
      </c>
      <c r="BH63" s="81">
        <v>0</v>
      </c>
      <c r="BI63" s="81">
        <v>116.746</v>
      </c>
      <c r="BJ63" s="81">
        <v>0</v>
      </c>
      <c r="BK63" s="81">
        <v>16.629000000000001</v>
      </c>
      <c r="BL63" s="81">
        <v>0</v>
      </c>
      <c r="BM63" s="82"/>
      <c r="BN63" s="81">
        <v>1</v>
      </c>
      <c r="BO63" s="81">
        <v>0</v>
      </c>
      <c r="BP63" s="81">
        <v>19</v>
      </c>
      <c r="BQ63" s="81">
        <v>0</v>
      </c>
      <c r="BR63" s="81">
        <v>5</v>
      </c>
      <c r="BS63" s="81">
        <v>0</v>
      </c>
      <c r="BT63"/>
      <c r="BU63" s="80">
        <v>147.80799999999999</v>
      </c>
      <c r="BV63" s="80">
        <v>0</v>
      </c>
      <c r="BW63" s="80">
        <v>0</v>
      </c>
      <c r="BX63" s="80">
        <v>0</v>
      </c>
      <c r="BY63" s="80">
        <v>0</v>
      </c>
      <c r="BZ63" s="80">
        <v>0</v>
      </c>
      <c r="CA63" s="80">
        <v>0</v>
      </c>
      <c r="CB63" s="80">
        <v>0</v>
      </c>
      <c r="CC63" s="80">
        <v>0</v>
      </c>
    </row>
    <row r="64" spans="1:81">
      <c r="A64" s="80" t="s">
        <v>1795</v>
      </c>
      <c r="B64" s="80">
        <v>34</v>
      </c>
      <c r="C64" s="80">
        <v>18</v>
      </c>
      <c r="D64" s="80">
        <v>2</v>
      </c>
      <c r="E64" s="80">
        <v>2021</v>
      </c>
      <c r="F64" s="80" t="s">
        <v>75</v>
      </c>
      <c r="G64" s="174" t="s">
        <v>1777</v>
      </c>
      <c r="H64" s="80" t="s">
        <v>1778</v>
      </c>
      <c r="I64" s="177"/>
      <c r="J64" s="81">
        <v>193.40633102623096</v>
      </c>
      <c r="K64" s="81">
        <v>8.9707613716656702</v>
      </c>
      <c r="L64" s="81">
        <v>17.710659566668767</v>
      </c>
      <c r="M64" s="81">
        <v>231.9000544751683</v>
      </c>
      <c r="N64" s="81">
        <v>255.81783929242715</v>
      </c>
      <c r="O64" s="81">
        <v>149.60850856533909</v>
      </c>
      <c r="P64" s="81">
        <v>134.79517693576594</v>
      </c>
      <c r="Q64" s="81">
        <v>9.2259971731650303</v>
      </c>
      <c r="R64" s="81">
        <v>0</v>
      </c>
      <c r="S64" s="81">
        <v>6.7404913994131084</v>
      </c>
      <c r="T64" s="82"/>
      <c r="U64" s="81">
        <v>50623448</v>
      </c>
      <c r="V64" s="81">
        <v>3835</v>
      </c>
      <c r="W64" s="81">
        <v>607</v>
      </c>
      <c r="X64" s="81">
        <v>55852</v>
      </c>
      <c r="Y64" s="81">
        <v>68637</v>
      </c>
      <c r="Z64" s="81">
        <v>110080</v>
      </c>
      <c r="AA64" s="81">
        <v>29656</v>
      </c>
      <c r="AB64" s="81">
        <v>154615</v>
      </c>
      <c r="AC64" s="81">
        <v>0</v>
      </c>
      <c r="AD64" s="81">
        <v>6.7404913994131084</v>
      </c>
      <c r="AE64" s="82"/>
      <c r="AF64" s="81">
        <v>305474650.62007344</v>
      </c>
      <c r="AG64" s="81">
        <v>6212129.6385403723</v>
      </c>
      <c r="AH64" s="81">
        <v>4160964.4762932668</v>
      </c>
      <c r="AI64" s="81">
        <v>376250837.74140215</v>
      </c>
      <c r="AJ64" s="81">
        <v>317507125.63460344</v>
      </c>
      <c r="AK64" s="81">
        <v>0</v>
      </c>
      <c r="AL64" s="81">
        <v>0</v>
      </c>
      <c r="AM64" s="81">
        <v>20295366.013403449</v>
      </c>
      <c r="AN64" s="81">
        <v>0</v>
      </c>
      <c r="AO64" s="81">
        <v>0</v>
      </c>
      <c r="AP64" s="82"/>
      <c r="AQ64" s="81">
        <v>7730</v>
      </c>
      <c r="AR64" s="81">
        <v>2353</v>
      </c>
      <c r="AS64" s="81">
        <v>0</v>
      </c>
      <c r="AT64" s="81">
        <v>1</v>
      </c>
      <c r="AU64" s="81">
        <v>0</v>
      </c>
      <c r="AV64" s="81">
        <v>0</v>
      </c>
      <c r="AW64" s="81"/>
      <c r="AX64" s="82"/>
      <c r="AY64" s="81">
        <v>35596.800000000061</v>
      </c>
      <c r="AZ64" s="81">
        <v>77913.399999999689</v>
      </c>
      <c r="BA64" s="81">
        <v>0</v>
      </c>
      <c r="BB64" s="81">
        <v>61</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1796</v>
      </c>
      <c r="B65" s="80">
        <v>34</v>
      </c>
      <c r="C65" s="80">
        <v>19</v>
      </c>
      <c r="D65" s="80">
        <v>2</v>
      </c>
      <c r="E65" s="80">
        <v>2022</v>
      </c>
      <c r="F65" s="80" t="s">
        <v>568</v>
      </c>
      <c r="G65" s="174" t="s">
        <v>1777</v>
      </c>
      <c r="H65" s="80" t="s">
        <v>1778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8137</v>
      </c>
      <c r="AR65" s="81">
        <v>2391</v>
      </c>
      <c r="AS65" s="81">
        <v>0</v>
      </c>
      <c r="AT65" s="81">
        <v>1</v>
      </c>
      <c r="AU65" s="81">
        <v>0</v>
      </c>
      <c r="AV65" s="81">
        <v>0</v>
      </c>
      <c r="AW65" s="81"/>
      <c r="AX65" s="82"/>
      <c r="AY65" s="81">
        <v>37953.200000000179</v>
      </c>
      <c r="AZ65" s="81">
        <v>80935.999999999694</v>
      </c>
      <c r="BA65" s="81">
        <v>0</v>
      </c>
      <c r="BB65" s="81">
        <v>61</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1797</v>
      </c>
      <c r="B66" s="80">
        <v>103</v>
      </c>
      <c r="C66" s="80">
        <v>1</v>
      </c>
      <c r="D66" s="80">
        <v>7</v>
      </c>
      <c r="E66" s="80">
        <v>1990</v>
      </c>
      <c r="F66" s="80" t="s">
        <v>562</v>
      </c>
      <c r="G66" s="80" t="s">
        <v>1798</v>
      </c>
      <c r="H66" s="80" t="s">
        <v>1799</v>
      </c>
      <c r="I66" s="177"/>
      <c r="J66" s="81">
        <v>1696.7840090105453</v>
      </c>
      <c r="K66" s="81">
        <v>11.495862181144279</v>
      </c>
      <c r="L66" s="81">
        <v>1.1290457621775263</v>
      </c>
      <c r="M66" s="81">
        <v>93.225344105484936</v>
      </c>
      <c r="N66" s="81">
        <v>132.58296489109966</v>
      </c>
      <c r="O66" s="81">
        <v>121.8224542661292</v>
      </c>
      <c r="P66" s="81">
        <v>98.1133096714902</v>
      </c>
      <c r="Q66" s="81">
        <v>7.3984686652333664</v>
      </c>
      <c r="R66" s="81">
        <v>0</v>
      </c>
      <c r="S66" s="81">
        <v>8.0338452055308007</v>
      </c>
      <c r="T66" s="82"/>
      <c r="U66" s="81">
        <v>144407926</v>
      </c>
      <c r="V66" s="81">
        <v>4302</v>
      </c>
      <c r="W66" s="81">
        <v>13</v>
      </c>
      <c r="X66" s="81">
        <v>35449</v>
      </c>
      <c r="Y66" s="81">
        <v>42470</v>
      </c>
      <c r="Z66" s="81">
        <v>50107</v>
      </c>
      <c r="AA66" s="81">
        <v>23823</v>
      </c>
      <c r="AB66" s="81">
        <v>120126</v>
      </c>
      <c r="AC66" s="81">
        <v>0</v>
      </c>
      <c r="AD66" s="81">
        <v>8.0338452055308007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1800</v>
      </c>
      <c r="B67" s="80">
        <v>104</v>
      </c>
      <c r="C67" s="80">
        <v>2</v>
      </c>
      <c r="D67" s="80">
        <v>7</v>
      </c>
      <c r="E67" s="80">
        <v>2005</v>
      </c>
      <c r="F67" s="80" t="s">
        <v>565</v>
      </c>
      <c r="G67" s="80" t="s">
        <v>1798</v>
      </c>
      <c r="H67" s="80" t="s">
        <v>1799</v>
      </c>
      <c r="I67" s="177"/>
      <c r="J67" s="81">
        <v>1494.6282108959572</v>
      </c>
      <c r="K67" s="81">
        <v>9.7351606955931089</v>
      </c>
      <c r="L67" s="81">
        <v>1.5886313997712147</v>
      </c>
      <c r="M67" s="81">
        <v>198.79044855401497</v>
      </c>
      <c r="N67" s="81">
        <v>194.61914641163685</v>
      </c>
      <c r="O67" s="81">
        <v>179.72079979963911</v>
      </c>
      <c r="P67" s="81">
        <v>91.385901931505899</v>
      </c>
      <c r="Q67" s="81">
        <v>8.0678520230477506</v>
      </c>
      <c r="R67" s="81">
        <v>0</v>
      </c>
      <c r="S67" s="81">
        <v>16.762469675570863</v>
      </c>
      <c r="T67" s="82"/>
      <c r="U67" s="81">
        <v>151921608</v>
      </c>
      <c r="V67" s="81">
        <v>4248</v>
      </c>
      <c r="W67" s="81">
        <v>21</v>
      </c>
      <c r="X67" s="81">
        <v>40119</v>
      </c>
      <c r="Y67" s="81">
        <v>52937</v>
      </c>
      <c r="Z67" s="81">
        <v>85541</v>
      </c>
      <c r="AA67" s="81">
        <v>18173</v>
      </c>
      <c r="AB67" s="81">
        <v>136941</v>
      </c>
      <c r="AC67" s="81">
        <v>0</v>
      </c>
      <c r="AD67" s="81">
        <v>16.762469675570863</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1801</v>
      </c>
      <c r="B68" s="80">
        <v>105</v>
      </c>
      <c r="C68" s="80">
        <v>3</v>
      </c>
      <c r="D68" s="80">
        <v>7</v>
      </c>
      <c r="E68" s="80">
        <v>2006</v>
      </c>
      <c r="F68" s="80" t="s">
        <v>566</v>
      </c>
      <c r="G68" s="80" t="s">
        <v>1798</v>
      </c>
      <c r="H68" s="80" t="s">
        <v>1799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1802</v>
      </c>
      <c r="B69" s="80">
        <v>106</v>
      </c>
      <c r="C69" s="80">
        <v>4</v>
      </c>
      <c r="D69" s="80">
        <v>7</v>
      </c>
      <c r="E69" s="80">
        <v>2007</v>
      </c>
      <c r="F69" s="80" t="s">
        <v>567</v>
      </c>
      <c r="G69" s="80" t="s">
        <v>1798</v>
      </c>
      <c r="H69" s="80" t="s">
        <v>1799</v>
      </c>
      <c r="I69" s="177"/>
      <c r="J69" s="81">
        <v>1457.4589611936053</v>
      </c>
      <c r="K69" s="81">
        <v>9.1310886600731145</v>
      </c>
      <c r="L69" s="81">
        <v>1.4991561554986723</v>
      </c>
      <c r="M69" s="81">
        <v>220.37493414408019</v>
      </c>
      <c r="N69" s="81">
        <v>197.58779650921102</v>
      </c>
      <c r="O69" s="81">
        <v>178.03062336404224</v>
      </c>
      <c r="P69" s="81">
        <v>90.625080530152005</v>
      </c>
      <c r="Q69" s="81">
        <v>8.6828782649982674</v>
      </c>
      <c r="R69" s="81">
        <v>0</v>
      </c>
      <c r="S69" s="81">
        <v>20.229648284692921</v>
      </c>
      <c r="T69" s="82"/>
      <c r="U69" s="81">
        <v>176793850</v>
      </c>
      <c r="V69" s="81">
        <v>3992</v>
      </c>
      <c r="W69" s="81">
        <v>17</v>
      </c>
      <c r="X69" s="81">
        <v>48679</v>
      </c>
      <c r="Y69" s="81">
        <v>55895</v>
      </c>
      <c r="Z69" s="81">
        <v>88088</v>
      </c>
      <c r="AA69" s="81">
        <v>17747</v>
      </c>
      <c r="AB69" s="81">
        <v>139586</v>
      </c>
      <c r="AC69" s="81">
        <v>0</v>
      </c>
      <c r="AD69" s="81">
        <v>20.229648284692921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1803</v>
      </c>
      <c r="B70" s="80">
        <v>107</v>
      </c>
      <c r="C70" s="80">
        <v>5</v>
      </c>
      <c r="D70" s="80">
        <v>7</v>
      </c>
      <c r="E70" s="80">
        <v>2008</v>
      </c>
      <c r="F70" s="80" t="s">
        <v>84</v>
      </c>
      <c r="G70" s="80" t="s">
        <v>1798</v>
      </c>
      <c r="H70" s="80" t="s">
        <v>1799</v>
      </c>
      <c r="I70" s="177"/>
      <c r="J70" s="81">
        <v>1375.8983931334544</v>
      </c>
      <c r="K70" s="81">
        <v>6.8189516244767701</v>
      </c>
      <c r="L70" s="81">
        <v>1.3359153738074232</v>
      </c>
      <c r="M70" s="81">
        <v>219.74269075597738</v>
      </c>
      <c r="N70" s="81">
        <v>198.6297521560098</v>
      </c>
      <c r="O70" s="81">
        <v>172.83938048065033</v>
      </c>
      <c r="P70" s="81">
        <v>89.175219842293174</v>
      </c>
      <c r="Q70" s="81">
        <v>8.5893235326860058</v>
      </c>
      <c r="R70" s="81">
        <v>0</v>
      </c>
      <c r="S70" s="81">
        <v>17.766733060488015</v>
      </c>
      <c r="T70" s="82"/>
      <c r="U70" s="81">
        <v>177866295</v>
      </c>
      <c r="V70" s="81">
        <v>3992</v>
      </c>
      <c r="W70" s="81">
        <v>17</v>
      </c>
      <c r="X70" s="81">
        <v>48679</v>
      </c>
      <c r="Y70" s="81">
        <v>56812</v>
      </c>
      <c r="Z70" s="81">
        <v>88521</v>
      </c>
      <c r="AA70" s="81">
        <v>17483</v>
      </c>
      <c r="AB70" s="81">
        <v>140351</v>
      </c>
      <c r="AC70" s="81">
        <v>0</v>
      </c>
      <c r="AD70" s="81">
        <v>17.766733060488015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1804</v>
      </c>
      <c r="B71" s="80">
        <v>108</v>
      </c>
      <c r="C71" s="80">
        <v>6</v>
      </c>
      <c r="D71" s="80">
        <v>7</v>
      </c>
      <c r="E71" s="80">
        <v>2009</v>
      </c>
      <c r="F71" s="80" t="s">
        <v>85</v>
      </c>
      <c r="G71" s="80" t="s">
        <v>1798</v>
      </c>
      <c r="H71" s="80" t="s">
        <v>1799</v>
      </c>
      <c r="I71" s="177"/>
      <c r="J71" s="81">
        <v>1351.0650908852165</v>
      </c>
      <c r="K71" s="81">
        <v>7.255837985590162</v>
      </c>
      <c r="L71" s="81">
        <v>0.37001297019084467</v>
      </c>
      <c r="M71" s="81">
        <v>241.39127047715684</v>
      </c>
      <c r="N71" s="81">
        <v>193.96086154006207</v>
      </c>
      <c r="O71" s="81">
        <v>176.57504909095326</v>
      </c>
      <c r="P71" s="81">
        <v>84.592946811280385</v>
      </c>
      <c r="Q71" s="81">
        <v>8.2341568584151226</v>
      </c>
      <c r="R71" s="81">
        <v>0</v>
      </c>
      <c r="S71" s="81">
        <v>13.51542162782931</v>
      </c>
      <c r="T71" s="82"/>
      <c r="U71" s="81">
        <v>137306632</v>
      </c>
      <c r="V71" s="81">
        <v>4463</v>
      </c>
      <c r="W71" s="81">
        <v>8</v>
      </c>
      <c r="X71" s="81">
        <v>56572</v>
      </c>
      <c r="Y71" s="81">
        <v>57312</v>
      </c>
      <c r="Z71" s="81">
        <v>89263</v>
      </c>
      <c r="AA71" s="81">
        <v>17026</v>
      </c>
      <c r="AB71" s="81">
        <v>141242</v>
      </c>
      <c r="AC71" s="81">
        <v>0</v>
      </c>
      <c r="AD71" s="81">
        <v>13.51542162782931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483.404</v>
      </c>
      <c r="BJ71" s="81">
        <v>0</v>
      </c>
      <c r="BK71" s="81">
        <v>45.846000000000004</v>
      </c>
      <c r="BL71" s="81">
        <v>0</v>
      </c>
      <c r="BM71" s="82"/>
      <c r="BN71" s="81">
        <v>0</v>
      </c>
      <c r="BO71" s="81">
        <v>0</v>
      </c>
      <c r="BP71" s="81">
        <v>27</v>
      </c>
      <c r="BQ71" s="81">
        <v>0</v>
      </c>
      <c r="BR71" s="81">
        <v>4</v>
      </c>
      <c r="BS71" s="81">
        <v>0</v>
      </c>
      <c r="BT71"/>
      <c r="BU71" s="80"/>
      <c r="BV71" s="80"/>
      <c r="BW71" s="80"/>
      <c r="BX71" s="80"/>
      <c r="BY71" s="80"/>
      <c r="BZ71" s="80"/>
      <c r="CA71" s="80"/>
      <c r="CB71" s="80"/>
      <c r="CC71" s="80"/>
    </row>
    <row r="72" spans="1:81">
      <c r="A72" s="80" t="s">
        <v>1805</v>
      </c>
      <c r="B72" s="80">
        <v>109</v>
      </c>
      <c r="C72" s="80">
        <v>7</v>
      </c>
      <c r="D72" s="80">
        <v>7</v>
      </c>
      <c r="E72" s="80">
        <v>2010</v>
      </c>
      <c r="F72" s="80" t="s">
        <v>86</v>
      </c>
      <c r="G72" s="80" t="s">
        <v>1798</v>
      </c>
      <c r="H72" s="80" t="s">
        <v>1799</v>
      </c>
      <c r="I72" s="177"/>
      <c r="J72" s="81">
        <v>1493.5388892357889</v>
      </c>
      <c r="K72" s="81">
        <v>7.741205248370723</v>
      </c>
      <c r="L72" s="81">
        <v>0.34904476896694303</v>
      </c>
      <c r="M72" s="81">
        <v>247.81732678775904</v>
      </c>
      <c r="N72" s="81">
        <v>214.9275392613003</v>
      </c>
      <c r="O72" s="81">
        <v>176.23089396468976</v>
      </c>
      <c r="P72" s="81">
        <v>85.062782181479847</v>
      </c>
      <c r="Q72" s="81">
        <v>8.6280226889982892</v>
      </c>
      <c r="R72" s="81">
        <v>0</v>
      </c>
      <c r="S72" s="81">
        <v>11.773246722689342</v>
      </c>
      <c r="T72" s="82"/>
      <c r="U72" s="81">
        <v>153776942</v>
      </c>
      <c r="V72" s="81">
        <v>4463</v>
      </c>
      <c r="W72" s="81">
        <v>8</v>
      </c>
      <c r="X72" s="81">
        <v>56572</v>
      </c>
      <c r="Y72" s="81">
        <v>57848</v>
      </c>
      <c r="Z72" s="81">
        <v>89503</v>
      </c>
      <c r="AA72" s="81">
        <v>16693</v>
      </c>
      <c r="AB72" s="81">
        <v>141812</v>
      </c>
      <c r="AC72" s="81">
        <v>0</v>
      </c>
      <c r="AD72" s="81">
        <v>11.773246722689342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510.78199999999998</v>
      </c>
      <c r="BJ72" s="81">
        <v>0</v>
      </c>
      <c r="BK72" s="81">
        <v>22.079000000000001</v>
      </c>
      <c r="BL72" s="81">
        <v>0</v>
      </c>
      <c r="BM72" s="82"/>
      <c r="BN72" s="81">
        <v>0</v>
      </c>
      <c r="BO72" s="81">
        <v>0</v>
      </c>
      <c r="BP72" s="81">
        <v>28</v>
      </c>
      <c r="BQ72" s="81">
        <v>0</v>
      </c>
      <c r="BR72" s="81">
        <v>3</v>
      </c>
      <c r="BS72" s="81">
        <v>0</v>
      </c>
      <c r="BT72"/>
      <c r="BU72" s="80">
        <v>509.46800000000002</v>
      </c>
      <c r="BV72" s="80">
        <v>13.364000000000001</v>
      </c>
      <c r="BW72" s="80">
        <v>0</v>
      </c>
      <c r="BX72" s="80">
        <v>0</v>
      </c>
      <c r="BY72" s="80">
        <v>0</v>
      </c>
      <c r="BZ72" s="80">
        <v>0</v>
      </c>
      <c r="CA72" s="80">
        <v>10.029</v>
      </c>
      <c r="CB72" s="80">
        <v>0</v>
      </c>
      <c r="CC72" s="80">
        <v>0</v>
      </c>
    </row>
    <row r="73" spans="1:81">
      <c r="A73" s="80" t="s">
        <v>1806</v>
      </c>
      <c r="B73" s="80">
        <v>110</v>
      </c>
      <c r="C73" s="80">
        <v>8</v>
      </c>
      <c r="D73" s="80">
        <v>7</v>
      </c>
      <c r="E73" s="80">
        <v>2011</v>
      </c>
      <c r="F73" s="80" t="s">
        <v>87</v>
      </c>
      <c r="G73" s="80" t="s">
        <v>1798</v>
      </c>
      <c r="H73" s="80" t="s">
        <v>1799</v>
      </c>
      <c r="I73" s="177"/>
      <c r="J73" s="81">
        <v>1402.7351347871233</v>
      </c>
      <c r="K73" s="81">
        <v>10.512259159010986</v>
      </c>
      <c r="L73" s="81">
        <v>0.36244591571168588</v>
      </c>
      <c r="M73" s="81">
        <v>268.3918614432331</v>
      </c>
      <c r="N73" s="81">
        <v>218.51946703297253</v>
      </c>
      <c r="O73" s="81">
        <v>174.6594120937045</v>
      </c>
      <c r="P73" s="81">
        <v>82.832229815921025</v>
      </c>
      <c r="Q73" s="81">
        <v>9.9901639632781745</v>
      </c>
      <c r="R73" s="81">
        <v>0</v>
      </c>
      <c r="S73" s="81">
        <v>15.22785691763103</v>
      </c>
      <c r="T73" s="82"/>
      <c r="U73" s="81">
        <v>142203475</v>
      </c>
      <c r="V73" s="81">
        <v>4463</v>
      </c>
      <c r="W73" s="81">
        <v>8</v>
      </c>
      <c r="X73" s="81">
        <v>56572</v>
      </c>
      <c r="Y73" s="81">
        <v>58392</v>
      </c>
      <c r="Z73" s="81">
        <v>90632</v>
      </c>
      <c r="AA73" s="81">
        <v>16739</v>
      </c>
      <c r="AB73" s="81">
        <v>142354</v>
      </c>
      <c r="AC73" s="81">
        <v>0</v>
      </c>
      <c r="AD73" s="81">
        <v>15.22785691763103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522.12099999999998</v>
      </c>
      <c r="BJ73" s="81">
        <v>0</v>
      </c>
      <c r="BK73" s="81">
        <v>51.658000000000001</v>
      </c>
      <c r="BL73" s="81">
        <v>0</v>
      </c>
      <c r="BM73" s="82"/>
      <c r="BN73" s="81">
        <v>0</v>
      </c>
      <c r="BO73" s="81">
        <v>0</v>
      </c>
      <c r="BP73" s="81">
        <v>30</v>
      </c>
      <c r="BQ73" s="81">
        <v>0</v>
      </c>
      <c r="BR73" s="81">
        <v>4</v>
      </c>
      <c r="BS73" s="81">
        <v>0</v>
      </c>
      <c r="BT73"/>
      <c r="BU73" s="80">
        <v>514.77300000000002</v>
      </c>
      <c r="BV73" s="80">
        <v>44.235999999999997</v>
      </c>
      <c r="BW73" s="80">
        <v>0</v>
      </c>
      <c r="BX73" s="80">
        <v>0</v>
      </c>
      <c r="BY73" s="80">
        <v>0</v>
      </c>
      <c r="BZ73" s="80">
        <v>0</v>
      </c>
      <c r="CA73" s="80">
        <v>11.185</v>
      </c>
      <c r="CB73" s="80">
        <v>3.585</v>
      </c>
      <c r="CC73" s="80">
        <v>0</v>
      </c>
    </row>
    <row r="74" spans="1:81">
      <c r="A74" s="80" t="s">
        <v>1807</v>
      </c>
      <c r="B74" s="80">
        <v>111</v>
      </c>
      <c r="C74" s="80">
        <v>9</v>
      </c>
      <c r="D74" s="80">
        <v>7</v>
      </c>
      <c r="E74" s="80">
        <v>2012</v>
      </c>
      <c r="F74" s="80" t="s">
        <v>88</v>
      </c>
      <c r="G74" s="80" t="s">
        <v>1798</v>
      </c>
      <c r="H74" s="80" t="s">
        <v>1799</v>
      </c>
      <c r="I74" s="177"/>
      <c r="J74" s="81">
        <v>1391.5175408414702</v>
      </c>
      <c r="K74" s="81">
        <v>9.4010971006462842</v>
      </c>
      <c r="L74" s="81">
        <v>0.35306475128275217</v>
      </c>
      <c r="M74" s="81">
        <v>283.54546714648177</v>
      </c>
      <c r="N74" s="81">
        <v>230.36284427457642</v>
      </c>
      <c r="O74" s="81">
        <v>175.00766182022608</v>
      </c>
      <c r="P74" s="81">
        <v>82.870548853681541</v>
      </c>
      <c r="Q74" s="81">
        <v>11.192077591079579</v>
      </c>
      <c r="R74" s="81">
        <v>0</v>
      </c>
      <c r="S74" s="81">
        <v>19.679828963941592</v>
      </c>
      <c r="T74" s="82"/>
      <c r="U74" s="81">
        <v>151894460</v>
      </c>
      <c r="V74" s="81">
        <v>4463</v>
      </c>
      <c r="W74" s="81">
        <v>8</v>
      </c>
      <c r="X74" s="81">
        <v>56572</v>
      </c>
      <c r="Y74" s="81">
        <v>60894</v>
      </c>
      <c r="Z74" s="81">
        <v>91533</v>
      </c>
      <c r="AA74" s="81">
        <v>16652</v>
      </c>
      <c r="AB74" s="81">
        <v>146787</v>
      </c>
      <c r="AC74" s="81">
        <v>0</v>
      </c>
      <c r="AD74" s="81">
        <v>19.679828963941592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2.2330000000000001</v>
      </c>
      <c r="BI74" s="81">
        <v>587.26700000000005</v>
      </c>
      <c r="BJ74" s="81">
        <v>0</v>
      </c>
      <c r="BK74" s="81">
        <v>63.619</v>
      </c>
      <c r="BL74" s="81">
        <v>0</v>
      </c>
      <c r="BM74" s="82"/>
      <c r="BN74" s="81">
        <v>0</v>
      </c>
      <c r="BO74" s="81">
        <v>1</v>
      </c>
      <c r="BP74" s="81">
        <v>30</v>
      </c>
      <c r="BQ74" s="81">
        <v>0</v>
      </c>
      <c r="BR74" s="81">
        <v>4</v>
      </c>
      <c r="BS74" s="81">
        <v>0</v>
      </c>
      <c r="BT74"/>
      <c r="BU74" s="80">
        <v>582.40300000000002</v>
      </c>
      <c r="BV74" s="80">
        <v>52.287999999999997</v>
      </c>
      <c r="BW74" s="80">
        <v>0</v>
      </c>
      <c r="BX74" s="80">
        <v>0</v>
      </c>
      <c r="BY74" s="80">
        <v>0</v>
      </c>
      <c r="BZ74" s="80">
        <v>0</v>
      </c>
      <c r="CA74" s="80">
        <v>14.006</v>
      </c>
      <c r="CB74" s="80">
        <v>4.4219999999999997</v>
      </c>
      <c r="CC74" s="80">
        <v>0</v>
      </c>
    </row>
    <row r="75" spans="1:81">
      <c r="A75" s="80" t="s">
        <v>1808</v>
      </c>
      <c r="B75" s="80">
        <v>112</v>
      </c>
      <c r="C75" s="80">
        <v>10</v>
      </c>
      <c r="D75" s="80">
        <v>7</v>
      </c>
      <c r="E75" s="80">
        <v>2013</v>
      </c>
      <c r="F75" s="80" t="s">
        <v>89</v>
      </c>
      <c r="G75" s="80" t="s">
        <v>1798</v>
      </c>
      <c r="H75" s="80" t="s">
        <v>1799</v>
      </c>
      <c r="I75" s="177"/>
      <c r="J75" s="81">
        <v>1544.3329584555963</v>
      </c>
      <c r="K75" s="81">
        <v>7.98887366657807</v>
      </c>
      <c r="L75" s="81">
        <v>0.32577932469384269</v>
      </c>
      <c r="M75" s="81">
        <v>282.28810908508081</v>
      </c>
      <c r="N75" s="81">
        <v>210.16151624644561</v>
      </c>
      <c r="O75" s="81">
        <v>170.2439355133919</v>
      </c>
      <c r="P75" s="81">
        <v>82.908051165462609</v>
      </c>
      <c r="Q75" s="81">
        <v>11.410970080135311</v>
      </c>
      <c r="R75" s="81">
        <v>0</v>
      </c>
      <c r="S75" s="81">
        <v>13.715079261780321</v>
      </c>
      <c r="T75" s="82"/>
      <c r="U75" s="81">
        <v>173885244</v>
      </c>
      <c r="V75" s="81">
        <v>4463</v>
      </c>
      <c r="W75" s="81">
        <v>8</v>
      </c>
      <c r="X75" s="81">
        <v>56572</v>
      </c>
      <c r="Y75" s="81">
        <v>61478</v>
      </c>
      <c r="Z75" s="81">
        <v>93017</v>
      </c>
      <c r="AA75" s="81">
        <v>16597</v>
      </c>
      <c r="AB75" s="81">
        <v>147512</v>
      </c>
      <c r="AC75" s="81">
        <v>0</v>
      </c>
      <c r="AD75" s="81">
        <v>13.715079261780321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582.04899999999998</v>
      </c>
      <c r="BJ75" s="81">
        <v>0</v>
      </c>
      <c r="BK75" s="81">
        <v>57.698999999999998</v>
      </c>
      <c r="BL75" s="81">
        <v>0</v>
      </c>
      <c r="BM75" s="82"/>
      <c r="BN75" s="81">
        <v>0</v>
      </c>
      <c r="BO75" s="81">
        <v>0</v>
      </c>
      <c r="BP75" s="81">
        <v>30</v>
      </c>
      <c r="BQ75" s="81">
        <v>0</v>
      </c>
      <c r="BR75" s="81">
        <v>5</v>
      </c>
      <c r="BS75" s="81">
        <v>0</v>
      </c>
      <c r="BT75"/>
      <c r="BU75" s="80">
        <v>579.69299999999998</v>
      </c>
      <c r="BV75" s="80">
        <v>29.879000000000001</v>
      </c>
      <c r="BW75" s="80">
        <v>13.223000000000001</v>
      </c>
      <c r="BX75" s="80">
        <v>0</v>
      </c>
      <c r="BY75" s="80">
        <v>0</v>
      </c>
      <c r="BZ75" s="80">
        <v>0</v>
      </c>
      <c r="CA75" s="80">
        <v>12.651</v>
      </c>
      <c r="CB75" s="80">
        <v>4.3019999999999996</v>
      </c>
      <c r="CC75" s="80">
        <v>0</v>
      </c>
    </row>
    <row r="76" spans="1:81">
      <c r="A76" s="80" t="s">
        <v>1809</v>
      </c>
      <c r="B76" s="80">
        <v>113</v>
      </c>
      <c r="C76" s="80">
        <v>11</v>
      </c>
      <c r="D76" s="80">
        <v>7</v>
      </c>
      <c r="E76" s="80">
        <v>2014</v>
      </c>
      <c r="F76" s="80" t="s">
        <v>90</v>
      </c>
      <c r="G76" s="80" t="s">
        <v>1798</v>
      </c>
      <c r="H76" s="80" t="s">
        <v>1799</v>
      </c>
      <c r="I76" s="177"/>
      <c r="J76" s="81">
        <v>1285.1167621167324</v>
      </c>
      <c r="K76" s="81">
        <v>8.5306500675417958</v>
      </c>
      <c r="L76" s="81">
        <v>2.5738609553286578</v>
      </c>
      <c r="M76" s="81">
        <v>297.69953919014665</v>
      </c>
      <c r="N76" s="81">
        <v>204.232306290163</v>
      </c>
      <c r="O76" s="81">
        <v>162.46643448899911</v>
      </c>
      <c r="P76" s="81">
        <v>84.022165895977295</v>
      </c>
      <c r="Q76" s="81">
        <v>11.034182824542867</v>
      </c>
      <c r="R76" s="81">
        <v>0</v>
      </c>
      <c r="S76" s="81">
        <v>14.292160985607417</v>
      </c>
      <c r="T76" s="82"/>
      <c r="U76" s="81">
        <v>158006051</v>
      </c>
      <c r="V76" s="81">
        <v>4128</v>
      </c>
      <c r="W76" s="81">
        <v>54</v>
      </c>
      <c r="X76" s="81">
        <v>63913</v>
      </c>
      <c r="Y76" s="81">
        <v>62304</v>
      </c>
      <c r="Z76" s="81">
        <v>93491</v>
      </c>
      <c r="AA76" s="81">
        <v>16733</v>
      </c>
      <c r="AB76" s="81">
        <v>148669</v>
      </c>
      <c r="AC76" s="81">
        <v>0</v>
      </c>
      <c r="AD76" s="81">
        <v>14.292160985607417</v>
      </c>
      <c r="AE76" s="82"/>
      <c r="AF76" s="81">
        <v>925462864.10788226</v>
      </c>
      <c r="AG76" s="81">
        <v>7768632.1476945216</v>
      </c>
      <c r="AH76" s="81">
        <v>622149.21603609493</v>
      </c>
      <c r="AI76" s="81">
        <v>393443023.68983877</v>
      </c>
      <c r="AJ76" s="81">
        <v>289345503.30065173</v>
      </c>
      <c r="AK76" s="81">
        <v>0</v>
      </c>
      <c r="AL76" s="81">
        <v>0</v>
      </c>
      <c r="AM76" s="81">
        <v>20410032.107173994</v>
      </c>
      <c r="AN76" s="81">
        <v>0</v>
      </c>
      <c r="AO76" s="81">
        <v>0</v>
      </c>
      <c r="AP76" s="82"/>
      <c r="AQ76" s="81">
        <v>3424</v>
      </c>
      <c r="AR76" s="81">
        <v>372</v>
      </c>
      <c r="AS76" s="81">
        <v>0</v>
      </c>
      <c r="AT76" s="81">
        <v>0</v>
      </c>
      <c r="AU76" s="81">
        <v>0</v>
      </c>
      <c r="AV76" s="81">
        <v>1</v>
      </c>
      <c r="AW76" s="81" t="s">
        <v>564</v>
      </c>
      <c r="AX76" s="82"/>
      <c r="AY76" s="81">
        <v>14464.6</v>
      </c>
      <c r="AZ76" s="81">
        <v>10170.1</v>
      </c>
      <c r="BA76" s="81">
        <v>0</v>
      </c>
      <c r="BB76" s="81">
        <v>0</v>
      </c>
      <c r="BC76" s="81">
        <v>0</v>
      </c>
      <c r="BD76" s="81">
        <v>4480</v>
      </c>
      <c r="BE76" s="81" t="s">
        <v>564</v>
      </c>
      <c r="BF76" s="82"/>
      <c r="BG76" s="81">
        <v>0</v>
      </c>
      <c r="BH76" s="81">
        <v>0</v>
      </c>
      <c r="BI76" s="81">
        <v>550.92200000000003</v>
      </c>
      <c r="BJ76" s="81">
        <v>0</v>
      </c>
      <c r="BK76" s="81">
        <v>100.709</v>
      </c>
      <c r="BL76" s="81">
        <v>0</v>
      </c>
      <c r="BM76" s="82"/>
      <c r="BN76" s="81">
        <v>0</v>
      </c>
      <c r="BO76" s="81">
        <v>0</v>
      </c>
      <c r="BP76" s="81">
        <v>29</v>
      </c>
      <c r="BQ76" s="81">
        <v>0</v>
      </c>
      <c r="BR76" s="81">
        <v>5</v>
      </c>
      <c r="BS76" s="81">
        <v>0</v>
      </c>
      <c r="BT76"/>
      <c r="BU76" s="80">
        <v>553.577</v>
      </c>
      <c r="BV76" s="80">
        <v>73.061000000000007</v>
      </c>
      <c r="BW76" s="80">
        <v>9.7989999999999995</v>
      </c>
      <c r="BX76" s="80">
        <v>0</v>
      </c>
      <c r="BY76" s="80">
        <v>0</v>
      </c>
      <c r="BZ76" s="80">
        <v>0</v>
      </c>
      <c r="CA76" s="80">
        <v>11.37</v>
      </c>
      <c r="CB76" s="80">
        <v>3.8239999999999998</v>
      </c>
      <c r="CC76" s="80">
        <v>0</v>
      </c>
    </row>
    <row r="77" spans="1:81">
      <c r="A77" s="80" t="s">
        <v>1810</v>
      </c>
      <c r="B77" s="80">
        <v>114</v>
      </c>
      <c r="C77" s="80">
        <v>12</v>
      </c>
      <c r="D77" s="80">
        <v>7</v>
      </c>
      <c r="E77" s="80">
        <v>2015</v>
      </c>
      <c r="F77" s="80" t="s">
        <v>91</v>
      </c>
      <c r="G77" s="80" t="s">
        <v>1798</v>
      </c>
      <c r="H77" s="80" t="s">
        <v>1799</v>
      </c>
      <c r="I77" s="177"/>
      <c r="J77" s="81">
        <v>1145.1839352042725</v>
      </c>
      <c r="K77" s="81">
        <v>8.2716699361437822</v>
      </c>
      <c r="L77" s="81">
        <v>3.0247641742488609</v>
      </c>
      <c r="M77" s="81">
        <v>283.78069185753714</v>
      </c>
      <c r="N77" s="81">
        <v>185.615530644079</v>
      </c>
      <c r="O77" s="81">
        <v>162.48233243421956</v>
      </c>
      <c r="P77" s="81">
        <v>85.29937225303776</v>
      </c>
      <c r="Q77" s="81">
        <v>10.845003105143308</v>
      </c>
      <c r="R77" s="81">
        <v>0</v>
      </c>
      <c r="S77" s="81">
        <v>13.398187648772849</v>
      </c>
      <c r="T77" s="82"/>
      <c r="U77" s="81">
        <v>161389701</v>
      </c>
      <c r="V77" s="81">
        <v>4128</v>
      </c>
      <c r="W77" s="81">
        <v>54</v>
      </c>
      <c r="X77" s="81">
        <v>63913</v>
      </c>
      <c r="Y77" s="81">
        <v>62968</v>
      </c>
      <c r="Z77" s="81">
        <v>94401</v>
      </c>
      <c r="AA77" s="81">
        <v>16974</v>
      </c>
      <c r="AB77" s="81">
        <v>149262</v>
      </c>
      <c r="AC77" s="81">
        <v>0</v>
      </c>
      <c r="AD77" s="81">
        <v>13.398187648772849</v>
      </c>
      <c r="AE77" s="82"/>
      <c r="AF77" s="81">
        <v>851602588.00557327</v>
      </c>
      <c r="AG77" s="81">
        <v>6862946.395223584</v>
      </c>
      <c r="AH77" s="81">
        <v>612819.55842010654</v>
      </c>
      <c r="AI77" s="81">
        <v>384135488.08103365</v>
      </c>
      <c r="AJ77" s="81">
        <v>273043722.60482031</v>
      </c>
      <c r="AK77" s="81">
        <v>0</v>
      </c>
      <c r="AL77" s="81">
        <v>0</v>
      </c>
      <c r="AM77" s="81">
        <v>20455730.969459217</v>
      </c>
      <c r="AN77" s="81">
        <v>0</v>
      </c>
      <c r="AO77" s="81">
        <v>0</v>
      </c>
      <c r="AP77" s="82"/>
      <c r="AQ77" s="81">
        <v>3748</v>
      </c>
      <c r="AR77" s="81">
        <v>505</v>
      </c>
      <c r="AS77" s="81">
        <v>0</v>
      </c>
      <c r="AT77" s="81">
        <v>0</v>
      </c>
      <c r="AU77" s="81">
        <v>0</v>
      </c>
      <c r="AV77" s="81">
        <v>1</v>
      </c>
      <c r="AW77" s="81" t="s">
        <v>564</v>
      </c>
      <c r="AX77" s="82"/>
      <c r="AY77" s="81">
        <v>16014.1</v>
      </c>
      <c r="AZ77" s="81">
        <v>12686</v>
      </c>
      <c r="BA77" s="81">
        <v>0</v>
      </c>
      <c r="BB77" s="81">
        <v>0</v>
      </c>
      <c r="BC77" s="81">
        <v>0</v>
      </c>
      <c r="BD77" s="81">
        <v>4480</v>
      </c>
      <c r="BE77" s="81" t="s">
        <v>564</v>
      </c>
      <c r="BF77" s="82"/>
      <c r="BG77" s="81">
        <v>0</v>
      </c>
      <c r="BH77" s="81">
        <v>0</v>
      </c>
      <c r="BI77" s="81">
        <v>521.34299999999996</v>
      </c>
      <c r="BJ77" s="81">
        <v>0</v>
      </c>
      <c r="BK77" s="81">
        <v>98.212999999999994</v>
      </c>
      <c r="BL77" s="81">
        <v>0</v>
      </c>
      <c r="BM77" s="82"/>
      <c r="BN77" s="81">
        <v>0</v>
      </c>
      <c r="BO77" s="81">
        <v>0</v>
      </c>
      <c r="BP77" s="81">
        <v>31</v>
      </c>
      <c r="BQ77" s="81">
        <v>0</v>
      </c>
      <c r="BR77" s="81">
        <v>5</v>
      </c>
      <c r="BS77" s="81">
        <v>0</v>
      </c>
      <c r="BT77"/>
      <c r="BU77" s="80">
        <v>550.99599999999998</v>
      </c>
      <c r="BV77" s="80">
        <v>41.598999999999997</v>
      </c>
      <c r="BW77" s="80">
        <v>14.486000000000001</v>
      </c>
      <c r="BX77" s="80">
        <v>0</v>
      </c>
      <c r="BY77" s="80">
        <v>0</v>
      </c>
      <c r="BZ77" s="80">
        <v>0</v>
      </c>
      <c r="CA77" s="80">
        <v>12.475</v>
      </c>
      <c r="CB77" s="80">
        <v>0</v>
      </c>
      <c r="CC77" s="80">
        <v>0</v>
      </c>
    </row>
    <row r="78" spans="1:81">
      <c r="A78" s="80" t="s">
        <v>1811</v>
      </c>
      <c r="B78" s="80">
        <v>115</v>
      </c>
      <c r="C78" s="80">
        <v>13</v>
      </c>
      <c r="D78" s="80">
        <v>7</v>
      </c>
      <c r="E78" s="80">
        <v>2016</v>
      </c>
      <c r="F78" s="80" t="s">
        <v>92</v>
      </c>
      <c r="G78" s="80" t="s">
        <v>1798</v>
      </c>
      <c r="H78" s="80" t="s">
        <v>1799</v>
      </c>
      <c r="I78" s="177"/>
      <c r="J78" s="81">
        <v>1225.1527575468506</v>
      </c>
      <c r="K78" s="81">
        <v>8.3245162688225562</v>
      </c>
      <c r="L78" s="81">
        <v>3.2025935542793014</v>
      </c>
      <c r="M78" s="81">
        <v>246.19237612996685</v>
      </c>
      <c r="N78" s="81">
        <v>185.67631321103886</v>
      </c>
      <c r="O78" s="81">
        <v>162.11941311820735</v>
      </c>
      <c r="P78" s="81">
        <v>84.760404139689243</v>
      </c>
      <c r="Q78" s="81">
        <v>10.610060695711793</v>
      </c>
      <c r="R78" s="81">
        <v>0</v>
      </c>
      <c r="S78" s="81">
        <v>17.320961796981088</v>
      </c>
      <c r="T78" s="82"/>
      <c r="U78" s="81">
        <v>160056409</v>
      </c>
      <c r="V78" s="81">
        <v>4128</v>
      </c>
      <c r="W78" s="81">
        <v>54</v>
      </c>
      <c r="X78" s="81">
        <v>63913</v>
      </c>
      <c r="Y78" s="81">
        <v>63939</v>
      </c>
      <c r="Z78" s="81">
        <v>95348</v>
      </c>
      <c r="AA78" s="81">
        <v>17445</v>
      </c>
      <c r="AB78" s="81">
        <v>150216</v>
      </c>
      <c r="AC78" s="81">
        <v>0</v>
      </c>
      <c r="AD78" s="81">
        <v>17.320961796981091</v>
      </c>
      <c r="AE78" s="82"/>
      <c r="AF78" s="81">
        <v>862618711.36479402</v>
      </c>
      <c r="AG78" s="81">
        <v>6517333.4808512758</v>
      </c>
      <c r="AH78" s="81">
        <v>492870.55481032649</v>
      </c>
      <c r="AI78" s="81">
        <v>380852013.60967302</v>
      </c>
      <c r="AJ78" s="81">
        <v>273784842.22264302</v>
      </c>
      <c r="AK78" s="81">
        <v>0</v>
      </c>
      <c r="AL78" s="81">
        <v>0</v>
      </c>
      <c r="AM78" s="81">
        <v>20602466.336915851</v>
      </c>
      <c r="AN78" s="81">
        <v>0</v>
      </c>
      <c r="AO78" s="81">
        <v>0</v>
      </c>
      <c r="AP78" s="82"/>
      <c r="AQ78" s="81">
        <v>4021</v>
      </c>
      <c r="AR78" s="81">
        <v>576</v>
      </c>
      <c r="AS78" s="81">
        <v>0</v>
      </c>
      <c r="AT78" s="81">
        <v>0</v>
      </c>
      <c r="AU78" s="81">
        <v>0</v>
      </c>
      <c r="AV78" s="81">
        <v>1</v>
      </c>
      <c r="AW78" s="81" t="s">
        <v>564</v>
      </c>
      <c r="AX78" s="82"/>
      <c r="AY78" s="81">
        <v>17309.8</v>
      </c>
      <c r="AZ78" s="81">
        <v>14259.2</v>
      </c>
      <c r="BA78" s="81">
        <v>0</v>
      </c>
      <c r="BB78" s="81">
        <v>0</v>
      </c>
      <c r="BC78" s="81">
        <v>0</v>
      </c>
      <c r="BD78" s="81">
        <v>4480</v>
      </c>
      <c r="BE78" s="81" t="s">
        <v>564</v>
      </c>
      <c r="BF78" s="82"/>
      <c r="BG78" s="81">
        <v>0</v>
      </c>
      <c r="BH78" s="81">
        <v>0</v>
      </c>
      <c r="BI78" s="81">
        <v>517.66499999999996</v>
      </c>
      <c r="BJ78" s="81">
        <v>0</v>
      </c>
      <c r="BK78" s="81">
        <v>59.400000000000006</v>
      </c>
      <c r="BL78" s="81">
        <v>0</v>
      </c>
      <c r="BM78" s="82"/>
      <c r="BN78" s="81">
        <v>0</v>
      </c>
      <c r="BO78" s="81">
        <v>0</v>
      </c>
      <c r="BP78" s="81">
        <v>31</v>
      </c>
      <c r="BQ78" s="81">
        <v>0</v>
      </c>
      <c r="BR78" s="81">
        <v>6</v>
      </c>
      <c r="BS78" s="81">
        <v>0</v>
      </c>
      <c r="BT78"/>
      <c r="BU78" s="80">
        <v>522.60400000000004</v>
      </c>
      <c r="BV78" s="80">
        <v>46.485999999999997</v>
      </c>
      <c r="BW78" s="80">
        <v>0</v>
      </c>
      <c r="BX78" s="80">
        <v>0</v>
      </c>
      <c r="BY78" s="80">
        <v>0</v>
      </c>
      <c r="BZ78" s="80">
        <v>0</v>
      </c>
      <c r="CA78" s="80">
        <v>7.9749999999999996</v>
      </c>
      <c r="CB78" s="80">
        <v>0</v>
      </c>
      <c r="CC78" s="80">
        <v>0</v>
      </c>
    </row>
    <row r="79" spans="1:81">
      <c r="A79" s="80" t="s">
        <v>1812</v>
      </c>
      <c r="B79" s="80">
        <v>116</v>
      </c>
      <c r="C79" s="80">
        <v>14</v>
      </c>
      <c r="D79" s="80">
        <v>7</v>
      </c>
      <c r="E79" s="80">
        <v>2017</v>
      </c>
      <c r="F79" s="80" t="s">
        <v>71</v>
      </c>
      <c r="G79" s="80" t="s">
        <v>1798</v>
      </c>
      <c r="H79" s="80" t="s">
        <v>1799</v>
      </c>
      <c r="I79" s="177"/>
      <c r="J79" s="81">
        <v>1174.1029612458876</v>
      </c>
      <c r="K79" s="81">
        <v>8.4989761086544515</v>
      </c>
      <c r="L79" s="81">
        <v>2.9792577923079837</v>
      </c>
      <c r="M79" s="81">
        <v>243.98374034205406</v>
      </c>
      <c r="N79" s="81">
        <v>192.23311758782998</v>
      </c>
      <c r="O79" s="81">
        <v>161.3506083100774</v>
      </c>
      <c r="P79" s="81">
        <v>83.817929978400812</v>
      </c>
      <c r="Q79" s="81">
        <v>10.305408311595647</v>
      </c>
      <c r="R79" s="81">
        <v>0</v>
      </c>
      <c r="S79" s="81">
        <v>12.406509467158253</v>
      </c>
      <c r="T79" s="82"/>
      <c r="U79" s="81">
        <v>163428553</v>
      </c>
      <c r="V79" s="81">
        <v>4128</v>
      </c>
      <c r="W79" s="81">
        <v>54</v>
      </c>
      <c r="X79" s="81">
        <v>63913</v>
      </c>
      <c r="Y79" s="81">
        <v>64712</v>
      </c>
      <c r="Z79" s="81">
        <v>96470</v>
      </c>
      <c r="AA79" s="81">
        <v>17361</v>
      </c>
      <c r="AB79" s="81">
        <v>150883</v>
      </c>
      <c r="AC79" s="81">
        <v>0</v>
      </c>
      <c r="AD79" s="81">
        <v>12.40650946715825</v>
      </c>
      <c r="AE79" s="82"/>
      <c r="AF79" s="81">
        <v>881774170.92903781</v>
      </c>
      <c r="AG79" s="81">
        <v>6745216.4073965363</v>
      </c>
      <c r="AH79" s="81">
        <v>628101.70630620001</v>
      </c>
      <c r="AI79" s="81">
        <v>386988047.41326809</v>
      </c>
      <c r="AJ79" s="81">
        <v>283242218.46048242</v>
      </c>
      <c r="AK79" s="81">
        <v>0</v>
      </c>
      <c r="AL79" s="81">
        <v>0</v>
      </c>
      <c r="AM79" s="81">
        <v>20726327.283275269</v>
      </c>
      <c r="AN79" s="81">
        <v>0</v>
      </c>
      <c r="AO79" s="81">
        <v>0</v>
      </c>
      <c r="AP79" s="82"/>
      <c r="AQ79" s="81">
        <v>4227</v>
      </c>
      <c r="AR79" s="81">
        <v>619</v>
      </c>
      <c r="AS79" s="81">
        <v>0</v>
      </c>
      <c r="AT79" s="81">
        <v>0</v>
      </c>
      <c r="AU79" s="81">
        <v>0</v>
      </c>
      <c r="AV79" s="81">
        <v>1</v>
      </c>
      <c r="AW79" s="81" t="s">
        <v>564</v>
      </c>
      <c r="AX79" s="82"/>
      <c r="AY79" s="81">
        <v>18310.3</v>
      </c>
      <c r="AZ79" s="81">
        <v>15379.6</v>
      </c>
      <c r="BA79" s="81">
        <v>0</v>
      </c>
      <c r="BB79" s="81">
        <v>0</v>
      </c>
      <c r="BC79" s="81">
        <v>0</v>
      </c>
      <c r="BD79" s="81">
        <v>4480</v>
      </c>
      <c r="BE79" s="81" t="s">
        <v>564</v>
      </c>
      <c r="BF79" s="82"/>
      <c r="BG79" s="81">
        <v>0</v>
      </c>
      <c r="BH79" s="81">
        <v>0</v>
      </c>
      <c r="BI79" s="81">
        <v>513.60400000000004</v>
      </c>
      <c r="BJ79" s="81">
        <v>0</v>
      </c>
      <c r="BK79" s="81">
        <v>87.794000000000011</v>
      </c>
      <c r="BL79" s="81">
        <v>0</v>
      </c>
      <c r="BM79" s="82"/>
      <c r="BN79" s="81">
        <v>0</v>
      </c>
      <c r="BO79" s="81">
        <v>0</v>
      </c>
      <c r="BP79" s="81">
        <v>31</v>
      </c>
      <c r="BQ79" s="81">
        <v>0</v>
      </c>
      <c r="BR79" s="81">
        <v>5</v>
      </c>
      <c r="BS79" s="81">
        <v>0</v>
      </c>
      <c r="BT79"/>
      <c r="BU79" s="80">
        <v>513.16700000000003</v>
      </c>
      <c r="BV79" s="80">
        <v>79.575999999999993</v>
      </c>
      <c r="BW79" s="80">
        <v>0</v>
      </c>
      <c r="BX79" s="80">
        <v>0</v>
      </c>
      <c r="BY79" s="80">
        <v>0</v>
      </c>
      <c r="BZ79" s="80">
        <v>0</v>
      </c>
      <c r="CA79" s="80">
        <v>8.6549999999999994</v>
      </c>
      <c r="CB79" s="80">
        <v>0</v>
      </c>
      <c r="CC79" s="80">
        <v>0</v>
      </c>
    </row>
    <row r="80" spans="1:81">
      <c r="A80" s="80" t="s">
        <v>1813</v>
      </c>
      <c r="B80" s="80">
        <v>117</v>
      </c>
      <c r="C80" s="80">
        <v>15</v>
      </c>
      <c r="D80" s="80">
        <v>7</v>
      </c>
      <c r="E80" s="80">
        <v>2018</v>
      </c>
      <c r="F80" s="80" t="s">
        <v>93</v>
      </c>
      <c r="G80" s="80" t="s">
        <v>1798</v>
      </c>
      <c r="H80" s="80" t="s">
        <v>1799</v>
      </c>
      <c r="I80" s="177"/>
      <c r="J80" s="81">
        <v>1138.8203829131137</v>
      </c>
      <c r="K80" s="81">
        <v>7.9346448241661287</v>
      </c>
      <c r="L80" s="81">
        <v>2.7743932302694478</v>
      </c>
      <c r="M80" s="81">
        <v>247.77959821987486</v>
      </c>
      <c r="N80" s="81">
        <v>176.94199132825639</v>
      </c>
      <c r="O80" s="81">
        <v>158.93132157810965</v>
      </c>
      <c r="P80" s="81">
        <v>83.198681241210096</v>
      </c>
      <c r="Q80" s="81">
        <v>9.6196235519486901</v>
      </c>
      <c r="R80" s="81">
        <v>0</v>
      </c>
      <c r="S80" s="81">
        <v>14.27378913168392</v>
      </c>
      <c r="T80" s="82"/>
      <c r="U80" s="81">
        <v>165425266</v>
      </c>
      <c r="V80" s="81">
        <v>4128</v>
      </c>
      <c r="W80" s="81">
        <v>54</v>
      </c>
      <c r="X80" s="81">
        <v>63913</v>
      </c>
      <c r="Y80" s="81">
        <v>65664</v>
      </c>
      <c r="Z80" s="81">
        <v>96843</v>
      </c>
      <c r="AA80" s="81">
        <v>17406</v>
      </c>
      <c r="AB80" s="81">
        <v>151778</v>
      </c>
      <c r="AC80" s="81">
        <v>0</v>
      </c>
      <c r="AD80" s="81">
        <v>14.27378913168392</v>
      </c>
      <c r="AE80" s="82"/>
      <c r="AF80" s="81">
        <v>860495522.43295193</v>
      </c>
      <c r="AG80" s="81">
        <v>5992471.4588300195</v>
      </c>
      <c r="AH80" s="81">
        <v>592339.07120879169</v>
      </c>
      <c r="AI80" s="81">
        <v>373397090.55798918</v>
      </c>
      <c r="AJ80" s="81">
        <v>273865790.07488728</v>
      </c>
      <c r="AK80" s="81">
        <v>0</v>
      </c>
      <c r="AL80" s="81">
        <v>0</v>
      </c>
      <c r="AM80" s="81">
        <v>20892410.281592641</v>
      </c>
      <c r="AN80" s="81">
        <v>0</v>
      </c>
      <c r="AO80" s="81">
        <v>0</v>
      </c>
      <c r="AP80" s="82"/>
      <c r="AQ80" s="81">
        <v>4462</v>
      </c>
      <c r="AR80" s="81">
        <v>700</v>
      </c>
      <c r="AS80" s="81">
        <v>0</v>
      </c>
      <c r="AT80" s="81">
        <v>0</v>
      </c>
      <c r="AU80" s="81">
        <v>0</v>
      </c>
      <c r="AV80" s="81">
        <v>1</v>
      </c>
      <c r="AW80" s="81" t="s">
        <v>564</v>
      </c>
      <c r="AX80" s="82"/>
      <c r="AY80" s="81">
        <v>19514.099999999999</v>
      </c>
      <c r="AZ80" s="81">
        <v>16825</v>
      </c>
      <c r="BA80" s="81">
        <v>0</v>
      </c>
      <c r="BB80" s="81">
        <v>0</v>
      </c>
      <c r="BC80" s="81">
        <v>0</v>
      </c>
      <c r="BD80" s="81">
        <v>4480</v>
      </c>
      <c r="BE80" s="81" t="s">
        <v>564</v>
      </c>
      <c r="BF80" s="82"/>
      <c r="BG80" s="81">
        <v>0</v>
      </c>
      <c r="BH80" s="81">
        <v>0</v>
      </c>
      <c r="BI80" s="81">
        <v>504.82</v>
      </c>
      <c r="BJ80" s="81">
        <v>0</v>
      </c>
      <c r="BK80" s="81">
        <v>96.558999999999997</v>
      </c>
      <c r="BL80" s="81">
        <v>0</v>
      </c>
      <c r="BM80" s="82"/>
      <c r="BN80" s="81">
        <v>0</v>
      </c>
      <c r="BO80" s="81">
        <v>0</v>
      </c>
      <c r="BP80" s="81">
        <v>30</v>
      </c>
      <c r="BQ80" s="81">
        <v>0</v>
      </c>
      <c r="BR80" s="81">
        <v>5</v>
      </c>
      <c r="BS80" s="81">
        <v>0</v>
      </c>
      <c r="BT80"/>
      <c r="BU80" s="80">
        <v>504.04199999999997</v>
      </c>
      <c r="BV80" s="80">
        <v>89.185000000000002</v>
      </c>
      <c r="BW80" s="80">
        <v>0</v>
      </c>
      <c r="BX80" s="80">
        <v>0</v>
      </c>
      <c r="BY80" s="80">
        <v>0</v>
      </c>
      <c r="BZ80" s="80">
        <v>0</v>
      </c>
      <c r="CA80" s="80">
        <v>8.1519999999999992</v>
      </c>
      <c r="CB80" s="80">
        <v>0</v>
      </c>
      <c r="CC80" s="80">
        <v>0</v>
      </c>
    </row>
    <row r="81" spans="1:81">
      <c r="A81" s="80" t="s">
        <v>1814</v>
      </c>
      <c r="B81" s="80">
        <v>118</v>
      </c>
      <c r="C81" s="80">
        <v>16</v>
      </c>
      <c r="D81" s="80">
        <v>7</v>
      </c>
      <c r="E81" s="80">
        <v>2019</v>
      </c>
      <c r="F81" s="80" t="s">
        <v>73</v>
      </c>
      <c r="G81" s="80" t="s">
        <v>1798</v>
      </c>
      <c r="H81" s="80" t="s">
        <v>1799</v>
      </c>
      <c r="I81" s="177"/>
      <c r="J81" s="81">
        <v>1042.6868979720894</v>
      </c>
      <c r="K81" s="81">
        <v>7.1191758891269155</v>
      </c>
      <c r="L81" s="81">
        <v>2.78930559365992</v>
      </c>
      <c r="M81" s="81">
        <v>236.19782584961604</v>
      </c>
      <c r="N81" s="81">
        <v>174.71687920951163</v>
      </c>
      <c r="O81" s="81">
        <v>155.43665997141761</v>
      </c>
      <c r="P81" s="81">
        <v>81.480715373314368</v>
      </c>
      <c r="Q81" s="81">
        <v>9.4207724132576569</v>
      </c>
      <c r="R81" s="81">
        <v>2.5567819899581741</v>
      </c>
      <c r="S81" s="81">
        <v>14.297969123915895</v>
      </c>
      <c r="T81" s="82"/>
      <c r="U81" s="81">
        <v>158499689</v>
      </c>
      <c r="V81" s="81">
        <v>4128</v>
      </c>
      <c r="W81" s="81">
        <v>54</v>
      </c>
      <c r="X81" s="81">
        <v>63913</v>
      </c>
      <c r="Y81" s="81">
        <v>66800</v>
      </c>
      <c r="Z81" s="81">
        <v>97314</v>
      </c>
      <c r="AA81" s="81">
        <v>16919</v>
      </c>
      <c r="AB81" s="81">
        <v>152665</v>
      </c>
      <c r="AC81" s="81">
        <v>450857.875</v>
      </c>
      <c r="AD81" s="81">
        <v>14.297969123915889</v>
      </c>
      <c r="AE81" s="82"/>
      <c r="AF81" s="81">
        <v>801180830.79791391</v>
      </c>
      <c r="AG81" s="81">
        <v>5777485.3297764212</v>
      </c>
      <c r="AH81" s="81">
        <v>636220.26793768199</v>
      </c>
      <c r="AI81" s="81">
        <v>385485464.57558298</v>
      </c>
      <c r="AJ81" s="81">
        <v>286799442.46355021</v>
      </c>
      <c r="AK81" s="81">
        <v>0</v>
      </c>
      <c r="AL81" s="81">
        <v>0</v>
      </c>
      <c r="AM81" s="81">
        <v>20791823.738495309</v>
      </c>
      <c r="AN81" s="81">
        <v>0</v>
      </c>
      <c r="AO81" s="81">
        <v>0</v>
      </c>
      <c r="AP81" s="82"/>
      <c r="AQ81" s="81">
        <v>4817</v>
      </c>
      <c r="AR81" s="81">
        <v>749</v>
      </c>
      <c r="AS81" s="81">
        <v>0</v>
      </c>
      <c r="AT81" s="81">
        <v>0</v>
      </c>
      <c r="AU81" s="81">
        <v>0</v>
      </c>
      <c r="AV81" s="81">
        <v>1</v>
      </c>
      <c r="AW81" s="81" t="s">
        <v>564</v>
      </c>
      <c r="AX81" s="82"/>
      <c r="AY81" s="81">
        <v>21292.899999999969</v>
      </c>
      <c r="AZ81" s="81">
        <v>17862.59999999998</v>
      </c>
      <c r="BA81" s="81">
        <v>0</v>
      </c>
      <c r="BB81" s="81">
        <v>0</v>
      </c>
      <c r="BC81" s="81">
        <v>0</v>
      </c>
      <c r="BD81" s="81">
        <v>4480</v>
      </c>
      <c r="BE81" s="81" t="s">
        <v>564</v>
      </c>
      <c r="BF81" s="82"/>
      <c r="BG81" s="81">
        <v>0</v>
      </c>
      <c r="BH81" s="81">
        <v>42.262999999999998</v>
      </c>
      <c r="BI81" s="81">
        <v>438.82299999999998</v>
      </c>
      <c r="BJ81" s="81">
        <v>0</v>
      </c>
      <c r="BK81" s="81">
        <v>85.176000000000002</v>
      </c>
      <c r="BL81" s="81">
        <v>0</v>
      </c>
      <c r="BM81" s="82"/>
      <c r="BN81" s="81">
        <v>0</v>
      </c>
      <c r="BO81" s="81">
        <v>1</v>
      </c>
      <c r="BP81" s="81">
        <v>28</v>
      </c>
      <c r="BQ81" s="81">
        <v>0</v>
      </c>
      <c r="BR81" s="81">
        <v>6</v>
      </c>
      <c r="BS81" s="81">
        <v>0</v>
      </c>
      <c r="BT81"/>
      <c r="BU81" s="80">
        <v>474.59</v>
      </c>
      <c r="BV81" s="80">
        <v>82.385000000000005</v>
      </c>
      <c r="BW81" s="80">
        <v>0</v>
      </c>
      <c r="BX81" s="80">
        <v>0</v>
      </c>
      <c r="BY81" s="80">
        <v>3</v>
      </c>
      <c r="BZ81" s="80">
        <v>0</v>
      </c>
      <c r="CA81" s="80">
        <v>6.2869999999999999</v>
      </c>
      <c r="CB81" s="80">
        <v>0</v>
      </c>
      <c r="CC81" s="80">
        <v>0</v>
      </c>
    </row>
    <row r="82" spans="1:81">
      <c r="A82" s="80" t="s">
        <v>1815</v>
      </c>
      <c r="B82" s="80">
        <v>119</v>
      </c>
      <c r="C82" s="80">
        <v>17</v>
      </c>
      <c r="D82" s="80">
        <v>7</v>
      </c>
      <c r="E82" s="80">
        <v>2020</v>
      </c>
      <c r="F82" s="80" t="s">
        <v>218</v>
      </c>
      <c r="G82" s="80" t="s">
        <v>1798</v>
      </c>
      <c r="H82" s="80" t="s">
        <v>1799</v>
      </c>
      <c r="I82" s="177"/>
      <c r="J82" s="81">
        <v>1061.751207983963</v>
      </c>
      <c r="K82" s="81">
        <v>6.8885623786188379</v>
      </c>
      <c r="L82" s="81">
        <v>5.5555709819870307</v>
      </c>
      <c r="M82" s="81">
        <v>232.65939127593242</v>
      </c>
      <c r="N82" s="81">
        <v>174.15336229525636</v>
      </c>
      <c r="O82" s="81">
        <v>136.17331318682312</v>
      </c>
      <c r="P82" s="81">
        <v>75.965659335140131</v>
      </c>
      <c r="Q82" s="81">
        <v>8.9976619762233181</v>
      </c>
      <c r="R82" s="81">
        <v>0</v>
      </c>
      <c r="S82" s="81">
        <v>18.286797479736709</v>
      </c>
      <c r="T82" s="82"/>
      <c r="U82" s="81">
        <v>158213642</v>
      </c>
      <c r="V82" s="81">
        <v>3724</v>
      </c>
      <c r="W82" s="81">
        <v>119</v>
      </c>
      <c r="X82" s="81">
        <v>71118</v>
      </c>
      <c r="Y82" s="81">
        <v>67234</v>
      </c>
      <c r="Z82" s="81">
        <v>97306</v>
      </c>
      <c r="AA82" s="81">
        <v>17138</v>
      </c>
      <c r="AB82" s="81">
        <v>152598</v>
      </c>
      <c r="AC82" s="81">
        <v>0</v>
      </c>
      <c r="AD82" s="81">
        <v>18.286797479736709</v>
      </c>
      <c r="AE82" s="82"/>
      <c r="AF82" s="81">
        <v>827656233.86703014</v>
      </c>
      <c r="AG82" s="81">
        <v>5312875.0371559486</v>
      </c>
      <c r="AH82" s="81">
        <v>1335096.380994691</v>
      </c>
      <c r="AI82" s="81">
        <v>396087980.25399685</v>
      </c>
      <c r="AJ82" s="81">
        <v>292242236.88605827</v>
      </c>
      <c r="AK82" s="81"/>
      <c r="AL82" s="81"/>
      <c r="AM82" s="81">
        <v>19915734.399141021</v>
      </c>
      <c r="AN82" s="81"/>
      <c r="AO82" s="81"/>
      <c r="AP82" s="82"/>
      <c r="AQ82" s="81">
        <v>5097</v>
      </c>
      <c r="AR82" s="81">
        <v>759</v>
      </c>
      <c r="AS82" s="81">
        <v>0</v>
      </c>
      <c r="AT82" s="81">
        <v>0</v>
      </c>
      <c r="AU82" s="81">
        <v>0</v>
      </c>
      <c r="AV82" s="81">
        <v>1</v>
      </c>
      <c r="AW82" s="81">
        <v>0</v>
      </c>
      <c r="AX82" s="82"/>
      <c r="AY82" s="81">
        <v>22729.999999999931</v>
      </c>
      <c r="AZ82" s="81">
        <v>18056.2</v>
      </c>
      <c r="BA82" s="81">
        <v>0</v>
      </c>
      <c r="BB82" s="81">
        <v>0</v>
      </c>
      <c r="BC82" s="81">
        <v>0</v>
      </c>
      <c r="BD82" s="81">
        <v>4480</v>
      </c>
      <c r="BE82" s="81">
        <v>0</v>
      </c>
      <c r="BF82" s="82"/>
      <c r="BG82" s="81">
        <v>0</v>
      </c>
      <c r="BH82" s="81">
        <v>0</v>
      </c>
      <c r="BI82" s="81">
        <v>393.92099999999999</v>
      </c>
      <c r="BJ82" s="81">
        <v>0</v>
      </c>
      <c r="BK82" s="81">
        <v>53.530999999999999</v>
      </c>
      <c r="BL82" s="81">
        <v>0</v>
      </c>
      <c r="BM82" s="82"/>
      <c r="BN82" s="81">
        <v>0</v>
      </c>
      <c r="BO82" s="81">
        <v>0</v>
      </c>
      <c r="BP82" s="81">
        <v>28</v>
      </c>
      <c r="BQ82" s="81">
        <v>0</v>
      </c>
      <c r="BR82" s="81">
        <v>4</v>
      </c>
      <c r="BS82" s="81">
        <v>0</v>
      </c>
      <c r="BT82"/>
      <c r="BU82" s="80">
        <v>389.90800000000002</v>
      </c>
      <c r="BV82" s="80">
        <v>46.207000000000001</v>
      </c>
      <c r="BW82" s="80">
        <v>0</v>
      </c>
      <c r="BX82" s="80">
        <v>0</v>
      </c>
      <c r="BY82" s="80">
        <v>3.07</v>
      </c>
      <c r="BZ82" s="80">
        <v>0</v>
      </c>
      <c r="CA82" s="80">
        <v>8.2669999999999995</v>
      </c>
      <c r="CB82" s="80">
        <v>0</v>
      </c>
      <c r="CC82" s="80">
        <v>0</v>
      </c>
    </row>
    <row r="83" spans="1:81">
      <c r="A83" s="80" t="s">
        <v>1816</v>
      </c>
      <c r="B83" s="80">
        <v>119</v>
      </c>
      <c r="C83" s="80">
        <v>18</v>
      </c>
      <c r="D83" s="80">
        <v>7</v>
      </c>
      <c r="E83" s="80">
        <v>2021</v>
      </c>
      <c r="F83" s="80" t="s">
        <v>75</v>
      </c>
      <c r="G83" s="174" t="s">
        <v>1798</v>
      </c>
      <c r="H83" s="80" t="s">
        <v>1799</v>
      </c>
      <c r="I83" s="177"/>
      <c r="J83" s="81">
        <v>919.7245414436444</v>
      </c>
      <c r="K83" s="81">
        <v>7.8054523074033026</v>
      </c>
      <c r="L83" s="81">
        <v>5.2968540633706924</v>
      </c>
      <c r="M83" s="81">
        <v>272.89024148184683</v>
      </c>
      <c r="N83" s="81">
        <v>168.0623547875941</v>
      </c>
      <c r="O83" s="81">
        <v>132.38477465319752</v>
      </c>
      <c r="P83" s="81">
        <v>77.938120411302222</v>
      </c>
      <c r="Q83" s="81">
        <v>9.0963922456992972</v>
      </c>
      <c r="R83" s="81">
        <v>0</v>
      </c>
      <c r="S83" s="81">
        <v>16.59481493519668</v>
      </c>
      <c r="T83" s="82"/>
      <c r="U83" s="81">
        <v>144333506</v>
      </c>
      <c r="V83" s="81">
        <v>3724</v>
      </c>
      <c r="W83" s="81">
        <v>119</v>
      </c>
      <c r="X83" s="81">
        <v>71118</v>
      </c>
      <c r="Y83" s="81">
        <v>67593</v>
      </c>
      <c r="Z83" s="81">
        <v>97407</v>
      </c>
      <c r="AA83" s="81">
        <v>17147</v>
      </c>
      <c r="AB83" s="81">
        <v>152443</v>
      </c>
      <c r="AC83" s="81">
        <v>0</v>
      </c>
      <c r="AD83" s="81">
        <v>16.59481493519668</v>
      </c>
      <c r="AE83" s="82"/>
      <c r="AF83" s="81">
        <v>708112474.63147354</v>
      </c>
      <c r="AG83" s="81">
        <v>5916246.2915723929</v>
      </c>
      <c r="AH83" s="81">
        <v>1228351.5227300462</v>
      </c>
      <c r="AI83" s="81">
        <v>439114951.25896937</v>
      </c>
      <c r="AJ83" s="81">
        <v>261590910.05753577</v>
      </c>
      <c r="AK83" s="81">
        <v>0</v>
      </c>
      <c r="AL83" s="81">
        <v>0</v>
      </c>
      <c r="AM83" s="81">
        <v>20010260.849084903</v>
      </c>
      <c r="AN83" s="81">
        <v>0</v>
      </c>
      <c r="AO83" s="81">
        <v>0</v>
      </c>
      <c r="AP83" s="82"/>
      <c r="AQ83" s="81">
        <v>5411</v>
      </c>
      <c r="AR83" s="81">
        <v>760</v>
      </c>
      <c r="AS83" s="81">
        <v>0</v>
      </c>
      <c r="AT83" s="81">
        <v>1</v>
      </c>
      <c r="AU83" s="81">
        <v>0</v>
      </c>
      <c r="AV83" s="81">
        <v>1</v>
      </c>
      <c r="AW83" s="81"/>
      <c r="AX83" s="82"/>
      <c r="AY83" s="81">
        <v>24400.29999999993</v>
      </c>
      <c r="AZ83" s="81">
        <v>18105.599999999999</v>
      </c>
      <c r="BA83" s="81">
        <v>0</v>
      </c>
      <c r="BB83" s="81">
        <v>26.9</v>
      </c>
      <c r="BC83" s="81">
        <v>0</v>
      </c>
      <c r="BD83" s="81">
        <v>4480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1817</v>
      </c>
      <c r="B84" s="80">
        <v>119</v>
      </c>
      <c r="C84" s="80">
        <v>19</v>
      </c>
      <c r="D84" s="80">
        <v>7</v>
      </c>
      <c r="E84" s="80">
        <v>2022</v>
      </c>
      <c r="F84" s="80" t="s">
        <v>568</v>
      </c>
      <c r="G84" s="174" t="s">
        <v>1798</v>
      </c>
      <c r="H84" s="80" t="s">
        <v>1799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5848</v>
      </c>
      <c r="AR84" s="81">
        <v>764</v>
      </c>
      <c r="AS84" s="81">
        <v>0</v>
      </c>
      <c r="AT84" s="81">
        <v>1</v>
      </c>
      <c r="AU84" s="81">
        <v>0</v>
      </c>
      <c r="AV84" s="81">
        <v>1</v>
      </c>
      <c r="AW84" s="81"/>
      <c r="AX84" s="82"/>
      <c r="AY84" s="81">
        <v>26694.099999999904</v>
      </c>
      <c r="AZ84" s="81">
        <v>18197.300000000003</v>
      </c>
      <c r="BA84" s="81">
        <v>0</v>
      </c>
      <c r="BB84" s="81">
        <v>26.9</v>
      </c>
      <c r="BC84" s="81">
        <v>0</v>
      </c>
      <c r="BD84" s="81">
        <v>4480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1818</v>
      </c>
      <c r="B85" s="80">
        <v>137</v>
      </c>
      <c r="C85" s="80">
        <v>1</v>
      </c>
      <c r="D85" s="80">
        <v>9</v>
      </c>
      <c r="E85" s="80">
        <v>1990</v>
      </c>
      <c r="F85" s="80" t="s">
        <v>562</v>
      </c>
      <c r="G85" s="80" t="s">
        <v>1819</v>
      </c>
      <c r="H85" s="80" t="s">
        <v>1820</v>
      </c>
      <c r="I85" s="177"/>
      <c r="J85" s="81">
        <v>39.919509085421367</v>
      </c>
      <c r="K85" s="81">
        <v>8.3812397818321713</v>
      </c>
      <c r="L85" s="81">
        <v>3.065232887998389</v>
      </c>
      <c r="M85" s="81">
        <v>67.793741657487331</v>
      </c>
      <c r="N85" s="81">
        <v>104.65766753573959</v>
      </c>
      <c r="O85" s="81">
        <v>88.317450130149666</v>
      </c>
      <c r="P85" s="81">
        <v>50.257176590739832</v>
      </c>
      <c r="Q85" s="81">
        <v>8.2530809156935341</v>
      </c>
      <c r="R85" s="81">
        <v>0</v>
      </c>
      <c r="S85" s="81">
        <v>10.378646773726393</v>
      </c>
      <c r="T85" s="82"/>
      <c r="U85" s="81">
        <v>9957747</v>
      </c>
      <c r="V85" s="81">
        <v>3218</v>
      </c>
      <c r="W85" s="81">
        <v>28</v>
      </c>
      <c r="X85" s="81">
        <v>28278</v>
      </c>
      <c r="Y85" s="81">
        <v>45815</v>
      </c>
      <c r="Z85" s="81">
        <v>36326</v>
      </c>
      <c r="AA85" s="81">
        <v>12203</v>
      </c>
      <c r="AB85" s="81">
        <v>134002</v>
      </c>
      <c r="AC85" s="81">
        <v>0</v>
      </c>
      <c r="AD85" s="81">
        <v>10.378646773726393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1821</v>
      </c>
      <c r="B86" s="80">
        <v>138</v>
      </c>
      <c r="C86" s="80">
        <v>2</v>
      </c>
      <c r="D86" s="80">
        <v>9</v>
      </c>
      <c r="E86" s="80">
        <v>2005</v>
      </c>
      <c r="F86" s="80" t="s">
        <v>565</v>
      </c>
      <c r="G86" s="80" t="s">
        <v>1819</v>
      </c>
      <c r="H86" s="80" t="s">
        <v>1820</v>
      </c>
      <c r="I86" s="177"/>
      <c r="J86" s="81">
        <v>63.531510494818981</v>
      </c>
      <c r="K86" s="81">
        <v>4.4533694416680332</v>
      </c>
      <c r="L86" s="81">
        <v>2.1645642983102951</v>
      </c>
      <c r="M86" s="81">
        <v>109.34724272821464</v>
      </c>
      <c r="N86" s="81">
        <v>167.61959136758497</v>
      </c>
      <c r="O86" s="81">
        <v>100.57439925192276</v>
      </c>
      <c r="P86" s="81">
        <v>45.514433411217738</v>
      </c>
      <c r="Q86" s="81">
        <v>8.5474185186013738</v>
      </c>
      <c r="R86" s="81">
        <v>0</v>
      </c>
      <c r="S86" s="81">
        <v>15.429964568200001</v>
      </c>
      <c r="T86" s="82"/>
      <c r="U86" s="81">
        <v>8073362</v>
      </c>
      <c r="V86" s="81">
        <v>2087</v>
      </c>
      <c r="W86" s="81">
        <v>26</v>
      </c>
      <c r="X86" s="81">
        <v>26041</v>
      </c>
      <c r="Y86" s="81">
        <v>63330</v>
      </c>
      <c r="Z86" s="81">
        <v>47870</v>
      </c>
      <c r="AA86" s="81">
        <v>9051</v>
      </c>
      <c r="AB86" s="81">
        <v>145081</v>
      </c>
      <c r="AC86" s="81">
        <v>0</v>
      </c>
      <c r="AD86" s="81">
        <v>15.429964568200001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1822</v>
      </c>
      <c r="B87" s="80">
        <v>139</v>
      </c>
      <c r="C87" s="80">
        <v>3</v>
      </c>
      <c r="D87" s="80">
        <v>9</v>
      </c>
      <c r="E87" s="80">
        <v>2006</v>
      </c>
      <c r="F87" s="80" t="s">
        <v>566</v>
      </c>
      <c r="G87" s="80" t="s">
        <v>1819</v>
      </c>
      <c r="H87" s="80" t="s">
        <v>1820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1823</v>
      </c>
      <c r="B88" s="80">
        <v>140</v>
      </c>
      <c r="C88" s="80">
        <v>4</v>
      </c>
      <c r="D88" s="80">
        <v>9</v>
      </c>
      <c r="E88" s="80">
        <v>2007</v>
      </c>
      <c r="F88" s="80" t="s">
        <v>567</v>
      </c>
      <c r="G88" s="80" t="s">
        <v>1819</v>
      </c>
      <c r="H88" s="80" t="s">
        <v>1820</v>
      </c>
      <c r="I88" s="177"/>
      <c r="J88" s="81">
        <v>85.493573088805547</v>
      </c>
      <c r="K88" s="81">
        <v>5.05558253935191</v>
      </c>
      <c r="L88" s="81">
        <v>6.6971303413842289</v>
      </c>
      <c r="M88" s="81">
        <v>126.53469952663873</v>
      </c>
      <c r="N88" s="81">
        <v>181.08326708614766</v>
      </c>
      <c r="O88" s="81">
        <v>96.283022625817054</v>
      </c>
      <c r="P88" s="81">
        <v>44.125278687160844</v>
      </c>
      <c r="Q88" s="81">
        <v>9.1415120925155833</v>
      </c>
      <c r="R88" s="81">
        <v>0</v>
      </c>
      <c r="S88" s="81">
        <v>11.151514718735999</v>
      </c>
      <c r="T88" s="82"/>
      <c r="U88" s="81">
        <v>9403277</v>
      </c>
      <c r="V88" s="81">
        <v>2133</v>
      </c>
      <c r="W88" s="81">
        <v>60</v>
      </c>
      <c r="X88" s="81">
        <v>32278</v>
      </c>
      <c r="Y88" s="81">
        <v>65184</v>
      </c>
      <c r="Z88" s="81">
        <v>47640</v>
      </c>
      <c r="AA88" s="81">
        <v>8641</v>
      </c>
      <c r="AB88" s="81">
        <v>146959</v>
      </c>
      <c r="AC88" s="81">
        <v>0</v>
      </c>
      <c r="AD88" s="81">
        <v>11.151514718735999</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1824</v>
      </c>
      <c r="B89" s="80">
        <v>141</v>
      </c>
      <c r="C89" s="80">
        <v>5</v>
      </c>
      <c r="D89" s="80">
        <v>9</v>
      </c>
      <c r="E89" s="80">
        <v>2008</v>
      </c>
      <c r="F89" s="80" t="s">
        <v>84</v>
      </c>
      <c r="G89" s="80" t="s">
        <v>1819</v>
      </c>
      <c r="H89" s="80" t="s">
        <v>1820</v>
      </c>
      <c r="I89" s="177"/>
      <c r="J89" s="81">
        <v>64.545332494477165</v>
      </c>
      <c r="K89" s="81">
        <v>4.010393593161294</v>
      </c>
      <c r="L89" s="81">
        <v>5.9930859123875351</v>
      </c>
      <c r="M89" s="81">
        <v>126.26863158227309</v>
      </c>
      <c r="N89" s="81">
        <v>181.27179743091162</v>
      </c>
      <c r="O89" s="81">
        <v>91.602665302580306</v>
      </c>
      <c r="P89" s="81">
        <v>43.034452314215379</v>
      </c>
      <c r="Q89" s="81">
        <v>9.0887675647930131</v>
      </c>
      <c r="R89" s="81">
        <v>0</v>
      </c>
      <c r="S89" s="81">
        <v>11.19378916352</v>
      </c>
      <c r="T89" s="82"/>
      <c r="U89" s="81">
        <v>9053378</v>
      </c>
      <c r="V89" s="81">
        <v>2133</v>
      </c>
      <c r="W89" s="81">
        <v>60</v>
      </c>
      <c r="X89" s="81">
        <v>32278</v>
      </c>
      <c r="Y89" s="81">
        <v>66372</v>
      </c>
      <c r="Z89" s="81">
        <v>46915</v>
      </c>
      <c r="AA89" s="81">
        <v>8437</v>
      </c>
      <c r="AB89" s="81">
        <v>148512</v>
      </c>
      <c r="AC89" s="81">
        <v>0</v>
      </c>
      <c r="AD89" s="81">
        <v>11.19378916352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1825</v>
      </c>
      <c r="B90" s="80">
        <v>142</v>
      </c>
      <c r="C90" s="80">
        <v>6</v>
      </c>
      <c r="D90" s="80">
        <v>9</v>
      </c>
      <c r="E90" s="80">
        <v>2009</v>
      </c>
      <c r="F90" s="80" t="s">
        <v>85</v>
      </c>
      <c r="G90" s="80" t="s">
        <v>1819</v>
      </c>
      <c r="H90" s="80" t="s">
        <v>1820</v>
      </c>
      <c r="I90" s="177"/>
      <c r="J90" s="81">
        <v>71.653878948769432</v>
      </c>
      <c r="K90" s="81">
        <v>4.0540789668937363</v>
      </c>
      <c r="L90" s="81">
        <v>2.7994229227893621</v>
      </c>
      <c r="M90" s="81">
        <v>119.05681504282265</v>
      </c>
      <c r="N90" s="81">
        <v>168.56219455635164</v>
      </c>
      <c r="O90" s="81">
        <v>93.621589274129661</v>
      </c>
      <c r="P90" s="81">
        <v>41.238192090545475</v>
      </c>
      <c r="Q90" s="81">
        <v>8.7709668466076316</v>
      </c>
      <c r="R90" s="81">
        <v>0</v>
      </c>
      <c r="S90" s="81">
        <v>10.008259788800002</v>
      </c>
      <c r="T90" s="82"/>
      <c r="U90" s="81">
        <v>8851651</v>
      </c>
      <c r="V90" s="81">
        <v>2486</v>
      </c>
      <c r="W90" s="81">
        <v>27</v>
      </c>
      <c r="X90" s="81">
        <v>34776</v>
      </c>
      <c r="Y90" s="81">
        <v>67631</v>
      </c>
      <c r="Z90" s="81">
        <v>47328</v>
      </c>
      <c r="AA90" s="81">
        <v>8300</v>
      </c>
      <c r="AB90" s="81">
        <v>150450</v>
      </c>
      <c r="AC90" s="81">
        <v>0</v>
      </c>
      <c r="AD90" s="81">
        <v>10.008259788800002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8.9</v>
      </c>
      <c r="BJ90" s="81">
        <v>0</v>
      </c>
      <c r="BK90" s="81">
        <v>30.764000000000003</v>
      </c>
      <c r="BL90" s="81">
        <v>0</v>
      </c>
      <c r="BM90" s="82"/>
      <c r="BN90" s="81">
        <v>0</v>
      </c>
      <c r="BO90" s="81">
        <v>0</v>
      </c>
      <c r="BP90" s="81">
        <v>1</v>
      </c>
      <c r="BQ90" s="81">
        <v>0</v>
      </c>
      <c r="BR90" s="81">
        <v>5</v>
      </c>
      <c r="BS90" s="81">
        <v>0</v>
      </c>
      <c r="BT90"/>
      <c r="BU90" s="80"/>
      <c r="BV90" s="80"/>
      <c r="BW90" s="80"/>
      <c r="BX90" s="80"/>
      <c r="BY90" s="80"/>
      <c r="BZ90" s="80"/>
      <c r="CA90" s="80"/>
      <c r="CB90" s="80"/>
      <c r="CC90" s="80"/>
    </row>
    <row r="91" spans="1:81">
      <c r="A91" s="80" t="s">
        <v>1826</v>
      </c>
      <c r="B91" s="80">
        <v>143</v>
      </c>
      <c r="C91" s="80">
        <v>7</v>
      </c>
      <c r="D91" s="80">
        <v>9</v>
      </c>
      <c r="E91" s="80">
        <v>2010</v>
      </c>
      <c r="F91" s="80" t="s">
        <v>86</v>
      </c>
      <c r="G91" s="80" t="s">
        <v>1819</v>
      </c>
      <c r="H91" s="80" t="s">
        <v>1820</v>
      </c>
      <c r="I91" s="177"/>
      <c r="J91" s="81">
        <v>63.876069270730611</v>
      </c>
      <c r="K91" s="81">
        <v>3.6343231690028226</v>
      </c>
      <c r="L91" s="81">
        <v>2.6148088912561618</v>
      </c>
      <c r="M91" s="81">
        <v>120.44176987088312</v>
      </c>
      <c r="N91" s="81">
        <v>172.37335403249395</v>
      </c>
      <c r="O91" s="81">
        <v>93.033010166560075</v>
      </c>
      <c r="P91" s="81">
        <v>42.060037388482279</v>
      </c>
      <c r="Q91" s="81">
        <v>9.190804469617941</v>
      </c>
      <c r="R91" s="81">
        <v>0</v>
      </c>
      <c r="S91" s="81">
        <v>7.2887678798399991</v>
      </c>
      <c r="T91" s="82"/>
      <c r="U91" s="81">
        <v>8434593</v>
      </c>
      <c r="V91" s="81">
        <v>2486</v>
      </c>
      <c r="W91" s="81">
        <v>27</v>
      </c>
      <c r="X91" s="81">
        <v>34776</v>
      </c>
      <c r="Y91" s="81">
        <v>68220</v>
      </c>
      <c r="Z91" s="81">
        <v>47249</v>
      </c>
      <c r="AA91" s="81">
        <v>8254</v>
      </c>
      <c r="AB91" s="81">
        <v>151062</v>
      </c>
      <c r="AC91" s="81">
        <v>0</v>
      </c>
      <c r="AD91" s="81">
        <v>7.2887678798399991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36.573999999999998</v>
      </c>
      <c r="BL91" s="81">
        <v>0</v>
      </c>
      <c r="BM91" s="82"/>
      <c r="BN91" s="81">
        <v>0</v>
      </c>
      <c r="BO91" s="81">
        <v>0</v>
      </c>
      <c r="BP91" s="81">
        <v>0</v>
      </c>
      <c r="BQ91" s="81">
        <v>0</v>
      </c>
      <c r="BR91" s="81">
        <v>5</v>
      </c>
      <c r="BS91" s="81">
        <v>0</v>
      </c>
      <c r="BT91"/>
      <c r="BU91" s="80">
        <v>36.573999999999998</v>
      </c>
      <c r="BV91" s="80">
        <v>0</v>
      </c>
      <c r="BW91" s="80">
        <v>0</v>
      </c>
      <c r="BX91" s="80">
        <v>0</v>
      </c>
      <c r="BY91" s="80">
        <v>0</v>
      </c>
      <c r="BZ91" s="80">
        <v>0</v>
      </c>
      <c r="CA91" s="80">
        <v>0</v>
      </c>
      <c r="CB91" s="80">
        <v>0</v>
      </c>
      <c r="CC91" s="80">
        <v>0</v>
      </c>
    </row>
    <row r="92" spans="1:81">
      <c r="A92" s="80" t="s">
        <v>1827</v>
      </c>
      <c r="B92" s="80">
        <v>144</v>
      </c>
      <c r="C92" s="80">
        <v>8</v>
      </c>
      <c r="D92" s="80">
        <v>9</v>
      </c>
      <c r="E92" s="80">
        <v>2011</v>
      </c>
      <c r="F92" s="80" t="s">
        <v>87</v>
      </c>
      <c r="G92" s="80" t="s">
        <v>1819</v>
      </c>
      <c r="H92" s="80" t="s">
        <v>1820</v>
      </c>
      <c r="I92" s="177"/>
      <c r="J92" s="81">
        <v>66.951433045741524</v>
      </c>
      <c r="K92" s="81">
        <v>5.4865606861719316</v>
      </c>
      <c r="L92" s="81">
        <v>1.1529436860639817</v>
      </c>
      <c r="M92" s="81">
        <v>153.15628906422725</v>
      </c>
      <c r="N92" s="81">
        <v>199.57726919582356</v>
      </c>
      <c r="O92" s="81">
        <v>91.365110858885728</v>
      </c>
      <c r="P92" s="81">
        <v>40.522918332192916</v>
      </c>
      <c r="Q92" s="81">
        <v>10.572433449230934</v>
      </c>
      <c r="R92" s="81">
        <v>0</v>
      </c>
      <c r="S92" s="81">
        <v>6.4637157494399995</v>
      </c>
      <c r="T92" s="82"/>
      <c r="U92" s="81">
        <v>8306380</v>
      </c>
      <c r="V92" s="81">
        <v>2486</v>
      </c>
      <c r="W92" s="81">
        <v>27</v>
      </c>
      <c r="X92" s="81">
        <v>34776</v>
      </c>
      <c r="Y92" s="81">
        <v>68381</v>
      </c>
      <c r="Z92" s="81">
        <v>47410</v>
      </c>
      <c r="AA92" s="81">
        <v>8189</v>
      </c>
      <c r="AB92" s="81">
        <v>150651</v>
      </c>
      <c r="AC92" s="81">
        <v>0</v>
      </c>
      <c r="AD92" s="81">
        <v>6.4637157494399995</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7.62</v>
      </c>
      <c r="BJ92" s="81">
        <v>0</v>
      </c>
      <c r="BK92" s="81">
        <v>29.724000000000004</v>
      </c>
      <c r="BL92" s="81">
        <v>0</v>
      </c>
      <c r="BM92" s="82"/>
      <c r="BN92" s="81">
        <v>0</v>
      </c>
      <c r="BO92" s="81">
        <v>0</v>
      </c>
      <c r="BP92" s="81">
        <v>1</v>
      </c>
      <c r="BQ92" s="81">
        <v>0</v>
      </c>
      <c r="BR92" s="81">
        <v>4</v>
      </c>
      <c r="BS92" s="81">
        <v>0</v>
      </c>
      <c r="BT92"/>
      <c r="BU92" s="80">
        <v>37.344000000000001</v>
      </c>
      <c r="BV92" s="80">
        <v>0</v>
      </c>
      <c r="BW92" s="80">
        <v>0</v>
      </c>
      <c r="BX92" s="80">
        <v>0</v>
      </c>
      <c r="BY92" s="80">
        <v>0</v>
      </c>
      <c r="BZ92" s="80">
        <v>0</v>
      </c>
      <c r="CA92" s="80">
        <v>0</v>
      </c>
      <c r="CB92" s="80">
        <v>0</v>
      </c>
      <c r="CC92" s="80">
        <v>0</v>
      </c>
    </row>
    <row r="93" spans="1:81">
      <c r="A93" s="80" t="s">
        <v>1828</v>
      </c>
      <c r="B93" s="80">
        <v>145</v>
      </c>
      <c r="C93" s="80">
        <v>9</v>
      </c>
      <c r="D93" s="80">
        <v>9</v>
      </c>
      <c r="E93" s="80">
        <v>2012</v>
      </c>
      <c r="F93" s="80" t="s">
        <v>88</v>
      </c>
      <c r="G93" s="80" t="s">
        <v>1819</v>
      </c>
      <c r="H93" s="80" t="s">
        <v>1820</v>
      </c>
      <c r="I93" s="177"/>
      <c r="J93" s="81">
        <v>48.235252982451925</v>
      </c>
      <c r="K93" s="81">
        <v>5.4121049939485539</v>
      </c>
      <c r="L93" s="81">
        <v>1.1414749319249737</v>
      </c>
      <c r="M93" s="81">
        <v>161.26039220115658</v>
      </c>
      <c r="N93" s="81">
        <v>216.19750471697998</v>
      </c>
      <c r="O93" s="81">
        <v>91.103100281559136</v>
      </c>
      <c r="P93" s="81">
        <v>41.042122051183746</v>
      </c>
      <c r="Q93" s="81">
        <v>11.625237154221569</v>
      </c>
      <c r="R93" s="81">
        <v>0</v>
      </c>
      <c r="S93" s="81">
        <v>9.6773341294400002</v>
      </c>
      <c r="T93" s="82"/>
      <c r="U93" s="81">
        <v>6452968</v>
      </c>
      <c r="V93" s="81">
        <v>2486</v>
      </c>
      <c r="W93" s="81">
        <v>27</v>
      </c>
      <c r="X93" s="81">
        <v>34776</v>
      </c>
      <c r="Y93" s="81">
        <v>70162</v>
      </c>
      <c r="Z93" s="81">
        <v>47649</v>
      </c>
      <c r="AA93" s="81">
        <v>8247</v>
      </c>
      <c r="AB93" s="81">
        <v>152468</v>
      </c>
      <c r="AC93" s="81">
        <v>0</v>
      </c>
      <c r="AD93" s="81">
        <v>9.6773341294400002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8.2970000000000006</v>
      </c>
      <c r="BJ93" s="81">
        <v>0</v>
      </c>
      <c r="BK93" s="81">
        <v>33.284999999999997</v>
      </c>
      <c r="BL93" s="81">
        <v>0</v>
      </c>
      <c r="BM93" s="82"/>
      <c r="BN93" s="81">
        <v>0</v>
      </c>
      <c r="BO93" s="81">
        <v>0</v>
      </c>
      <c r="BP93" s="81">
        <v>1</v>
      </c>
      <c r="BQ93" s="81">
        <v>0</v>
      </c>
      <c r="BR93" s="81">
        <v>5</v>
      </c>
      <c r="BS93" s="81">
        <v>0</v>
      </c>
      <c r="BT93"/>
      <c r="BU93" s="80">
        <v>41.582000000000001</v>
      </c>
      <c r="BV93" s="80">
        <v>0</v>
      </c>
      <c r="BW93" s="80">
        <v>0</v>
      </c>
      <c r="BX93" s="80">
        <v>0</v>
      </c>
      <c r="BY93" s="80">
        <v>0</v>
      </c>
      <c r="BZ93" s="80">
        <v>0</v>
      </c>
      <c r="CA93" s="80">
        <v>0</v>
      </c>
      <c r="CB93" s="80">
        <v>0</v>
      </c>
      <c r="CC93" s="80">
        <v>0</v>
      </c>
    </row>
    <row r="94" spans="1:81">
      <c r="A94" s="80" t="s">
        <v>1829</v>
      </c>
      <c r="B94" s="80">
        <v>146</v>
      </c>
      <c r="C94" s="80">
        <v>10</v>
      </c>
      <c r="D94" s="80">
        <v>9</v>
      </c>
      <c r="E94" s="80">
        <v>2013</v>
      </c>
      <c r="F94" s="80" t="s">
        <v>89</v>
      </c>
      <c r="G94" s="80" t="s">
        <v>1819</v>
      </c>
      <c r="H94" s="80" t="s">
        <v>1820</v>
      </c>
      <c r="I94" s="177"/>
      <c r="J94" s="81">
        <v>48.346641519189241</v>
      </c>
      <c r="K94" s="81">
        <v>4.6670111591914276</v>
      </c>
      <c r="L94" s="81">
        <v>1.0461901961809208</v>
      </c>
      <c r="M94" s="81">
        <v>171.58418413678456</v>
      </c>
      <c r="N94" s="81">
        <v>207.95965172204504</v>
      </c>
      <c r="O94" s="81">
        <v>87.915837345708638</v>
      </c>
      <c r="P94" s="81">
        <v>41.226736534829364</v>
      </c>
      <c r="Q94" s="81">
        <v>11.764952122861999</v>
      </c>
      <c r="R94" s="81">
        <v>0</v>
      </c>
      <c r="S94" s="81">
        <v>8.0979108417999992</v>
      </c>
      <c r="T94" s="82"/>
      <c r="U94" s="81">
        <v>6258425</v>
      </c>
      <c r="V94" s="81">
        <v>2486</v>
      </c>
      <c r="W94" s="81">
        <v>27</v>
      </c>
      <c r="X94" s="81">
        <v>34776</v>
      </c>
      <c r="Y94" s="81">
        <v>70199</v>
      </c>
      <c r="Z94" s="81">
        <v>48035</v>
      </c>
      <c r="AA94" s="81">
        <v>8253</v>
      </c>
      <c r="AB94" s="81">
        <v>152088</v>
      </c>
      <c r="AC94" s="81">
        <v>0</v>
      </c>
      <c r="AD94" s="81">
        <v>8.0979108417999992</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8.6620000000000008</v>
      </c>
      <c r="BJ94" s="81">
        <v>0</v>
      </c>
      <c r="BK94" s="81">
        <v>38.442999999999998</v>
      </c>
      <c r="BL94" s="81">
        <v>0</v>
      </c>
      <c r="BM94" s="82"/>
      <c r="BN94" s="81">
        <v>0</v>
      </c>
      <c r="BO94" s="81">
        <v>0</v>
      </c>
      <c r="BP94" s="81">
        <v>1</v>
      </c>
      <c r="BQ94" s="81">
        <v>0</v>
      </c>
      <c r="BR94" s="81">
        <v>5</v>
      </c>
      <c r="BS94" s="81">
        <v>0</v>
      </c>
      <c r="BT94"/>
      <c r="BU94" s="80">
        <v>47.104999999999997</v>
      </c>
      <c r="BV94" s="80">
        <v>0</v>
      </c>
      <c r="BW94" s="80">
        <v>0</v>
      </c>
      <c r="BX94" s="80">
        <v>0</v>
      </c>
      <c r="BY94" s="80">
        <v>0</v>
      </c>
      <c r="BZ94" s="80">
        <v>0</v>
      </c>
      <c r="CA94" s="80">
        <v>0</v>
      </c>
      <c r="CB94" s="80">
        <v>0</v>
      </c>
      <c r="CC94" s="80">
        <v>0</v>
      </c>
    </row>
    <row r="95" spans="1:81">
      <c r="A95" s="80" t="s">
        <v>1830</v>
      </c>
      <c r="B95" s="80">
        <v>147</v>
      </c>
      <c r="C95" s="80">
        <v>11</v>
      </c>
      <c r="D95" s="80">
        <v>9</v>
      </c>
      <c r="E95" s="80">
        <v>2014</v>
      </c>
      <c r="F95" s="80" t="s">
        <v>90</v>
      </c>
      <c r="G95" s="80" t="s">
        <v>1819</v>
      </c>
      <c r="H95" s="80" t="s">
        <v>1820</v>
      </c>
      <c r="I95" s="177"/>
      <c r="J95" s="81">
        <v>38.791810568210508</v>
      </c>
      <c r="K95" s="81">
        <v>4.2389820089248333</v>
      </c>
      <c r="L95" s="81">
        <v>2.9202793218723482</v>
      </c>
      <c r="M95" s="81">
        <v>157.1237275978726</v>
      </c>
      <c r="N95" s="81">
        <v>187.22600087813433</v>
      </c>
      <c r="O95" s="81">
        <v>83.076128902045028</v>
      </c>
      <c r="P95" s="81">
        <v>40.913919065345304</v>
      </c>
      <c r="Q95" s="81">
        <v>11.237767724473056</v>
      </c>
      <c r="R95" s="81">
        <v>0</v>
      </c>
      <c r="S95" s="81">
        <v>7.4593275651999997</v>
      </c>
      <c r="T95" s="82"/>
      <c r="U95" s="81">
        <v>5759883</v>
      </c>
      <c r="V95" s="81">
        <v>2159</v>
      </c>
      <c r="W95" s="81">
        <v>33</v>
      </c>
      <c r="X95" s="81">
        <v>35168</v>
      </c>
      <c r="Y95" s="81">
        <v>70446</v>
      </c>
      <c r="Z95" s="81">
        <v>47806</v>
      </c>
      <c r="AA95" s="81">
        <v>8148</v>
      </c>
      <c r="AB95" s="81">
        <v>151412</v>
      </c>
      <c r="AC95" s="81">
        <v>0</v>
      </c>
      <c r="AD95" s="81">
        <v>7.4593275651999997</v>
      </c>
      <c r="AE95" s="82"/>
      <c r="AF95" s="81">
        <v>53907800.460651562</v>
      </c>
      <c r="AG95" s="81">
        <v>3993755.357373537</v>
      </c>
      <c r="AH95" s="81">
        <v>735004.63523395848</v>
      </c>
      <c r="AI95" s="81">
        <v>215772501.46484303</v>
      </c>
      <c r="AJ95" s="81">
        <v>260173048.06670073</v>
      </c>
      <c r="AK95" s="81">
        <v>0</v>
      </c>
      <c r="AL95" s="81">
        <v>0</v>
      </c>
      <c r="AM95" s="81">
        <v>20786605.017935336</v>
      </c>
      <c r="AN95" s="81">
        <v>0</v>
      </c>
      <c r="AO95" s="81">
        <v>0</v>
      </c>
      <c r="AP95" s="82"/>
      <c r="AQ95" s="81">
        <v>1547</v>
      </c>
      <c r="AR95" s="81">
        <v>69</v>
      </c>
      <c r="AS95" s="81">
        <v>0</v>
      </c>
      <c r="AT95" s="81">
        <v>0</v>
      </c>
      <c r="AU95" s="81">
        <v>0</v>
      </c>
      <c r="AV95" s="81">
        <v>0</v>
      </c>
      <c r="AW95" s="81" t="s">
        <v>564</v>
      </c>
      <c r="AX95" s="82"/>
      <c r="AY95" s="81">
        <v>5315.4</v>
      </c>
      <c r="AZ95" s="81">
        <v>1116.9000000000001</v>
      </c>
      <c r="BA95" s="81">
        <v>0</v>
      </c>
      <c r="BB95" s="81">
        <v>0</v>
      </c>
      <c r="BC95" s="81">
        <v>0</v>
      </c>
      <c r="BD95" s="81">
        <v>0</v>
      </c>
      <c r="BE95" s="81" t="s">
        <v>564</v>
      </c>
      <c r="BF95" s="82"/>
      <c r="BG95" s="81">
        <v>0</v>
      </c>
      <c r="BH95" s="81">
        <v>0</v>
      </c>
      <c r="BI95" s="81">
        <v>13.153</v>
      </c>
      <c r="BJ95" s="81">
        <v>0</v>
      </c>
      <c r="BK95" s="81">
        <v>37.042000000000002</v>
      </c>
      <c r="BL95" s="81">
        <v>0</v>
      </c>
      <c r="BM95" s="82"/>
      <c r="BN95" s="81">
        <v>0</v>
      </c>
      <c r="BO95" s="81">
        <v>0</v>
      </c>
      <c r="BP95" s="81">
        <v>2</v>
      </c>
      <c r="BQ95" s="81">
        <v>0</v>
      </c>
      <c r="BR95" s="81">
        <v>5</v>
      </c>
      <c r="BS95" s="81">
        <v>0</v>
      </c>
      <c r="BT95"/>
      <c r="BU95" s="80">
        <v>50.195</v>
      </c>
      <c r="BV95" s="80">
        <v>0</v>
      </c>
      <c r="BW95" s="80">
        <v>0</v>
      </c>
      <c r="BX95" s="80">
        <v>0</v>
      </c>
      <c r="BY95" s="80">
        <v>0</v>
      </c>
      <c r="BZ95" s="80">
        <v>0</v>
      </c>
      <c r="CA95" s="80">
        <v>0</v>
      </c>
      <c r="CB95" s="80">
        <v>0</v>
      </c>
      <c r="CC95" s="80">
        <v>0</v>
      </c>
    </row>
    <row r="96" spans="1:81">
      <c r="A96" s="80" t="s">
        <v>1831</v>
      </c>
      <c r="B96" s="80">
        <v>148</v>
      </c>
      <c r="C96" s="80">
        <v>12</v>
      </c>
      <c r="D96" s="80">
        <v>9</v>
      </c>
      <c r="E96" s="80">
        <v>2015</v>
      </c>
      <c r="F96" s="80" t="s">
        <v>91</v>
      </c>
      <c r="G96" s="80" t="s">
        <v>1819</v>
      </c>
      <c r="H96" s="80" t="s">
        <v>1820</v>
      </c>
      <c r="I96" s="177"/>
      <c r="J96" s="81">
        <v>45.182606494252916</v>
      </c>
      <c r="K96" s="81">
        <v>4.5082151349588058</v>
      </c>
      <c r="L96" s="81">
        <v>3.6400506800739474</v>
      </c>
      <c r="M96" s="81">
        <v>167.17012595509865</v>
      </c>
      <c r="N96" s="81">
        <v>187.31611400126184</v>
      </c>
      <c r="O96" s="81">
        <v>82.524315535757992</v>
      </c>
      <c r="P96" s="81">
        <v>40.905908456446767</v>
      </c>
      <c r="Q96" s="81">
        <v>10.96096446808772</v>
      </c>
      <c r="R96" s="81">
        <v>0</v>
      </c>
      <c r="S96" s="81">
        <v>6.9893672736499992</v>
      </c>
      <c r="T96" s="82"/>
      <c r="U96" s="81">
        <v>6086076</v>
      </c>
      <c r="V96" s="81">
        <v>2159</v>
      </c>
      <c r="W96" s="81">
        <v>33</v>
      </c>
      <c r="X96" s="81">
        <v>35168</v>
      </c>
      <c r="Y96" s="81">
        <v>70795</v>
      </c>
      <c r="Z96" s="81">
        <v>47946</v>
      </c>
      <c r="AA96" s="81">
        <v>8140</v>
      </c>
      <c r="AB96" s="81">
        <v>150858</v>
      </c>
      <c r="AC96" s="81">
        <v>0</v>
      </c>
      <c r="AD96" s="81">
        <v>6.9893672736499992</v>
      </c>
      <c r="AE96" s="82"/>
      <c r="AF96" s="81">
        <v>61201409.02561938</v>
      </c>
      <c r="AG96" s="81">
        <v>3736721.608736841</v>
      </c>
      <c r="AH96" s="81">
        <v>741877.38950625551</v>
      </c>
      <c r="AI96" s="81">
        <v>205768014.6609849</v>
      </c>
      <c r="AJ96" s="81">
        <v>267263346.27564749</v>
      </c>
      <c r="AK96" s="81">
        <v>0</v>
      </c>
      <c r="AL96" s="81">
        <v>0</v>
      </c>
      <c r="AM96" s="81">
        <v>20674456.074491024</v>
      </c>
      <c r="AN96" s="81">
        <v>0</v>
      </c>
      <c r="AO96" s="81">
        <v>0</v>
      </c>
      <c r="AP96" s="82"/>
      <c r="AQ96" s="81">
        <v>1635</v>
      </c>
      <c r="AR96" s="81">
        <v>87</v>
      </c>
      <c r="AS96" s="81">
        <v>0</v>
      </c>
      <c r="AT96" s="81">
        <v>0</v>
      </c>
      <c r="AU96" s="81">
        <v>0</v>
      </c>
      <c r="AV96" s="81">
        <v>0</v>
      </c>
      <c r="AW96" s="81" t="s">
        <v>564</v>
      </c>
      <c r="AX96" s="82"/>
      <c r="AY96" s="81">
        <v>5663</v>
      </c>
      <c r="AZ96" s="81">
        <v>1544.7</v>
      </c>
      <c r="BA96" s="81">
        <v>0</v>
      </c>
      <c r="BB96" s="81">
        <v>0</v>
      </c>
      <c r="BC96" s="81">
        <v>0</v>
      </c>
      <c r="BD96" s="81">
        <v>0</v>
      </c>
      <c r="BE96" s="81" t="s">
        <v>564</v>
      </c>
      <c r="BF96" s="82"/>
      <c r="BG96" s="81">
        <v>0</v>
      </c>
      <c r="BH96" s="81">
        <v>0</v>
      </c>
      <c r="BI96" s="81">
        <v>12.625</v>
      </c>
      <c r="BJ96" s="81">
        <v>0</v>
      </c>
      <c r="BK96" s="81">
        <v>36.103999999999999</v>
      </c>
      <c r="BL96" s="81">
        <v>0</v>
      </c>
      <c r="BM96" s="82"/>
      <c r="BN96" s="81">
        <v>0</v>
      </c>
      <c r="BO96" s="81">
        <v>0</v>
      </c>
      <c r="BP96" s="81">
        <v>2</v>
      </c>
      <c r="BQ96" s="81">
        <v>0</v>
      </c>
      <c r="BR96" s="81">
        <v>5</v>
      </c>
      <c r="BS96" s="81">
        <v>0</v>
      </c>
      <c r="BT96"/>
      <c r="BU96" s="80">
        <v>48.728999999999999</v>
      </c>
      <c r="BV96" s="80">
        <v>0</v>
      </c>
      <c r="BW96" s="80">
        <v>0</v>
      </c>
      <c r="BX96" s="80">
        <v>0</v>
      </c>
      <c r="BY96" s="80">
        <v>0</v>
      </c>
      <c r="BZ96" s="80">
        <v>0</v>
      </c>
      <c r="CA96" s="80">
        <v>0</v>
      </c>
      <c r="CB96" s="80">
        <v>0</v>
      </c>
      <c r="CC96" s="80">
        <v>0</v>
      </c>
    </row>
    <row r="97" spans="1:81">
      <c r="A97" s="80" t="s">
        <v>1832</v>
      </c>
      <c r="B97" s="80">
        <v>149</v>
      </c>
      <c r="C97" s="80">
        <v>13</v>
      </c>
      <c r="D97" s="80">
        <v>9</v>
      </c>
      <c r="E97" s="80">
        <v>2016</v>
      </c>
      <c r="F97" s="80" t="s">
        <v>92</v>
      </c>
      <c r="G97" s="80" t="s">
        <v>1819</v>
      </c>
      <c r="H97" s="80" t="s">
        <v>1820</v>
      </c>
      <c r="I97" s="177"/>
      <c r="J97" s="81">
        <v>52.345439957985313</v>
      </c>
      <c r="K97" s="81">
        <v>4.643409033842202</v>
      </c>
      <c r="L97" s="81">
        <v>4.1134144227275717</v>
      </c>
      <c r="M97" s="81">
        <v>128.76409670976403</v>
      </c>
      <c r="N97" s="81">
        <v>179.23869458219187</v>
      </c>
      <c r="O97" s="81">
        <v>81.972763202604085</v>
      </c>
      <c r="P97" s="81">
        <v>39.880389634770374</v>
      </c>
      <c r="Q97" s="81">
        <v>10.647001246278027</v>
      </c>
      <c r="R97" s="81">
        <v>0</v>
      </c>
      <c r="S97" s="81">
        <v>6.4714460301400001</v>
      </c>
      <c r="T97" s="82"/>
      <c r="U97" s="81">
        <v>8244633</v>
      </c>
      <c r="V97" s="81">
        <v>2159</v>
      </c>
      <c r="W97" s="81">
        <v>33</v>
      </c>
      <c r="X97" s="81">
        <v>35168</v>
      </c>
      <c r="Y97" s="81">
        <v>71417</v>
      </c>
      <c r="Z97" s="81">
        <v>48211</v>
      </c>
      <c r="AA97" s="81">
        <v>8208</v>
      </c>
      <c r="AB97" s="81">
        <v>150739</v>
      </c>
      <c r="AC97" s="81">
        <v>0</v>
      </c>
      <c r="AD97" s="81">
        <v>6.4714460301400001</v>
      </c>
      <c r="AE97" s="82"/>
      <c r="AF97" s="81">
        <v>75319414.208551303</v>
      </c>
      <c r="AG97" s="81">
        <v>3673296.4513695589</v>
      </c>
      <c r="AH97" s="81">
        <v>638026.3492099978</v>
      </c>
      <c r="AI97" s="81">
        <v>198949791.7838299</v>
      </c>
      <c r="AJ97" s="81">
        <v>258707075.68950111</v>
      </c>
      <c r="AK97" s="81">
        <v>0</v>
      </c>
      <c r="AL97" s="81">
        <v>0</v>
      </c>
      <c r="AM97" s="81">
        <v>20674196.977421571</v>
      </c>
      <c r="AN97" s="81">
        <v>0</v>
      </c>
      <c r="AO97" s="81">
        <v>0</v>
      </c>
      <c r="AP97" s="82"/>
      <c r="AQ97" s="81">
        <v>1750</v>
      </c>
      <c r="AR97" s="81">
        <v>95</v>
      </c>
      <c r="AS97" s="81">
        <v>0</v>
      </c>
      <c r="AT97" s="81">
        <v>0</v>
      </c>
      <c r="AU97" s="81">
        <v>0</v>
      </c>
      <c r="AV97" s="81">
        <v>0</v>
      </c>
      <c r="AW97" s="81" t="s">
        <v>564</v>
      </c>
      <c r="AX97" s="82"/>
      <c r="AY97" s="81">
        <v>6128.4</v>
      </c>
      <c r="AZ97" s="81">
        <v>1656</v>
      </c>
      <c r="BA97" s="81">
        <v>0</v>
      </c>
      <c r="BB97" s="81">
        <v>0</v>
      </c>
      <c r="BC97" s="81">
        <v>0</v>
      </c>
      <c r="BD97" s="81">
        <v>0</v>
      </c>
      <c r="BE97" s="81" t="s">
        <v>564</v>
      </c>
      <c r="BF97" s="82"/>
      <c r="BG97" s="81">
        <v>0</v>
      </c>
      <c r="BH97" s="81">
        <v>0</v>
      </c>
      <c r="BI97" s="81">
        <v>12.192</v>
      </c>
      <c r="BJ97" s="81">
        <v>0</v>
      </c>
      <c r="BK97" s="81">
        <v>34.007999999999996</v>
      </c>
      <c r="BL97" s="81">
        <v>0</v>
      </c>
      <c r="BM97" s="82"/>
      <c r="BN97" s="81">
        <v>0</v>
      </c>
      <c r="BO97" s="81">
        <v>0</v>
      </c>
      <c r="BP97" s="81">
        <v>2</v>
      </c>
      <c r="BQ97" s="81">
        <v>0</v>
      </c>
      <c r="BR97" s="81">
        <v>5</v>
      </c>
      <c r="BS97" s="81">
        <v>0</v>
      </c>
      <c r="BT97"/>
      <c r="BU97" s="80">
        <v>46.2</v>
      </c>
      <c r="BV97" s="80">
        <v>0</v>
      </c>
      <c r="BW97" s="80">
        <v>0</v>
      </c>
      <c r="BX97" s="80">
        <v>0</v>
      </c>
      <c r="BY97" s="80">
        <v>0</v>
      </c>
      <c r="BZ97" s="80">
        <v>0</v>
      </c>
      <c r="CA97" s="80">
        <v>0</v>
      </c>
      <c r="CB97" s="80">
        <v>0</v>
      </c>
      <c r="CC97" s="80">
        <v>0</v>
      </c>
    </row>
    <row r="98" spans="1:81">
      <c r="A98" s="80" t="s">
        <v>1833</v>
      </c>
      <c r="B98" s="80">
        <v>150</v>
      </c>
      <c r="C98" s="80">
        <v>14</v>
      </c>
      <c r="D98" s="80">
        <v>9</v>
      </c>
      <c r="E98" s="80">
        <v>2017</v>
      </c>
      <c r="F98" s="80" t="s">
        <v>71</v>
      </c>
      <c r="G98" s="80" t="s">
        <v>1819</v>
      </c>
      <c r="H98" s="80" t="s">
        <v>1820</v>
      </c>
      <c r="I98" s="177"/>
      <c r="J98" s="81">
        <v>43.936461069091862</v>
      </c>
      <c r="K98" s="81">
        <v>4.7502889704675351</v>
      </c>
      <c r="L98" s="81">
        <v>3.3878006584345091</v>
      </c>
      <c r="M98" s="81">
        <v>129.18293753004284</v>
      </c>
      <c r="N98" s="81">
        <v>184.91925611401638</v>
      </c>
      <c r="O98" s="81">
        <v>80.539827848693577</v>
      </c>
      <c r="P98" s="81">
        <v>39.410504142254815</v>
      </c>
      <c r="Q98" s="81">
        <v>10.314628900542482</v>
      </c>
      <c r="R98" s="81">
        <v>0</v>
      </c>
      <c r="S98" s="81">
        <v>7.0447998117599999</v>
      </c>
      <c r="T98" s="82"/>
      <c r="U98" s="81">
        <v>7475147</v>
      </c>
      <c r="V98" s="81">
        <v>2159</v>
      </c>
      <c r="W98" s="81">
        <v>33</v>
      </c>
      <c r="X98" s="81">
        <v>35168</v>
      </c>
      <c r="Y98" s="81">
        <v>72222</v>
      </c>
      <c r="Z98" s="81">
        <v>48154</v>
      </c>
      <c r="AA98" s="81">
        <v>8163</v>
      </c>
      <c r="AB98" s="81">
        <v>151018</v>
      </c>
      <c r="AC98" s="81">
        <v>0</v>
      </c>
      <c r="AD98" s="81">
        <v>7.0447998117599999</v>
      </c>
      <c r="AE98" s="82"/>
      <c r="AF98" s="81">
        <v>64964879.348175891</v>
      </c>
      <c r="AG98" s="81">
        <v>3841636.0192362661</v>
      </c>
      <c r="AH98" s="81">
        <v>714020.26326211239</v>
      </c>
      <c r="AI98" s="81">
        <v>208222319.65529779</v>
      </c>
      <c r="AJ98" s="81">
        <v>267044852.0114978</v>
      </c>
      <c r="AK98" s="81">
        <v>0</v>
      </c>
      <c r="AL98" s="81">
        <v>0</v>
      </c>
      <c r="AM98" s="81">
        <v>20744871.812368952</v>
      </c>
      <c r="AN98" s="81">
        <v>0</v>
      </c>
      <c r="AO98" s="81">
        <v>0</v>
      </c>
      <c r="AP98" s="82"/>
      <c r="AQ98" s="81">
        <v>1850</v>
      </c>
      <c r="AR98" s="81">
        <v>102</v>
      </c>
      <c r="AS98" s="81">
        <v>0</v>
      </c>
      <c r="AT98" s="81">
        <v>0</v>
      </c>
      <c r="AU98" s="81">
        <v>0</v>
      </c>
      <c r="AV98" s="81">
        <v>0</v>
      </c>
      <c r="AW98" s="81" t="s">
        <v>564</v>
      </c>
      <c r="AX98" s="82"/>
      <c r="AY98" s="81">
        <v>6517.3</v>
      </c>
      <c r="AZ98" s="81">
        <v>2641.8</v>
      </c>
      <c r="BA98" s="81">
        <v>0</v>
      </c>
      <c r="BB98" s="81">
        <v>0</v>
      </c>
      <c r="BC98" s="81">
        <v>0</v>
      </c>
      <c r="BD98" s="81">
        <v>0</v>
      </c>
      <c r="BE98" s="81" t="s">
        <v>564</v>
      </c>
      <c r="BF98" s="82"/>
      <c r="BG98" s="81">
        <v>0</v>
      </c>
      <c r="BH98" s="81">
        <v>0</v>
      </c>
      <c r="BI98" s="81">
        <v>11.91</v>
      </c>
      <c r="BJ98" s="81">
        <v>0</v>
      </c>
      <c r="BK98" s="81">
        <v>88.676000000000002</v>
      </c>
      <c r="BL98" s="81">
        <v>0</v>
      </c>
      <c r="BM98" s="82"/>
      <c r="BN98" s="81">
        <v>0</v>
      </c>
      <c r="BO98" s="81">
        <v>0</v>
      </c>
      <c r="BP98" s="81">
        <v>2</v>
      </c>
      <c r="BQ98" s="81">
        <v>0</v>
      </c>
      <c r="BR98" s="81">
        <v>5</v>
      </c>
      <c r="BS98" s="81">
        <v>0</v>
      </c>
      <c r="BT98"/>
      <c r="BU98" s="80">
        <v>100.586</v>
      </c>
      <c r="BV98" s="80">
        <v>0</v>
      </c>
      <c r="BW98" s="80">
        <v>0</v>
      </c>
      <c r="BX98" s="80">
        <v>0</v>
      </c>
      <c r="BY98" s="80">
        <v>0</v>
      </c>
      <c r="BZ98" s="80">
        <v>0</v>
      </c>
      <c r="CA98" s="80">
        <v>0</v>
      </c>
      <c r="CB98" s="80">
        <v>0</v>
      </c>
      <c r="CC98" s="80">
        <v>0</v>
      </c>
    </row>
    <row r="99" spans="1:81">
      <c r="A99" s="80" t="s">
        <v>1834</v>
      </c>
      <c r="B99" s="80">
        <v>151</v>
      </c>
      <c r="C99" s="80">
        <v>15</v>
      </c>
      <c r="D99" s="80">
        <v>9</v>
      </c>
      <c r="E99" s="80">
        <v>2018</v>
      </c>
      <c r="F99" s="80" t="s">
        <v>93</v>
      </c>
      <c r="G99" s="80" t="s">
        <v>1819</v>
      </c>
      <c r="H99" s="80" t="s">
        <v>1820</v>
      </c>
      <c r="I99" s="177"/>
      <c r="J99" s="81">
        <v>51.686329023055087</v>
      </c>
      <c r="K99" s="81">
        <v>4.4658525521711283</v>
      </c>
      <c r="L99" s="81">
        <v>3.1660014824883462</v>
      </c>
      <c r="M99" s="81">
        <v>128.19791968458583</v>
      </c>
      <c r="N99" s="81">
        <v>177.03765944059282</v>
      </c>
      <c r="O99" s="81">
        <v>78.622943879930162</v>
      </c>
      <c r="P99" s="81">
        <v>39.869022189643431</v>
      </c>
      <c r="Q99" s="81">
        <v>9.5569411625847689</v>
      </c>
      <c r="R99" s="81">
        <v>0</v>
      </c>
      <c r="S99" s="81">
        <v>7.7923628885699996</v>
      </c>
      <c r="T99" s="82"/>
      <c r="U99" s="81">
        <v>8884361</v>
      </c>
      <c r="V99" s="81">
        <v>2159</v>
      </c>
      <c r="W99" s="81">
        <v>33</v>
      </c>
      <c r="X99" s="81">
        <v>35168</v>
      </c>
      <c r="Y99" s="81">
        <v>72676</v>
      </c>
      <c r="Z99" s="81">
        <v>47908</v>
      </c>
      <c r="AA99" s="81">
        <v>8341</v>
      </c>
      <c r="AB99" s="81">
        <v>150789</v>
      </c>
      <c r="AC99" s="81">
        <v>0</v>
      </c>
      <c r="AD99" s="81">
        <v>7.7923628885699996</v>
      </c>
      <c r="AE99" s="82"/>
      <c r="AF99" s="81">
        <v>75099065.39127396</v>
      </c>
      <c r="AG99" s="81">
        <v>3407254.9502664381</v>
      </c>
      <c r="AH99" s="81">
        <v>680116.592055585</v>
      </c>
      <c r="AI99" s="81">
        <v>199394996.9043611</v>
      </c>
      <c r="AJ99" s="81">
        <v>262861941.51412761</v>
      </c>
      <c r="AK99" s="81">
        <v>0</v>
      </c>
      <c r="AL99" s="81">
        <v>0</v>
      </c>
      <c r="AM99" s="81">
        <v>20756273.333098821</v>
      </c>
      <c r="AN99" s="81">
        <v>0</v>
      </c>
      <c r="AO99" s="81">
        <v>0</v>
      </c>
      <c r="AP99" s="82"/>
      <c r="AQ99" s="81">
        <v>1972</v>
      </c>
      <c r="AR99" s="81">
        <v>107</v>
      </c>
      <c r="AS99" s="81">
        <v>0</v>
      </c>
      <c r="AT99" s="81">
        <v>0</v>
      </c>
      <c r="AU99" s="81">
        <v>0</v>
      </c>
      <c r="AV99" s="81">
        <v>0</v>
      </c>
      <c r="AW99" s="81" t="s">
        <v>564</v>
      </c>
      <c r="AX99" s="82"/>
      <c r="AY99" s="81">
        <v>7014.100000000004</v>
      </c>
      <c r="AZ99" s="81">
        <v>2779.7</v>
      </c>
      <c r="BA99" s="81">
        <v>0</v>
      </c>
      <c r="BB99" s="81">
        <v>0</v>
      </c>
      <c r="BC99" s="81">
        <v>0</v>
      </c>
      <c r="BD99" s="81">
        <v>0</v>
      </c>
      <c r="BE99" s="81" t="s">
        <v>564</v>
      </c>
      <c r="BF99" s="82"/>
      <c r="BG99" s="81">
        <v>0</v>
      </c>
      <c r="BH99" s="81">
        <v>0</v>
      </c>
      <c r="BI99" s="81">
        <v>11.571</v>
      </c>
      <c r="BJ99" s="81">
        <v>0</v>
      </c>
      <c r="BK99" s="81">
        <v>32.843000000000004</v>
      </c>
      <c r="BL99" s="81">
        <v>0</v>
      </c>
      <c r="BM99" s="82"/>
      <c r="BN99" s="81">
        <v>0</v>
      </c>
      <c r="BO99" s="81">
        <v>0</v>
      </c>
      <c r="BP99" s="81">
        <v>2</v>
      </c>
      <c r="BQ99" s="81">
        <v>0</v>
      </c>
      <c r="BR99" s="81">
        <v>5</v>
      </c>
      <c r="BS99" s="81">
        <v>0</v>
      </c>
      <c r="BT99"/>
      <c r="BU99" s="80">
        <v>44.414000000000001</v>
      </c>
      <c r="BV99" s="80">
        <v>0</v>
      </c>
      <c r="BW99" s="80">
        <v>0</v>
      </c>
      <c r="BX99" s="80">
        <v>0</v>
      </c>
      <c r="BY99" s="80">
        <v>0</v>
      </c>
      <c r="BZ99" s="80">
        <v>0</v>
      </c>
      <c r="CA99" s="80">
        <v>0</v>
      </c>
      <c r="CB99" s="80">
        <v>0</v>
      </c>
      <c r="CC99" s="80">
        <v>0</v>
      </c>
    </row>
    <row r="100" spans="1:81">
      <c r="A100" s="80" t="s">
        <v>1835</v>
      </c>
      <c r="B100" s="80">
        <v>152</v>
      </c>
      <c r="C100" s="80">
        <v>16</v>
      </c>
      <c r="D100" s="80">
        <v>9</v>
      </c>
      <c r="E100" s="80">
        <v>2019</v>
      </c>
      <c r="F100" s="80" t="s">
        <v>73</v>
      </c>
      <c r="G100" s="80" t="s">
        <v>1819</v>
      </c>
      <c r="H100" s="80" t="s">
        <v>1820</v>
      </c>
      <c r="I100" s="177"/>
      <c r="J100" s="81">
        <v>43.654598441443653</v>
      </c>
      <c r="K100" s="81">
        <v>4.0441038273512158</v>
      </c>
      <c r="L100" s="81">
        <v>3.2101276949165927</v>
      </c>
      <c r="M100" s="81">
        <v>124.03720197489729</v>
      </c>
      <c r="N100" s="81">
        <v>167.51091739891683</v>
      </c>
      <c r="O100" s="81">
        <v>76.678507702775278</v>
      </c>
      <c r="P100" s="81">
        <v>39.895162016226507</v>
      </c>
      <c r="Q100" s="81">
        <v>9.3337630194693411</v>
      </c>
      <c r="R100" s="81">
        <v>0</v>
      </c>
      <c r="S100" s="81">
        <v>7.5544532524199992</v>
      </c>
      <c r="T100" s="82"/>
      <c r="U100" s="81">
        <v>7846229</v>
      </c>
      <c r="V100" s="81">
        <v>2159</v>
      </c>
      <c r="W100" s="81">
        <v>33</v>
      </c>
      <c r="X100" s="81">
        <v>35168</v>
      </c>
      <c r="Y100" s="81">
        <v>73418</v>
      </c>
      <c r="Z100" s="81">
        <v>48006</v>
      </c>
      <c r="AA100" s="81">
        <v>8284</v>
      </c>
      <c r="AB100" s="81">
        <v>151255</v>
      </c>
      <c r="AC100" s="81">
        <v>0</v>
      </c>
      <c r="AD100" s="81">
        <v>7.5544532524199992</v>
      </c>
      <c r="AE100" s="82"/>
      <c r="AF100" s="81">
        <v>66728618.364613749</v>
      </c>
      <c r="AG100" s="81">
        <v>3286408.6461559492</v>
      </c>
      <c r="AH100" s="81">
        <v>722947.34388764808</v>
      </c>
      <c r="AI100" s="81">
        <v>201324013.4660387</v>
      </c>
      <c r="AJ100" s="81">
        <v>249470952.21674991</v>
      </c>
      <c r="AK100" s="81">
        <v>0</v>
      </c>
      <c r="AL100" s="81">
        <v>0</v>
      </c>
      <c r="AM100" s="81">
        <v>20599792.352969628</v>
      </c>
      <c r="AN100" s="81">
        <v>0</v>
      </c>
      <c r="AO100" s="81">
        <v>0</v>
      </c>
      <c r="AP100" s="82"/>
      <c r="AQ100" s="81">
        <v>2088</v>
      </c>
      <c r="AR100" s="81">
        <v>109</v>
      </c>
      <c r="AS100" s="81">
        <v>0</v>
      </c>
      <c r="AT100" s="81">
        <v>0</v>
      </c>
      <c r="AU100" s="81">
        <v>0</v>
      </c>
      <c r="AV100" s="81">
        <v>0</v>
      </c>
      <c r="AW100" s="81" t="s">
        <v>564</v>
      </c>
      <c r="AX100" s="82"/>
      <c r="AY100" s="81">
        <v>7507.8</v>
      </c>
      <c r="AZ100" s="81">
        <v>2802.9</v>
      </c>
      <c r="BA100" s="81">
        <v>0</v>
      </c>
      <c r="BB100" s="81">
        <v>0</v>
      </c>
      <c r="BC100" s="81">
        <v>0</v>
      </c>
      <c r="BD100" s="81">
        <v>0</v>
      </c>
      <c r="BE100" s="81" t="s">
        <v>564</v>
      </c>
      <c r="BF100" s="82"/>
      <c r="BG100" s="81">
        <v>0</v>
      </c>
      <c r="BH100" s="81">
        <v>0</v>
      </c>
      <c r="BI100" s="81">
        <v>11.661</v>
      </c>
      <c r="BJ100" s="81">
        <v>0</v>
      </c>
      <c r="BK100" s="81">
        <v>31.423999999999999</v>
      </c>
      <c r="BL100" s="81">
        <v>0</v>
      </c>
      <c r="BM100" s="82"/>
      <c r="BN100" s="81">
        <v>0</v>
      </c>
      <c r="BO100" s="81">
        <v>0</v>
      </c>
      <c r="BP100" s="81">
        <v>2</v>
      </c>
      <c r="BQ100" s="81">
        <v>0</v>
      </c>
      <c r="BR100" s="81">
        <v>5</v>
      </c>
      <c r="BS100" s="81">
        <v>0</v>
      </c>
      <c r="BT100"/>
      <c r="BU100" s="80">
        <v>43.085000000000001</v>
      </c>
      <c r="BV100" s="80">
        <v>0</v>
      </c>
      <c r="BW100" s="80">
        <v>0</v>
      </c>
      <c r="BX100" s="80">
        <v>0</v>
      </c>
      <c r="BY100" s="80">
        <v>0</v>
      </c>
      <c r="BZ100" s="80">
        <v>0</v>
      </c>
      <c r="CA100" s="80">
        <v>0</v>
      </c>
      <c r="CB100" s="80">
        <v>0</v>
      </c>
      <c r="CC100" s="80">
        <v>0</v>
      </c>
    </row>
    <row r="101" spans="1:81">
      <c r="A101" s="80" t="s">
        <v>1836</v>
      </c>
      <c r="B101" s="80">
        <v>153</v>
      </c>
      <c r="C101" s="80">
        <v>17</v>
      </c>
      <c r="D101" s="80">
        <v>9</v>
      </c>
      <c r="E101" s="80">
        <v>2020</v>
      </c>
      <c r="F101" s="80" t="s">
        <v>218</v>
      </c>
      <c r="G101" s="80" t="s">
        <v>1819</v>
      </c>
      <c r="H101" s="80" t="s">
        <v>1820</v>
      </c>
      <c r="I101" s="177"/>
      <c r="J101" s="81">
        <v>35.844710467006102</v>
      </c>
      <c r="K101" s="81">
        <v>3.9928861623391976</v>
      </c>
      <c r="L101" s="81">
        <v>1.6639828557140361</v>
      </c>
      <c r="M101" s="81">
        <v>109.36854315643757</v>
      </c>
      <c r="N101" s="81">
        <v>170.1659703091145</v>
      </c>
      <c r="O101" s="81">
        <v>67.069268162206697</v>
      </c>
      <c r="P101" s="81">
        <v>37.778930710316217</v>
      </c>
      <c r="Q101" s="81">
        <v>8.9373426522369197</v>
      </c>
      <c r="R101" s="81">
        <v>0</v>
      </c>
      <c r="S101" s="81">
        <v>8.0105592659399996</v>
      </c>
      <c r="T101" s="82"/>
      <c r="U101" s="81">
        <v>7075788</v>
      </c>
      <c r="V101" s="81">
        <v>2113</v>
      </c>
      <c r="W101" s="81">
        <v>21</v>
      </c>
      <c r="X101" s="81">
        <v>35531</v>
      </c>
      <c r="Y101" s="81">
        <v>74210</v>
      </c>
      <c r="Z101" s="81">
        <v>47926</v>
      </c>
      <c r="AA101" s="81">
        <v>8523</v>
      </c>
      <c r="AB101" s="81">
        <v>151575</v>
      </c>
      <c r="AC101" s="81">
        <v>0</v>
      </c>
      <c r="AD101" s="81">
        <v>8.0105592659399996</v>
      </c>
      <c r="AE101" s="82"/>
      <c r="AF101" s="81">
        <v>56372077.561736718</v>
      </c>
      <c r="AG101" s="81">
        <v>3054818.155324203</v>
      </c>
      <c r="AH101" s="81">
        <v>389254.34680125606</v>
      </c>
      <c r="AI101" s="81">
        <v>180269953.09968641</v>
      </c>
      <c r="AJ101" s="81">
        <v>252736236.56475642</v>
      </c>
      <c r="AK101" s="81"/>
      <c r="AL101" s="81"/>
      <c r="AM101" s="81">
        <v>19782221.533373963</v>
      </c>
      <c r="AN101" s="81"/>
      <c r="AO101" s="81"/>
      <c r="AP101" s="82"/>
      <c r="AQ101" s="81">
        <v>2201</v>
      </c>
      <c r="AR101" s="81">
        <v>109</v>
      </c>
      <c r="AS101" s="81">
        <v>0</v>
      </c>
      <c r="AT101" s="81">
        <v>0</v>
      </c>
      <c r="AU101" s="81">
        <v>0</v>
      </c>
      <c r="AV101" s="81">
        <v>0</v>
      </c>
      <c r="AW101" s="81">
        <v>0</v>
      </c>
      <c r="AX101" s="82"/>
      <c r="AY101" s="81">
        <v>7993.1000000000058</v>
      </c>
      <c r="AZ101" s="81">
        <v>2802.8999999999992</v>
      </c>
      <c r="BA101" s="81">
        <v>0</v>
      </c>
      <c r="BB101" s="81">
        <v>0</v>
      </c>
      <c r="BC101" s="81">
        <v>0</v>
      </c>
      <c r="BD101" s="81">
        <v>0</v>
      </c>
      <c r="BE101" s="81">
        <v>0</v>
      </c>
      <c r="BF101" s="82"/>
      <c r="BG101" s="81">
        <v>0</v>
      </c>
      <c r="BH101" s="81">
        <v>0</v>
      </c>
      <c r="BI101" s="81">
        <v>11.028</v>
      </c>
      <c r="BJ101" s="81">
        <v>0</v>
      </c>
      <c r="BK101" s="81">
        <v>31.645</v>
      </c>
      <c r="BL101" s="81">
        <v>0</v>
      </c>
      <c r="BM101" s="82"/>
      <c r="BN101" s="81">
        <v>0</v>
      </c>
      <c r="BO101" s="81">
        <v>0</v>
      </c>
      <c r="BP101" s="81">
        <v>2</v>
      </c>
      <c r="BQ101" s="81">
        <v>0</v>
      </c>
      <c r="BR101" s="81">
        <v>5</v>
      </c>
      <c r="BS101" s="81">
        <v>0</v>
      </c>
      <c r="BT101"/>
      <c r="BU101" s="80">
        <v>42.673000000000002</v>
      </c>
      <c r="BV101" s="80">
        <v>0</v>
      </c>
      <c r="BW101" s="80">
        <v>0</v>
      </c>
      <c r="BX101" s="80">
        <v>0</v>
      </c>
      <c r="BY101" s="80">
        <v>0</v>
      </c>
      <c r="BZ101" s="80">
        <v>0</v>
      </c>
      <c r="CA101" s="80">
        <v>0</v>
      </c>
      <c r="CB101" s="80">
        <v>0</v>
      </c>
      <c r="CC101" s="80">
        <v>0</v>
      </c>
    </row>
    <row r="102" spans="1:81">
      <c r="A102" s="80" t="s">
        <v>1837</v>
      </c>
      <c r="B102" s="80">
        <v>153</v>
      </c>
      <c r="C102" s="80">
        <v>18</v>
      </c>
      <c r="D102" s="80">
        <v>9</v>
      </c>
      <c r="E102" s="80">
        <v>2021</v>
      </c>
      <c r="F102" s="80" t="s">
        <v>75</v>
      </c>
      <c r="G102" s="174" t="s">
        <v>1819</v>
      </c>
      <c r="H102" s="80" t="s">
        <v>1820</v>
      </c>
      <c r="I102" s="177"/>
      <c r="J102" s="81">
        <v>31.147235452124594</v>
      </c>
      <c r="K102" s="81">
        <v>4.5732366725770781</v>
      </c>
      <c r="L102" s="81">
        <v>1.788551015198087</v>
      </c>
      <c r="M102" s="81">
        <v>119.22179262228381</v>
      </c>
      <c r="N102" s="81">
        <v>164.4458215477913</v>
      </c>
      <c r="O102" s="81">
        <v>65.240345536536807</v>
      </c>
      <c r="P102" s="81">
        <v>38.507713076605377</v>
      </c>
      <c r="Q102" s="81">
        <v>9.05175850456469</v>
      </c>
      <c r="R102" s="81">
        <v>0</v>
      </c>
      <c r="S102" s="81">
        <v>7.3892651497720001</v>
      </c>
      <c r="T102" s="82"/>
      <c r="U102" s="81">
        <v>6065605</v>
      </c>
      <c r="V102" s="81">
        <v>2113</v>
      </c>
      <c r="W102" s="81">
        <v>21</v>
      </c>
      <c r="X102" s="81">
        <v>35531</v>
      </c>
      <c r="Y102" s="81">
        <v>74846</v>
      </c>
      <c r="Z102" s="81">
        <v>48003</v>
      </c>
      <c r="AA102" s="81">
        <v>8472</v>
      </c>
      <c r="AB102" s="81">
        <v>151695</v>
      </c>
      <c r="AC102" s="81">
        <v>0</v>
      </c>
      <c r="AD102" s="81">
        <v>7.3892651497720001</v>
      </c>
      <c r="AE102" s="82"/>
      <c r="AF102" s="81">
        <v>48186275.415233664</v>
      </c>
      <c r="AG102" s="81">
        <v>3506286.5177543927</v>
      </c>
      <c r="AH102" s="81">
        <v>398094.04735194962</v>
      </c>
      <c r="AI102" s="81">
        <v>194232646.48536298</v>
      </c>
      <c r="AJ102" s="81">
        <v>237406669.38110915</v>
      </c>
      <c r="AK102" s="81">
        <v>0</v>
      </c>
      <c r="AL102" s="81">
        <v>0</v>
      </c>
      <c r="AM102" s="81">
        <v>19912075.461004667</v>
      </c>
      <c r="AN102" s="81">
        <v>0</v>
      </c>
      <c r="AO102" s="81">
        <v>0</v>
      </c>
      <c r="AP102" s="82"/>
      <c r="AQ102" s="81">
        <v>2327</v>
      </c>
      <c r="AR102" s="81">
        <v>110</v>
      </c>
      <c r="AS102" s="81">
        <v>0</v>
      </c>
      <c r="AT102" s="81">
        <v>0</v>
      </c>
      <c r="AU102" s="81">
        <v>0</v>
      </c>
      <c r="AV102" s="81">
        <v>0</v>
      </c>
      <c r="AW102" s="81"/>
      <c r="AX102" s="82"/>
      <c r="AY102" s="81">
        <v>8510.9000000000051</v>
      </c>
      <c r="AZ102" s="81">
        <v>2829.2999999999988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1838</v>
      </c>
      <c r="B103" s="80">
        <v>153</v>
      </c>
      <c r="C103" s="80">
        <v>19</v>
      </c>
      <c r="D103" s="80">
        <v>9</v>
      </c>
      <c r="E103" s="80">
        <v>2022</v>
      </c>
      <c r="F103" s="80" t="s">
        <v>568</v>
      </c>
      <c r="G103" s="174" t="s">
        <v>1819</v>
      </c>
      <c r="H103" s="80" t="s">
        <v>1820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2482</v>
      </c>
      <c r="AR103" s="81">
        <v>110</v>
      </c>
      <c r="AS103" s="81">
        <v>0</v>
      </c>
      <c r="AT103" s="81">
        <v>0</v>
      </c>
      <c r="AU103" s="81">
        <v>0</v>
      </c>
      <c r="AV103" s="81">
        <v>0</v>
      </c>
      <c r="AW103" s="81"/>
      <c r="AX103" s="82"/>
      <c r="AY103" s="81">
        <v>9246</v>
      </c>
      <c r="AZ103" s="81">
        <v>2829.2999999999993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1839</v>
      </c>
      <c r="B104" s="80">
        <v>477</v>
      </c>
      <c r="C104" s="80">
        <v>1</v>
      </c>
      <c r="D104" s="80">
        <v>29</v>
      </c>
      <c r="E104" s="80">
        <v>1990</v>
      </c>
      <c r="F104" s="80" t="s">
        <v>562</v>
      </c>
      <c r="G104" s="80" t="s">
        <v>1840</v>
      </c>
      <c r="H104" s="80" t="s">
        <v>1841</v>
      </c>
      <c r="I104" s="177"/>
      <c r="J104" s="81">
        <v>1877.7655160949005</v>
      </c>
      <c r="K104" s="81">
        <v>22.100471775797875</v>
      </c>
      <c r="L104" s="81">
        <v>32.898046525871628</v>
      </c>
      <c r="M104" s="81">
        <v>135.12765468209807</v>
      </c>
      <c r="N104" s="81">
        <v>149.19016118842862</v>
      </c>
      <c r="O104" s="81">
        <v>113.56107961595443</v>
      </c>
      <c r="P104" s="81">
        <v>197.93164852503125</v>
      </c>
      <c r="Q104" s="81">
        <v>11.794585212750368</v>
      </c>
      <c r="R104" s="81">
        <v>404.36479898962347</v>
      </c>
      <c r="S104" s="81">
        <v>12.169017571168792</v>
      </c>
      <c r="T104" s="82"/>
      <c r="U104" s="81">
        <v>48352201</v>
      </c>
      <c r="V104" s="81">
        <v>7478</v>
      </c>
      <c r="W104" s="81">
        <v>371</v>
      </c>
      <c r="X104" s="81">
        <v>53014</v>
      </c>
      <c r="Y104" s="81">
        <v>64781</v>
      </c>
      <c r="Z104" s="81">
        <v>46709</v>
      </c>
      <c r="AA104" s="81">
        <v>48060</v>
      </c>
      <c r="AB104" s="81">
        <v>191504</v>
      </c>
      <c r="AC104" s="81">
        <v>70036711</v>
      </c>
      <c r="AD104" s="81">
        <v>12.169017571168792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1842</v>
      </c>
      <c r="B105" s="80">
        <v>478</v>
      </c>
      <c r="C105" s="80">
        <v>2</v>
      </c>
      <c r="D105" s="80">
        <v>29</v>
      </c>
      <c r="E105" s="80">
        <v>2005</v>
      </c>
      <c r="F105" s="80" t="s">
        <v>565</v>
      </c>
      <c r="G105" s="80" t="s">
        <v>1840</v>
      </c>
      <c r="H105" s="80" t="s">
        <v>1841</v>
      </c>
      <c r="I105" s="177"/>
      <c r="J105" s="81">
        <v>2235.2117704749321</v>
      </c>
      <c r="K105" s="81">
        <v>16.473443196543798</v>
      </c>
      <c r="L105" s="81">
        <v>21.504606874939327</v>
      </c>
      <c r="M105" s="81">
        <v>199.79526586698216</v>
      </c>
      <c r="N105" s="81">
        <v>224.27074446475373</v>
      </c>
      <c r="O105" s="81">
        <v>177.81940369930507</v>
      </c>
      <c r="P105" s="81">
        <v>190.50588833836844</v>
      </c>
      <c r="Q105" s="81">
        <v>10.425917008862708</v>
      </c>
      <c r="R105" s="81">
        <v>212.89880270416708</v>
      </c>
      <c r="S105" s="81">
        <v>10.307786517</v>
      </c>
      <c r="T105" s="82"/>
      <c r="U105" s="81">
        <v>69861716</v>
      </c>
      <c r="V105" s="81">
        <v>7508</v>
      </c>
      <c r="W105" s="81">
        <v>253</v>
      </c>
      <c r="X105" s="81">
        <v>44861</v>
      </c>
      <c r="Y105" s="81">
        <v>72548</v>
      </c>
      <c r="Z105" s="81">
        <v>84636</v>
      </c>
      <c r="AA105" s="81">
        <v>37884</v>
      </c>
      <c r="AB105" s="81">
        <v>176966</v>
      </c>
      <c r="AC105" s="81">
        <v>37646745</v>
      </c>
      <c r="AD105" s="81">
        <v>10.307786517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1843</v>
      </c>
      <c r="B106" s="80">
        <v>479</v>
      </c>
      <c r="C106" s="80">
        <v>3</v>
      </c>
      <c r="D106" s="80">
        <v>29</v>
      </c>
      <c r="E106" s="80">
        <v>2006</v>
      </c>
      <c r="F106" s="80" t="s">
        <v>566</v>
      </c>
      <c r="G106" s="80" t="s">
        <v>1840</v>
      </c>
      <c r="H106" s="80" t="s">
        <v>1841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1844</v>
      </c>
      <c r="B107" s="80">
        <v>480</v>
      </c>
      <c r="C107" s="80">
        <v>4</v>
      </c>
      <c r="D107" s="80">
        <v>29</v>
      </c>
      <c r="E107" s="80">
        <v>2007</v>
      </c>
      <c r="F107" s="80" t="s">
        <v>567</v>
      </c>
      <c r="G107" s="80" t="s">
        <v>1840</v>
      </c>
      <c r="H107" s="80" t="s">
        <v>1841</v>
      </c>
      <c r="I107" s="177"/>
      <c r="J107" s="81">
        <v>2506.2866386173232</v>
      </c>
      <c r="K107" s="81">
        <v>16.602438777715495</v>
      </c>
      <c r="L107" s="81">
        <v>28.071490512539381</v>
      </c>
      <c r="M107" s="81">
        <v>201.52863255900417</v>
      </c>
      <c r="N107" s="81">
        <v>226.94574537217642</v>
      </c>
      <c r="O107" s="81">
        <v>173.74800949032047</v>
      </c>
      <c r="P107" s="81">
        <v>186.18304142273863</v>
      </c>
      <c r="Q107" s="81">
        <v>10.843178576384256</v>
      </c>
      <c r="R107" s="81">
        <v>146.60482631197786</v>
      </c>
      <c r="S107" s="81">
        <v>10.229591172840003</v>
      </c>
      <c r="T107" s="82"/>
      <c r="U107" s="81">
        <v>101220591</v>
      </c>
      <c r="V107" s="81">
        <v>7470</v>
      </c>
      <c r="W107" s="81">
        <v>317</v>
      </c>
      <c r="X107" s="81">
        <v>51130</v>
      </c>
      <c r="Y107" s="81">
        <v>73054</v>
      </c>
      <c r="Z107" s="81">
        <v>85969</v>
      </c>
      <c r="AA107" s="81">
        <v>36460</v>
      </c>
      <c r="AB107" s="81">
        <v>174315</v>
      </c>
      <c r="AC107" s="81">
        <v>26667855</v>
      </c>
      <c r="AD107" s="81">
        <v>10.229591172840003</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1845</v>
      </c>
      <c r="B108" s="80">
        <v>481</v>
      </c>
      <c r="C108" s="80">
        <v>5</v>
      </c>
      <c r="D108" s="80">
        <v>29</v>
      </c>
      <c r="E108" s="80">
        <v>2008</v>
      </c>
      <c r="F108" s="80" t="s">
        <v>84</v>
      </c>
      <c r="G108" s="80" t="s">
        <v>1840</v>
      </c>
      <c r="H108" s="80" t="s">
        <v>1841</v>
      </c>
      <c r="I108" s="177"/>
      <c r="J108" s="81">
        <v>2498.5291967581456</v>
      </c>
      <c r="K108" s="81">
        <v>12.287304277463434</v>
      </c>
      <c r="L108" s="81">
        <v>24.373256120182372</v>
      </c>
      <c r="M108" s="81">
        <v>214.22204630329094</v>
      </c>
      <c r="N108" s="81">
        <v>240.40148333750167</v>
      </c>
      <c r="O108" s="81">
        <v>169.2604039166595</v>
      </c>
      <c r="P108" s="81">
        <v>181.04359967295966</v>
      </c>
      <c r="Q108" s="81">
        <v>10.596463089237101</v>
      </c>
      <c r="R108" s="81">
        <v>120.33254982679705</v>
      </c>
      <c r="S108" s="81">
        <v>6.3298361625999995</v>
      </c>
      <c r="T108" s="82"/>
      <c r="U108" s="81">
        <v>109550837</v>
      </c>
      <c r="V108" s="81">
        <v>7470</v>
      </c>
      <c r="W108" s="81">
        <v>317</v>
      </c>
      <c r="X108" s="81">
        <v>51130</v>
      </c>
      <c r="Y108" s="81">
        <v>73314</v>
      </c>
      <c r="Z108" s="81">
        <v>86688</v>
      </c>
      <c r="AA108" s="81">
        <v>35494</v>
      </c>
      <c r="AB108" s="81">
        <v>173148</v>
      </c>
      <c r="AC108" s="81">
        <v>22729163</v>
      </c>
      <c r="AD108" s="81">
        <v>6.3298361625999995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1846</v>
      </c>
      <c r="B109" s="80">
        <v>482</v>
      </c>
      <c r="C109" s="80">
        <v>6</v>
      </c>
      <c r="D109" s="80">
        <v>29</v>
      </c>
      <c r="E109" s="80">
        <v>2009</v>
      </c>
      <c r="F109" s="80" t="s">
        <v>85</v>
      </c>
      <c r="G109" s="80" t="s">
        <v>1840</v>
      </c>
      <c r="H109" s="80" t="s">
        <v>1841</v>
      </c>
      <c r="I109" s="177"/>
      <c r="J109" s="81">
        <v>2452.1135924599616</v>
      </c>
      <c r="K109" s="81">
        <v>12.937026147369817</v>
      </c>
      <c r="L109" s="81">
        <v>38.66868097399567</v>
      </c>
      <c r="M109" s="81">
        <v>231.82392969303186</v>
      </c>
      <c r="N109" s="81">
        <v>222.5212105419854</v>
      </c>
      <c r="O109" s="81">
        <v>172.68601840060211</v>
      </c>
      <c r="P109" s="81">
        <v>170.89504278872315</v>
      </c>
      <c r="Q109" s="81">
        <v>10.024203631596164</v>
      </c>
      <c r="R109" s="81">
        <v>70.150972333064118</v>
      </c>
      <c r="S109" s="81">
        <v>8.4165515287300003</v>
      </c>
      <c r="T109" s="82"/>
      <c r="U109" s="81">
        <v>91970595</v>
      </c>
      <c r="V109" s="81">
        <v>7106</v>
      </c>
      <c r="W109" s="81">
        <v>602</v>
      </c>
      <c r="X109" s="81">
        <v>54841</v>
      </c>
      <c r="Y109" s="81">
        <v>73590</v>
      </c>
      <c r="Z109" s="81">
        <v>87297</v>
      </c>
      <c r="AA109" s="81">
        <v>34396</v>
      </c>
      <c r="AB109" s="81">
        <v>171947</v>
      </c>
      <c r="AC109" s="81">
        <v>12926977</v>
      </c>
      <c r="AD109" s="81">
        <v>8.4165515287300003</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175.75499999999997</v>
      </c>
      <c r="BJ109" s="81">
        <v>836</v>
      </c>
      <c r="BK109" s="81">
        <v>15.123999999999999</v>
      </c>
      <c r="BL109" s="81">
        <v>0</v>
      </c>
      <c r="BM109" s="82"/>
      <c r="BN109" s="81">
        <v>0</v>
      </c>
      <c r="BO109" s="81">
        <v>0</v>
      </c>
      <c r="BP109" s="81">
        <v>12</v>
      </c>
      <c r="BQ109" s="81">
        <v>1</v>
      </c>
      <c r="BR109" s="81">
        <v>5</v>
      </c>
      <c r="BS109" s="81">
        <v>0</v>
      </c>
      <c r="BT109"/>
      <c r="BU109" s="80"/>
      <c r="BV109" s="80"/>
      <c r="BW109" s="80"/>
      <c r="BX109" s="80"/>
      <c r="BY109" s="80"/>
      <c r="BZ109" s="80"/>
      <c r="CA109" s="80"/>
      <c r="CB109" s="80"/>
      <c r="CC109" s="80"/>
    </row>
    <row r="110" spans="1:81">
      <c r="A110" s="80" t="s">
        <v>1847</v>
      </c>
      <c r="B110" s="80">
        <v>483</v>
      </c>
      <c r="C110" s="80">
        <v>7</v>
      </c>
      <c r="D110" s="80">
        <v>29</v>
      </c>
      <c r="E110" s="80">
        <v>2010</v>
      </c>
      <c r="F110" s="80" t="s">
        <v>86</v>
      </c>
      <c r="G110" s="80" t="s">
        <v>1840</v>
      </c>
      <c r="H110" s="80" t="s">
        <v>1841</v>
      </c>
      <c r="I110" s="177"/>
      <c r="J110" s="81">
        <v>2149.1842757073937</v>
      </c>
      <c r="K110" s="81">
        <v>12.478425269382228</v>
      </c>
      <c r="L110" s="81">
        <v>36.02423379938304</v>
      </c>
      <c r="M110" s="81">
        <v>206.97484376385637</v>
      </c>
      <c r="N110" s="81">
        <v>201.77768073908709</v>
      </c>
      <c r="O110" s="81">
        <v>172.76152606455474</v>
      </c>
      <c r="P110" s="81">
        <v>171.03260175757441</v>
      </c>
      <c r="Q110" s="81">
        <v>10.363033287693492</v>
      </c>
      <c r="R110" s="81">
        <v>41.123896100873203</v>
      </c>
      <c r="S110" s="81">
        <v>7.8870003835850016</v>
      </c>
      <c r="T110" s="82"/>
      <c r="U110" s="81">
        <v>88711512</v>
      </c>
      <c r="V110" s="81">
        <v>7106</v>
      </c>
      <c r="W110" s="81">
        <v>602</v>
      </c>
      <c r="X110" s="81">
        <v>54841</v>
      </c>
      <c r="Y110" s="81">
        <v>73611</v>
      </c>
      <c r="Z110" s="81">
        <v>87741</v>
      </c>
      <c r="AA110" s="81">
        <v>33564</v>
      </c>
      <c r="AB110" s="81">
        <v>170329</v>
      </c>
      <c r="AC110" s="81">
        <v>7181407</v>
      </c>
      <c r="AD110" s="81">
        <v>7.8870003835850016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188.333</v>
      </c>
      <c r="BJ110" s="81">
        <v>855.43</v>
      </c>
      <c r="BK110" s="81">
        <v>14.932</v>
      </c>
      <c r="BL110" s="81">
        <v>0</v>
      </c>
      <c r="BM110" s="82"/>
      <c r="BN110" s="81">
        <v>0</v>
      </c>
      <c r="BO110" s="81">
        <v>0</v>
      </c>
      <c r="BP110" s="81">
        <v>15</v>
      </c>
      <c r="BQ110" s="81">
        <v>1</v>
      </c>
      <c r="BR110" s="81">
        <v>4</v>
      </c>
      <c r="BS110" s="81">
        <v>0</v>
      </c>
      <c r="BT110"/>
      <c r="BU110" s="80">
        <v>1054.106</v>
      </c>
      <c r="BV110" s="80">
        <v>0</v>
      </c>
      <c r="BW110" s="80">
        <v>0</v>
      </c>
      <c r="BX110" s="80">
        <v>0</v>
      </c>
      <c r="BY110" s="80">
        <v>4.5890000000000004</v>
      </c>
      <c r="BZ110" s="80">
        <v>0</v>
      </c>
      <c r="CA110" s="80">
        <v>0</v>
      </c>
      <c r="CB110" s="80">
        <v>0</v>
      </c>
      <c r="CC110" s="80">
        <v>0</v>
      </c>
    </row>
    <row r="111" spans="1:81">
      <c r="A111" s="80" t="s">
        <v>1848</v>
      </c>
      <c r="B111" s="80">
        <v>484</v>
      </c>
      <c r="C111" s="80">
        <v>8</v>
      </c>
      <c r="D111" s="80">
        <v>29</v>
      </c>
      <c r="E111" s="80">
        <v>2011</v>
      </c>
      <c r="F111" s="80" t="s">
        <v>87</v>
      </c>
      <c r="G111" s="80" t="s">
        <v>1840</v>
      </c>
      <c r="H111" s="80" t="s">
        <v>1841</v>
      </c>
      <c r="I111" s="177"/>
      <c r="J111" s="81">
        <v>3475.0791706987311</v>
      </c>
      <c r="K111" s="81">
        <v>17.941933099506144</v>
      </c>
      <c r="L111" s="81">
        <v>28.870324506722447</v>
      </c>
      <c r="M111" s="81">
        <v>287.22995887709862</v>
      </c>
      <c r="N111" s="81">
        <v>289.84957634407323</v>
      </c>
      <c r="O111" s="81">
        <v>170.53343229305329</v>
      </c>
      <c r="P111" s="81">
        <v>162.11641561618904</v>
      </c>
      <c r="Q111" s="81">
        <v>11.848836656475571</v>
      </c>
      <c r="R111" s="81">
        <v>32.757182092220695</v>
      </c>
      <c r="S111" s="81">
        <v>11.73144544172</v>
      </c>
      <c r="T111" s="82"/>
      <c r="U111" s="81">
        <v>135047883</v>
      </c>
      <c r="V111" s="81">
        <v>7106</v>
      </c>
      <c r="W111" s="81">
        <v>602</v>
      </c>
      <c r="X111" s="81">
        <v>54841</v>
      </c>
      <c r="Y111" s="81">
        <v>73867</v>
      </c>
      <c r="Z111" s="81">
        <v>88491</v>
      </c>
      <c r="AA111" s="81">
        <v>32761</v>
      </c>
      <c r="AB111" s="81">
        <v>168839</v>
      </c>
      <c r="AC111" s="81">
        <v>5710879</v>
      </c>
      <c r="AD111" s="81">
        <v>11.73144544172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205.41200000000001</v>
      </c>
      <c r="BJ111" s="81">
        <v>1025.8150000000001</v>
      </c>
      <c r="BK111" s="81">
        <v>13.112000000000002</v>
      </c>
      <c r="BL111" s="81">
        <v>0</v>
      </c>
      <c r="BM111" s="82"/>
      <c r="BN111" s="81">
        <v>0</v>
      </c>
      <c r="BO111" s="81">
        <v>0</v>
      </c>
      <c r="BP111" s="81">
        <v>15</v>
      </c>
      <c r="BQ111" s="81">
        <v>1</v>
      </c>
      <c r="BR111" s="81">
        <v>4</v>
      </c>
      <c r="BS111" s="81">
        <v>0</v>
      </c>
      <c r="BT111"/>
      <c r="BU111" s="80">
        <v>1234.854</v>
      </c>
      <c r="BV111" s="80">
        <v>0</v>
      </c>
      <c r="BW111" s="80">
        <v>0</v>
      </c>
      <c r="BX111" s="80">
        <v>0</v>
      </c>
      <c r="BY111" s="80">
        <v>9.4849999999999994</v>
      </c>
      <c r="BZ111" s="80">
        <v>0</v>
      </c>
      <c r="CA111" s="80">
        <v>0</v>
      </c>
      <c r="CB111" s="80">
        <v>0</v>
      </c>
      <c r="CC111" s="80">
        <v>0</v>
      </c>
    </row>
    <row r="112" spans="1:81">
      <c r="A112" s="80" t="s">
        <v>1849</v>
      </c>
      <c r="B112" s="80">
        <v>485</v>
      </c>
      <c r="C112" s="80">
        <v>9</v>
      </c>
      <c r="D112" s="80">
        <v>29</v>
      </c>
      <c r="E112" s="80">
        <v>2012</v>
      </c>
      <c r="F112" s="80" t="s">
        <v>88</v>
      </c>
      <c r="G112" s="80" t="s">
        <v>1840</v>
      </c>
      <c r="H112" s="80" t="s">
        <v>1841</v>
      </c>
      <c r="I112" s="177"/>
      <c r="J112" s="81">
        <v>3507.5177166984367</v>
      </c>
      <c r="K112" s="81">
        <v>18.057029537636588</v>
      </c>
      <c r="L112" s="81">
        <v>28.693337515031082</v>
      </c>
      <c r="M112" s="81">
        <v>322.07166755015754</v>
      </c>
      <c r="N112" s="81">
        <v>336.05829654196339</v>
      </c>
      <c r="O112" s="81">
        <v>170.81090417330753</v>
      </c>
      <c r="P112" s="81">
        <v>159.73930321315578</v>
      </c>
      <c r="Q112" s="81">
        <v>12.875307747024404</v>
      </c>
      <c r="R112" s="81">
        <v>32.076610027550146</v>
      </c>
      <c r="S112" s="81">
        <v>10.300566764492999</v>
      </c>
      <c r="T112" s="82"/>
      <c r="U112" s="81">
        <v>106999498</v>
      </c>
      <c r="V112" s="81">
        <v>7106</v>
      </c>
      <c r="W112" s="81">
        <v>602</v>
      </c>
      <c r="X112" s="81">
        <v>54841</v>
      </c>
      <c r="Y112" s="81">
        <v>75322</v>
      </c>
      <c r="Z112" s="81">
        <v>89338</v>
      </c>
      <c r="AA112" s="81">
        <v>32098</v>
      </c>
      <c r="AB112" s="81">
        <v>168863</v>
      </c>
      <c r="AC112" s="81">
        <v>5447385</v>
      </c>
      <c r="AD112" s="81">
        <v>10.300566764492999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211.40600000000001</v>
      </c>
      <c r="BJ112" s="81">
        <v>1006.297</v>
      </c>
      <c r="BK112" s="81">
        <v>21.373000000000001</v>
      </c>
      <c r="BL112" s="81">
        <v>0</v>
      </c>
      <c r="BM112" s="82"/>
      <c r="BN112" s="81">
        <v>0</v>
      </c>
      <c r="BO112" s="81">
        <v>0</v>
      </c>
      <c r="BP112" s="81">
        <v>14</v>
      </c>
      <c r="BQ112" s="81">
        <v>1</v>
      </c>
      <c r="BR112" s="81">
        <v>5</v>
      </c>
      <c r="BS112" s="81">
        <v>0</v>
      </c>
      <c r="BT112"/>
      <c r="BU112" s="80">
        <v>1230.7560000000001</v>
      </c>
      <c r="BV112" s="80">
        <v>0</v>
      </c>
      <c r="BW112" s="80">
        <v>0</v>
      </c>
      <c r="BX112" s="80">
        <v>0</v>
      </c>
      <c r="BY112" s="80">
        <v>8.32</v>
      </c>
      <c r="BZ112" s="80">
        <v>0</v>
      </c>
      <c r="CA112" s="80">
        <v>0</v>
      </c>
      <c r="CB112" s="80">
        <v>0</v>
      </c>
      <c r="CC112" s="80">
        <v>0</v>
      </c>
    </row>
    <row r="113" spans="1:81">
      <c r="A113" s="80" t="s">
        <v>1850</v>
      </c>
      <c r="B113" s="80">
        <v>486</v>
      </c>
      <c r="C113" s="80">
        <v>10</v>
      </c>
      <c r="D113" s="80">
        <v>29</v>
      </c>
      <c r="E113" s="80">
        <v>2013</v>
      </c>
      <c r="F113" s="80" t="s">
        <v>89</v>
      </c>
      <c r="G113" s="80" t="s">
        <v>1840</v>
      </c>
      <c r="H113" s="80" t="s">
        <v>1841</v>
      </c>
      <c r="I113" s="177"/>
      <c r="J113" s="81">
        <v>3321.3101440755618</v>
      </c>
      <c r="K113" s="81">
        <v>15.050179959024359</v>
      </c>
      <c r="L113" s="81">
        <v>29.657524080039025</v>
      </c>
      <c r="M113" s="81">
        <v>327.04854815253174</v>
      </c>
      <c r="N113" s="81">
        <v>351.61909592856932</v>
      </c>
      <c r="O113" s="81">
        <v>164.8245789113175</v>
      </c>
      <c r="P113" s="81">
        <v>157.09419732791881</v>
      </c>
      <c r="Q113" s="81">
        <v>12.985942630379053</v>
      </c>
      <c r="R113" s="81">
        <v>32.127947500561611</v>
      </c>
      <c r="S113" s="81">
        <v>23.350682893390005</v>
      </c>
      <c r="T113" s="82"/>
      <c r="U113" s="81">
        <v>112094560</v>
      </c>
      <c r="V113" s="81">
        <v>7106</v>
      </c>
      <c r="W113" s="81">
        <v>602</v>
      </c>
      <c r="X113" s="81">
        <v>54841</v>
      </c>
      <c r="Y113" s="81">
        <v>75340</v>
      </c>
      <c r="Z113" s="81">
        <v>90056</v>
      </c>
      <c r="AA113" s="81">
        <v>31448</v>
      </c>
      <c r="AB113" s="81">
        <v>167872</v>
      </c>
      <c r="AC113" s="81">
        <v>5325908</v>
      </c>
      <c r="AD113" s="81">
        <v>23.350682893390005</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235.89099999999999</v>
      </c>
      <c r="BJ113" s="81">
        <v>1050.607</v>
      </c>
      <c r="BK113" s="81">
        <v>24.430999999999997</v>
      </c>
      <c r="BL113" s="81">
        <v>0</v>
      </c>
      <c r="BM113" s="82"/>
      <c r="BN113" s="81">
        <v>0</v>
      </c>
      <c r="BO113" s="81">
        <v>0</v>
      </c>
      <c r="BP113" s="81">
        <v>15</v>
      </c>
      <c r="BQ113" s="81">
        <v>1</v>
      </c>
      <c r="BR113" s="81">
        <v>5</v>
      </c>
      <c r="BS113" s="81">
        <v>0</v>
      </c>
      <c r="BT113"/>
      <c r="BU113" s="80">
        <v>1299.2909999999999</v>
      </c>
      <c r="BV113" s="80">
        <v>0</v>
      </c>
      <c r="BW113" s="80">
        <v>0</v>
      </c>
      <c r="BX113" s="80">
        <v>0</v>
      </c>
      <c r="BY113" s="80">
        <v>11.638</v>
      </c>
      <c r="BZ113" s="80">
        <v>0</v>
      </c>
      <c r="CA113" s="80">
        <v>0</v>
      </c>
      <c r="CB113" s="80">
        <v>0</v>
      </c>
      <c r="CC113" s="80">
        <v>0</v>
      </c>
    </row>
    <row r="114" spans="1:81">
      <c r="A114" s="80" t="s">
        <v>1851</v>
      </c>
      <c r="B114" s="80">
        <v>487</v>
      </c>
      <c r="C114" s="80">
        <v>11</v>
      </c>
      <c r="D114" s="80">
        <v>29</v>
      </c>
      <c r="E114" s="80">
        <v>2014</v>
      </c>
      <c r="F114" s="80" t="s">
        <v>90</v>
      </c>
      <c r="G114" s="80" t="s">
        <v>1840</v>
      </c>
      <c r="H114" s="80" t="s">
        <v>1841</v>
      </c>
      <c r="I114" s="177"/>
      <c r="J114" s="81">
        <v>2643.3548651754868</v>
      </c>
      <c r="K114" s="81">
        <v>14.130326278910275</v>
      </c>
      <c r="L114" s="81">
        <v>32.415939335926346</v>
      </c>
      <c r="M114" s="81">
        <v>303.76064917323203</v>
      </c>
      <c r="N114" s="81">
        <v>323.05523331508437</v>
      </c>
      <c r="O114" s="81">
        <v>157.67190995984498</v>
      </c>
      <c r="P114" s="81">
        <v>154.89845058023712</v>
      </c>
      <c r="Q114" s="81">
        <v>12.324865073826851</v>
      </c>
      <c r="R114" s="81">
        <v>31.12814839383725</v>
      </c>
      <c r="S114" s="81">
        <v>11.565708686240001</v>
      </c>
      <c r="T114" s="82"/>
      <c r="U114" s="81">
        <v>102409094</v>
      </c>
      <c r="V114" s="81">
        <v>5635</v>
      </c>
      <c r="W114" s="81">
        <v>561</v>
      </c>
      <c r="X114" s="81">
        <v>53115</v>
      </c>
      <c r="Y114" s="81">
        <v>75386</v>
      </c>
      <c r="Z114" s="81">
        <v>90732</v>
      </c>
      <c r="AA114" s="81">
        <v>30848</v>
      </c>
      <c r="AB114" s="81">
        <v>166059</v>
      </c>
      <c r="AC114" s="81">
        <v>5176395</v>
      </c>
      <c r="AD114" s="81">
        <v>11.565708686240001</v>
      </c>
      <c r="AE114" s="82"/>
      <c r="AF114" s="81">
        <v>1231699873.0122354</v>
      </c>
      <c r="AG114" s="81">
        <v>10836153.016560016</v>
      </c>
      <c r="AH114" s="81">
        <v>7504382.8039663173</v>
      </c>
      <c r="AI114" s="81">
        <v>311202314.00437129</v>
      </c>
      <c r="AJ114" s="81">
        <v>405346363.07586622</v>
      </c>
      <c r="AK114" s="81">
        <v>0</v>
      </c>
      <c r="AL114" s="81">
        <v>0</v>
      </c>
      <c r="AM114" s="81">
        <v>22797419.244665708</v>
      </c>
      <c r="AN114" s="81">
        <v>0</v>
      </c>
      <c r="AO114" s="81">
        <v>0</v>
      </c>
      <c r="AP114" s="82"/>
      <c r="AQ114" s="81">
        <v>3412</v>
      </c>
      <c r="AR114" s="81">
        <v>694</v>
      </c>
      <c r="AS114" s="81">
        <v>0</v>
      </c>
      <c r="AT114" s="81">
        <v>0</v>
      </c>
      <c r="AU114" s="81">
        <v>0</v>
      </c>
      <c r="AV114" s="81">
        <v>0</v>
      </c>
      <c r="AW114" s="81" t="s">
        <v>564</v>
      </c>
      <c r="AX114" s="82"/>
      <c r="AY114" s="81">
        <v>15022.317999999999</v>
      </c>
      <c r="AZ114" s="81">
        <v>36450.471999999994</v>
      </c>
      <c r="BA114" s="81">
        <v>0</v>
      </c>
      <c r="BB114" s="81">
        <v>0</v>
      </c>
      <c r="BC114" s="81">
        <v>0</v>
      </c>
      <c r="BD114" s="81">
        <v>0</v>
      </c>
      <c r="BE114" s="81" t="s">
        <v>564</v>
      </c>
      <c r="BF114" s="82"/>
      <c r="BG114" s="81">
        <v>0</v>
      </c>
      <c r="BH114" s="81">
        <v>0</v>
      </c>
      <c r="BI114" s="81">
        <v>226.87799999999999</v>
      </c>
      <c r="BJ114" s="81">
        <v>853.32799999999997</v>
      </c>
      <c r="BK114" s="81">
        <v>24.792999999999999</v>
      </c>
      <c r="BL114" s="81">
        <v>0</v>
      </c>
      <c r="BM114" s="82"/>
      <c r="BN114" s="81">
        <v>0</v>
      </c>
      <c r="BO114" s="81">
        <v>0</v>
      </c>
      <c r="BP114" s="81">
        <v>15</v>
      </c>
      <c r="BQ114" s="81">
        <v>1</v>
      </c>
      <c r="BR114" s="81">
        <v>5</v>
      </c>
      <c r="BS114" s="81">
        <v>0</v>
      </c>
      <c r="BT114"/>
      <c r="BU114" s="80">
        <v>1095.8030000000001</v>
      </c>
      <c r="BV114" s="80">
        <v>0</v>
      </c>
      <c r="BW114" s="80">
        <v>0</v>
      </c>
      <c r="BX114" s="80">
        <v>0</v>
      </c>
      <c r="BY114" s="80">
        <v>9.1959999999999997</v>
      </c>
      <c r="BZ114" s="80">
        <v>0</v>
      </c>
      <c r="CA114" s="80">
        <v>0</v>
      </c>
      <c r="CB114" s="80">
        <v>0</v>
      </c>
      <c r="CC114" s="80">
        <v>0</v>
      </c>
    </row>
    <row r="115" spans="1:81">
      <c r="A115" s="80" t="s">
        <v>1852</v>
      </c>
      <c r="B115" s="80">
        <v>488</v>
      </c>
      <c r="C115" s="80">
        <v>12</v>
      </c>
      <c r="D115" s="80">
        <v>29</v>
      </c>
      <c r="E115" s="80">
        <v>2015</v>
      </c>
      <c r="F115" s="80" t="s">
        <v>91</v>
      </c>
      <c r="G115" s="80" t="s">
        <v>1840</v>
      </c>
      <c r="H115" s="80" t="s">
        <v>1841</v>
      </c>
      <c r="I115" s="177"/>
      <c r="J115" s="81">
        <v>2605.0689727991876</v>
      </c>
      <c r="K115" s="81">
        <v>13.265413970919433</v>
      </c>
      <c r="L115" s="81">
        <v>26.01178850887424</v>
      </c>
      <c r="M115" s="81">
        <v>285.40960041589892</v>
      </c>
      <c r="N115" s="81">
        <v>282.88767540819009</v>
      </c>
      <c r="O115" s="81">
        <v>157.07090190728459</v>
      </c>
      <c r="P115" s="81">
        <v>152.66848880919568</v>
      </c>
      <c r="Q115" s="81">
        <v>11.971702889090041</v>
      </c>
      <c r="R115" s="81">
        <v>30.888947310355057</v>
      </c>
      <c r="S115" s="81">
        <v>6.8881377762400007</v>
      </c>
      <c r="T115" s="82"/>
      <c r="U115" s="81">
        <v>96078902</v>
      </c>
      <c r="V115" s="81">
        <v>5635</v>
      </c>
      <c r="W115" s="81">
        <v>561</v>
      </c>
      <c r="X115" s="81">
        <v>53115</v>
      </c>
      <c r="Y115" s="81">
        <v>75792</v>
      </c>
      <c r="Z115" s="81">
        <v>91257</v>
      </c>
      <c r="AA115" s="81">
        <v>30380</v>
      </c>
      <c r="AB115" s="81">
        <v>164769</v>
      </c>
      <c r="AC115" s="81">
        <v>5291363</v>
      </c>
      <c r="AD115" s="81">
        <v>6.8881377762400007</v>
      </c>
      <c r="AE115" s="82"/>
      <c r="AF115" s="81">
        <v>1203219006.9977777</v>
      </c>
      <c r="AG115" s="81">
        <v>9542160.0179683808</v>
      </c>
      <c r="AH115" s="81">
        <v>5441291.6022518408</v>
      </c>
      <c r="AI115" s="81">
        <v>312074185.80363458</v>
      </c>
      <c r="AJ115" s="81">
        <v>362222562.05878556</v>
      </c>
      <c r="AK115" s="81">
        <v>0</v>
      </c>
      <c r="AL115" s="81">
        <v>0</v>
      </c>
      <c r="AM115" s="81">
        <v>22580900.270040773</v>
      </c>
      <c r="AN115" s="81">
        <v>0</v>
      </c>
      <c r="AO115" s="81">
        <v>0</v>
      </c>
      <c r="AP115" s="82"/>
      <c r="AQ115" s="81">
        <v>3692</v>
      </c>
      <c r="AR115" s="81">
        <v>957</v>
      </c>
      <c r="AS115" s="81">
        <v>0</v>
      </c>
      <c r="AT115" s="81">
        <v>0</v>
      </c>
      <c r="AU115" s="81">
        <v>0</v>
      </c>
      <c r="AV115" s="81">
        <v>0</v>
      </c>
      <c r="AW115" s="81" t="s">
        <v>564</v>
      </c>
      <c r="AX115" s="82"/>
      <c r="AY115" s="81">
        <v>16640.359</v>
      </c>
      <c r="AZ115" s="81">
        <v>58974.371999999996</v>
      </c>
      <c r="BA115" s="81">
        <v>0</v>
      </c>
      <c r="BB115" s="81">
        <v>0</v>
      </c>
      <c r="BC115" s="81">
        <v>0</v>
      </c>
      <c r="BD115" s="81">
        <v>0</v>
      </c>
      <c r="BE115" s="81" t="s">
        <v>564</v>
      </c>
      <c r="BF115" s="82"/>
      <c r="BG115" s="81">
        <v>0</v>
      </c>
      <c r="BH115" s="81">
        <v>0</v>
      </c>
      <c r="BI115" s="81">
        <v>216.44499999999999</v>
      </c>
      <c r="BJ115" s="81">
        <v>1074.645</v>
      </c>
      <c r="BK115" s="81">
        <v>24.387</v>
      </c>
      <c r="BL115" s="81">
        <v>0</v>
      </c>
      <c r="BM115" s="82"/>
      <c r="BN115" s="81">
        <v>0</v>
      </c>
      <c r="BO115" s="81">
        <v>0</v>
      </c>
      <c r="BP115" s="81">
        <v>15</v>
      </c>
      <c r="BQ115" s="81">
        <v>1</v>
      </c>
      <c r="BR115" s="81">
        <v>5</v>
      </c>
      <c r="BS115" s="81">
        <v>0</v>
      </c>
      <c r="BT115"/>
      <c r="BU115" s="80">
        <v>1303.905</v>
      </c>
      <c r="BV115" s="80">
        <v>0</v>
      </c>
      <c r="BW115" s="80">
        <v>0</v>
      </c>
      <c r="BX115" s="80">
        <v>0</v>
      </c>
      <c r="BY115" s="80">
        <v>11.571999999999999</v>
      </c>
      <c r="BZ115" s="80">
        <v>0</v>
      </c>
      <c r="CA115" s="80">
        <v>0</v>
      </c>
      <c r="CB115" s="80">
        <v>0</v>
      </c>
      <c r="CC115" s="80">
        <v>0</v>
      </c>
    </row>
    <row r="116" spans="1:81">
      <c r="A116" s="80" t="s">
        <v>1853</v>
      </c>
      <c r="B116" s="80">
        <v>489</v>
      </c>
      <c r="C116" s="80">
        <v>13</v>
      </c>
      <c r="D116" s="80">
        <v>29</v>
      </c>
      <c r="E116" s="80">
        <v>2016</v>
      </c>
      <c r="F116" s="80" t="s">
        <v>92</v>
      </c>
      <c r="G116" s="80" t="s">
        <v>1840</v>
      </c>
      <c r="H116" s="80" t="s">
        <v>1841</v>
      </c>
      <c r="I116" s="177"/>
      <c r="J116" s="81">
        <v>2246.3464019773451</v>
      </c>
      <c r="K116" s="81">
        <v>12.313872294405181</v>
      </c>
      <c r="L116" s="81">
        <v>26.000079806263155</v>
      </c>
      <c r="M116" s="81">
        <v>217.25479109325767</v>
      </c>
      <c r="N116" s="81">
        <v>238.9217594741371</v>
      </c>
      <c r="O116" s="81">
        <v>155.78242594814023</v>
      </c>
      <c r="P116" s="81">
        <v>147.81203867799519</v>
      </c>
      <c r="Q116" s="81">
        <v>11.546994545159368</v>
      </c>
      <c r="R116" s="81">
        <v>29.841204128013938</v>
      </c>
      <c r="S116" s="81">
        <v>10.04918483008</v>
      </c>
      <c r="T116" s="82"/>
      <c r="U116" s="81">
        <v>85728828</v>
      </c>
      <c r="V116" s="81">
        <v>5635</v>
      </c>
      <c r="W116" s="81">
        <v>561</v>
      </c>
      <c r="X116" s="81">
        <v>53115</v>
      </c>
      <c r="Y116" s="81">
        <v>76245</v>
      </c>
      <c r="Z116" s="81">
        <v>91621</v>
      </c>
      <c r="AA116" s="81">
        <v>30422</v>
      </c>
      <c r="AB116" s="81">
        <v>163481</v>
      </c>
      <c r="AC116" s="81">
        <v>5096583.9237673553</v>
      </c>
      <c r="AD116" s="81">
        <v>10.04918483008</v>
      </c>
      <c r="AE116" s="82"/>
      <c r="AF116" s="81">
        <v>1031053563.7526031</v>
      </c>
      <c r="AG116" s="81">
        <v>9286328.8200749662</v>
      </c>
      <c r="AH116" s="81">
        <v>4417005.483948349</v>
      </c>
      <c r="AI116" s="81">
        <v>313477772.55466878</v>
      </c>
      <c r="AJ116" s="81">
        <v>377345578.99407148</v>
      </c>
      <c r="AK116" s="81">
        <v>0</v>
      </c>
      <c r="AL116" s="81">
        <v>0</v>
      </c>
      <c r="AM116" s="81">
        <v>22421791.282056112</v>
      </c>
      <c r="AN116" s="81">
        <v>0</v>
      </c>
      <c r="AO116" s="81">
        <v>0</v>
      </c>
      <c r="AP116" s="82"/>
      <c r="AQ116" s="81">
        <v>3998</v>
      </c>
      <c r="AR116" s="81">
        <v>1155</v>
      </c>
      <c r="AS116" s="81">
        <v>0</v>
      </c>
      <c r="AT116" s="81">
        <v>1</v>
      </c>
      <c r="AU116" s="81">
        <v>0</v>
      </c>
      <c r="AV116" s="81">
        <v>0</v>
      </c>
      <c r="AW116" s="81" t="s">
        <v>564</v>
      </c>
      <c r="AX116" s="82"/>
      <c r="AY116" s="81">
        <v>18421.694</v>
      </c>
      <c r="AZ116" s="81">
        <v>81479.072</v>
      </c>
      <c r="BA116" s="81">
        <v>0</v>
      </c>
      <c r="BB116" s="81">
        <v>270</v>
      </c>
      <c r="BC116" s="81">
        <v>0</v>
      </c>
      <c r="BD116" s="81">
        <v>0</v>
      </c>
      <c r="BE116" s="81" t="s">
        <v>564</v>
      </c>
      <c r="BF116" s="82"/>
      <c r="BG116" s="81">
        <v>0</v>
      </c>
      <c r="BH116" s="81">
        <v>0</v>
      </c>
      <c r="BI116" s="81">
        <v>210.32900000000001</v>
      </c>
      <c r="BJ116" s="81">
        <v>1043.8900000000001</v>
      </c>
      <c r="BK116" s="81">
        <v>24.562000000000001</v>
      </c>
      <c r="BL116" s="81">
        <v>0</v>
      </c>
      <c r="BM116" s="82"/>
      <c r="BN116" s="81">
        <v>0</v>
      </c>
      <c r="BO116" s="81">
        <v>0</v>
      </c>
      <c r="BP116" s="81">
        <v>15</v>
      </c>
      <c r="BQ116" s="81">
        <v>1</v>
      </c>
      <c r="BR116" s="81">
        <v>5</v>
      </c>
      <c r="BS116" s="81">
        <v>0</v>
      </c>
      <c r="BT116"/>
      <c r="BU116" s="80">
        <v>1269.6020000000001</v>
      </c>
      <c r="BV116" s="80">
        <v>0</v>
      </c>
      <c r="BW116" s="80">
        <v>0</v>
      </c>
      <c r="BX116" s="80">
        <v>0</v>
      </c>
      <c r="BY116" s="80">
        <v>9.1790000000000003</v>
      </c>
      <c r="BZ116" s="80">
        <v>0</v>
      </c>
      <c r="CA116" s="80">
        <v>0</v>
      </c>
      <c r="CB116" s="80">
        <v>0</v>
      </c>
      <c r="CC116" s="80">
        <v>0</v>
      </c>
    </row>
    <row r="117" spans="1:81">
      <c r="A117" s="80" t="s">
        <v>1854</v>
      </c>
      <c r="B117" s="80">
        <v>490</v>
      </c>
      <c r="C117" s="80">
        <v>14</v>
      </c>
      <c r="D117" s="80">
        <v>29</v>
      </c>
      <c r="E117" s="80">
        <v>2017</v>
      </c>
      <c r="F117" s="80" t="s">
        <v>71</v>
      </c>
      <c r="G117" s="80" t="s">
        <v>1840</v>
      </c>
      <c r="H117" s="80" t="s">
        <v>1841</v>
      </c>
      <c r="I117" s="177"/>
      <c r="J117" s="81">
        <v>2349.9057793480906</v>
      </c>
      <c r="K117" s="81">
        <v>12.378162389735962</v>
      </c>
      <c r="L117" s="81">
        <v>23.805605302716266</v>
      </c>
      <c r="M117" s="81">
        <v>210.8745788238414</v>
      </c>
      <c r="N117" s="81">
        <v>254.62425061507838</v>
      </c>
      <c r="O117" s="81">
        <v>153.84756250434498</v>
      </c>
      <c r="P117" s="81">
        <v>144.8383099678604</v>
      </c>
      <c r="Q117" s="81">
        <v>11.055212944620553</v>
      </c>
      <c r="R117" s="81">
        <v>29.366854372859592</v>
      </c>
      <c r="S117" s="81">
        <v>13.023953917024</v>
      </c>
      <c r="T117" s="82"/>
      <c r="U117" s="81">
        <v>100918360</v>
      </c>
      <c r="V117" s="81">
        <v>5635</v>
      </c>
      <c r="W117" s="81">
        <v>561</v>
      </c>
      <c r="X117" s="81">
        <v>53115</v>
      </c>
      <c r="Y117" s="81">
        <v>76272</v>
      </c>
      <c r="Z117" s="81">
        <v>91984</v>
      </c>
      <c r="AA117" s="81">
        <v>30000</v>
      </c>
      <c r="AB117" s="81">
        <v>161861</v>
      </c>
      <c r="AC117" s="81">
        <v>5115088.9999999991</v>
      </c>
      <c r="AD117" s="81">
        <v>13.023953917024</v>
      </c>
      <c r="AE117" s="82"/>
      <c r="AF117" s="81">
        <v>1045855311.2416739</v>
      </c>
      <c r="AG117" s="81">
        <v>9348755.4357411712</v>
      </c>
      <c r="AH117" s="81">
        <v>5156051.1777829397</v>
      </c>
      <c r="AI117" s="81">
        <v>307262767.99014407</v>
      </c>
      <c r="AJ117" s="81">
        <v>403997234.10768312</v>
      </c>
      <c r="AK117" s="81">
        <v>0</v>
      </c>
      <c r="AL117" s="81">
        <v>0</v>
      </c>
      <c r="AM117" s="81">
        <v>22234340.915797129</v>
      </c>
      <c r="AN117" s="81">
        <v>0</v>
      </c>
      <c r="AO117" s="81">
        <v>0</v>
      </c>
      <c r="AP117" s="82"/>
      <c r="AQ117" s="81">
        <v>4235</v>
      </c>
      <c r="AR117" s="81">
        <v>1260</v>
      </c>
      <c r="AS117" s="81">
        <v>0</v>
      </c>
      <c r="AT117" s="81">
        <v>1</v>
      </c>
      <c r="AU117" s="81">
        <v>0</v>
      </c>
      <c r="AV117" s="81">
        <v>0</v>
      </c>
      <c r="AW117" s="81" t="s">
        <v>564</v>
      </c>
      <c r="AX117" s="82"/>
      <c r="AY117" s="81">
        <v>19790.233</v>
      </c>
      <c r="AZ117" s="81">
        <v>88155.17200000002</v>
      </c>
      <c r="BA117" s="81">
        <v>0</v>
      </c>
      <c r="BB117" s="81">
        <v>270</v>
      </c>
      <c r="BC117" s="81">
        <v>0</v>
      </c>
      <c r="BD117" s="81">
        <v>0</v>
      </c>
      <c r="BE117" s="81" t="s">
        <v>564</v>
      </c>
      <c r="BF117" s="82"/>
      <c r="BG117" s="81">
        <v>0</v>
      </c>
      <c r="BH117" s="81">
        <v>0</v>
      </c>
      <c r="BI117" s="81">
        <v>195.98400000000001</v>
      </c>
      <c r="BJ117" s="81">
        <v>1096.414</v>
      </c>
      <c r="BK117" s="81">
        <v>20.951000000000001</v>
      </c>
      <c r="BL117" s="81">
        <v>0</v>
      </c>
      <c r="BM117" s="82"/>
      <c r="BN117" s="81">
        <v>0</v>
      </c>
      <c r="BO117" s="81">
        <v>0</v>
      </c>
      <c r="BP117" s="81">
        <v>15</v>
      </c>
      <c r="BQ117" s="81">
        <v>1</v>
      </c>
      <c r="BR117" s="81">
        <v>5</v>
      </c>
      <c r="BS117" s="81">
        <v>0</v>
      </c>
      <c r="BT117"/>
      <c r="BU117" s="80">
        <v>1301.6759999999999</v>
      </c>
      <c r="BV117" s="80">
        <v>0</v>
      </c>
      <c r="BW117" s="80">
        <v>0</v>
      </c>
      <c r="BX117" s="80">
        <v>0</v>
      </c>
      <c r="BY117" s="80">
        <v>11.673</v>
      </c>
      <c r="BZ117" s="80">
        <v>0</v>
      </c>
      <c r="CA117" s="80">
        <v>0</v>
      </c>
      <c r="CB117" s="80">
        <v>0</v>
      </c>
      <c r="CC117" s="80">
        <v>0</v>
      </c>
    </row>
    <row r="118" spans="1:81">
      <c r="A118" s="80" t="s">
        <v>1855</v>
      </c>
      <c r="B118" s="80">
        <v>491</v>
      </c>
      <c r="C118" s="80">
        <v>15</v>
      </c>
      <c r="D118" s="80">
        <v>29</v>
      </c>
      <c r="E118" s="80">
        <v>2018</v>
      </c>
      <c r="F118" s="80" t="s">
        <v>93</v>
      </c>
      <c r="G118" s="80" t="s">
        <v>1840</v>
      </c>
      <c r="H118" s="80" t="s">
        <v>1841</v>
      </c>
      <c r="I118" s="177"/>
      <c r="J118" s="81">
        <v>2185.3360022539009</v>
      </c>
      <c r="K118" s="81">
        <v>11.651664187704284</v>
      </c>
      <c r="L118" s="81">
        <v>21.514683620233118</v>
      </c>
      <c r="M118" s="81">
        <v>210.61698099214328</v>
      </c>
      <c r="N118" s="81">
        <v>219.27590287182937</v>
      </c>
      <c r="O118" s="81">
        <v>151.41825826754939</v>
      </c>
      <c r="P118" s="81">
        <v>141.8287527168325</v>
      </c>
      <c r="Q118" s="81">
        <v>10.152011894372288</v>
      </c>
      <c r="R118" s="81">
        <v>27.948742427863241</v>
      </c>
      <c r="S118" s="81">
        <v>22.716205539945204</v>
      </c>
      <c r="T118" s="82"/>
      <c r="U118" s="81">
        <v>97134854</v>
      </c>
      <c r="V118" s="81">
        <v>5635</v>
      </c>
      <c r="W118" s="81">
        <v>561</v>
      </c>
      <c r="X118" s="81">
        <v>53115</v>
      </c>
      <c r="Y118" s="81">
        <v>76336</v>
      </c>
      <c r="Z118" s="81">
        <v>92265</v>
      </c>
      <c r="AA118" s="81">
        <v>29672</v>
      </c>
      <c r="AB118" s="81">
        <v>160178</v>
      </c>
      <c r="AC118" s="81">
        <v>4849005.0000000009</v>
      </c>
      <c r="AD118" s="81">
        <v>22.7162055399452</v>
      </c>
      <c r="AE118" s="82"/>
      <c r="AF118" s="81">
        <v>1059878506.3252831</v>
      </c>
      <c r="AG118" s="81">
        <v>8336636.3397686658</v>
      </c>
      <c r="AH118" s="81">
        <v>4514102.9460484274</v>
      </c>
      <c r="AI118" s="81">
        <v>301864085.18100017</v>
      </c>
      <c r="AJ118" s="81">
        <v>352649399.72291768</v>
      </c>
      <c r="AK118" s="81">
        <v>0</v>
      </c>
      <c r="AL118" s="81">
        <v>0</v>
      </c>
      <c r="AM118" s="81">
        <v>22048679.611570489</v>
      </c>
      <c r="AN118" s="81">
        <v>0</v>
      </c>
      <c r="AO118" s="81">
        <v>0</v>
      </c>
      <c r="AP118" s="82"/>
      <c r="AQ118" s="81">
        <v>4491</v>
      </c>
      <c r="AR118" s="81">
        <v>1398</v>
      </c>
      <c r="AS118" s="81">
        <v>0</v>
      </c>
      <c r="AT118" s="81">
        <v>1</v>
      </c>
      <c r="AU118" s="81">
        <v>0</v>
      </c>
      <c r="AV118" s="81">
        <v>1</v>
      </c>
      <c r="AW118" s="81" t="s">
        <v>564</v>
      </c>
      <c r="AX118" s="82"/>
      <c r="AY118" s="81">
        <v>21258.725000000009</v>
      </c>
      <c r="AZ118" s="81">
        <v>93552.771999999997</v>
      </c>
      <c r="BA118" s="81">
        <v>0</v>
      </c>
      <c r="BB118" s="81">
        <v>270</v>
      </c>
      <c r="BC118" s="81">
        <v>0</v>
      </c>
      <c r="BD118" s="81">
        <v>1900</v>
      </c>
      <c r="BE118" s="81" t="s">
        <v>564</v>
      </c>
      <c r="BF118" s="82"/>
      <c r="BG118" s="81">
        <v>0</v>
      </c>
      <c r="BH118" s="81">
        <v>0</v>
      </c>
      <c r="BI118" s="81">
        <v>199.89099999999999</v>
      </c>
      <c r="BJ118" s="81">
        <v>871.41200000000003</v>
      </c>
      <c r="BK118" s="81">
        <v>21.533000000000001</v>
      </c>
      <c r="BL118" s="81">
        <v>0</v>
      </c>
      <c r="BM118" s="82"/>
      <c r="BN118" s="81">
        <v>0</v>
      </c>
      <c r="BO118" s="81">
        <v>0</v>
      </c>
      <c r="BP118" s="81">
        <v>15</v>
      </c>
      <c r="BQ118" s="81">
        <v>1</v>
      </c>
      <c r="BR118" s="81">
        <v>5</v>
      </c>
      <c r="BS118" s="81">
        <v>0</v>
      </c>
      <c r="BT118"/>
      <c r="BU118" s="80">
        <v>1083.8520000000001</v>
      </c>
      <c r="BV118" s="80">
        <v>0</v>
      </c>
      <c r="BW118" s="80">
        <v>0</v>
      </c>
      <c r="BX118" s="80">
        <v>0</v>
      </c>
      <c r="BY118" s="80">
        <v>8.984</v>
      </c>
      <c r="BZ118" s="80">
        <v>0</v>
      </c>
      <c r="CA118" s="80">
        <v>0</v>
      </c>
      <c r="CB118" s="80">
        <v>0</v>
      </c>
      <c r="CC118" s="80">
        <v>0</v>
      </c>
    </row>
    <row r="119" spans="1:81">
      <c r="A119" s="80" t="s">
        <v>1856</v>
      </c>
      <c r="B119" s="80">
        <v>492</v>
      </c>
      <c r="C119" s="80">
        <v>16</v>
      </c>
      <c r="D119" s="80">
        <v>29</v>
      </c>
      <c r="E119" s="80">
        <v>2019</v>
      </c>
      <c r="F119" s="80" t="s">
        <v>73</v>
      </c>
      <c r="G119" s="80" t="s">
        <v>1840</v>
      </c>
      <c r="H119" s="80" t="s">
        <v>1841</v>
      </c>
      <c r="I119" s="177"/>
      <c r="J119" s="81">
        <v>2251.8601778784191</v>
      </c>
      <c r="K119" s="81">
        <v>9.7686466123937006</v>
      </c>
      <c r="L119" s="81">
        <v>21.181495198243713</v>
      </c>
      <c r="M119" s="81">
        <v>169.06009408151718</v>
      </c>
      <c r="N119" s="81">
        <v>180.18348404255397</v>
      </c>
      <c r="O119" s="81">
        <v>147.64997236880481</v>
      </c>
      <c r="P119" s="81">
        <v>138.59764216139334</v>
      </c>
      <c r="Q119" s="81">
        <v>9.7738084003945058</v>
      </c>
      <c r="R119" s="81">
        <v>27.369803663890234</v>
      </c>
      <c r="S119" s="81">
        <v>22.651256530613757</v>
      </c>
      <c r="T119" s="82"/>
      <c r="U119" s="81">
        <v>105397628</v>
      </c>
      <c r="V119" s="81">
        <v>5635</v>
      </c>
      <c r="W119" s="81">
        <v>561</v>
      </c>
      <c r="X119" s="81">
        <v>53115</v>
      </c>
      <c r="Y119" s="81">
        <v>76604</v>
      </c>
      <c r="Z119" s="81">
        <v>92439</v>
      </c>
      <c r="AA119" s="81">
        <v>28779</v>
      </c>
      <c r="AB119" s="81">
        <v>158386</v>
      </c>
      <c r="AC119" s="81">
        <v>4826337</v>
      </c>
      <c r="AD119" s="81">
        <v>22.651256530613761</v>
      </c>
      <c r="AE119" s="82"/>
      <c r="AF119" s="81">
        <v>1123225184.3533111</v>
      </c>
      <c r="AG119" s="81">
        <v>8046596.3156175632</v>
      </c>
      <c r="AH119" s="81">
        <v>5268748.5261784103</v>
      </c>
      <c r="AI119" s="81">
        <v>302855764.73638839</v>
      </c>
      <c r="AJ119" s="81">
        <v>355464948.6484859</v>
      </c>
      <c r="AK119" s="81">
        <v>0</v>
      </c>
      <c r="AL119" s="81">
        <v>0</v>
      </c>
      <c r="AM119" s="81">
        <v>21570980.870830368</v>
      </c>
      <c r="AN119" s="81">
        <v>0</v>
      </c>
      <c r="AO119" s="81">
        <v>0</v>
      </c>
      <c r="AP119" s="82"/>
      <c r="AQ119" s="81">
        <v>4823</v>
      </c>
      <c r="AR119" s="81">
        <v>1561</v>
      </c>
      <c r="AS119" s="81">
        <v>0</v>
      </c>
      <c r="AT119" s="81">
        <v>1</v>
      </c>
      <c r="AU119" s="81">
        <v>0</v>
      </c>
      <c r="AV119" s="81">
        <v>1</v>
      </c>
      <c r="AW119" s="81" t="s">
        <v>564</v>
      </c>
      <c r="AX119" s="82"/>
      <c r="AY119" s="81">
        <v>23018.71199999997</v>
      </c>
      <c r="AZ119" s="81">
        <v>100576.872</v>
      </c>
      <c r="BA119" s="81">
        <v>0</v>
      </c>
      <c r="BB119" s="81">
        <v>270</v>
      </c>
      <c r="BC119" s="81">
        <v>0</v>
      </c>
      <c r="BD119" s="81">
        <v>2053.8620000000001</v>
      </c>
      <c r="BE119" s="81" t="s">
        <v>564</v>
      </c>
      <c r="BF119" s="82"/>
      <c r="BG119" s="81">
        <v>0</v>
      </c>
      <c r="BH119" s="81">
        <v>0</v>
      </c>
      <c r="BI119" s="81">
        <v>201.655</v>
      </c>
      <c r="BJ119" s="81">
        <v>1047.4929999999999</v>
      </c>
      <c r="BK119" s="81">
        <v>19.96</v>
      </c>
      <c r="BL119" s="81">
        <v>0</v>
      </c>
      <c r="BM119" s="82"/>
      <c r="BN119" s="81">
        <v>0</v>
      </c>
      <c r="BO119" s="81">
        <v>0</v>
      </c>
      <c r="BP119" s="81">
        <v>15</v>
      </c>
      <c r="BQ119" s="81">
        <v>1</v>
      </c>
      <c r="BR119" s="81">
        <v>5</v>
      </c>
      <c r="BS119" s="81">
        <v>0</v>
      </c>
      <c r="BT119"/>
      <c r="BU119" s="80">
        <v>1256.865</v>
      </c>
      <c r="BV119" s="80">
        <v>0</v>
      </c>
      <c r="BW119" s="80">
        <v>0</v>
      </c>
      <c r="BX119" s="80">
        <v>0</v>
      </c>
      <c r="BY119" s="80">
        <v>12.243</v>
      </c>
      <c r="BZ119" s="80">
        <v>0</v>
      </c>
      <c r="CA119" s="80">
        <v>0</v>
      </c>
      <c r="CB119" s="80">
        <v>0</v>
      </c>
      <c r="CC119" s="80">
        <v>0</v>
      </c>
    </row>
    <row r="120" spans="1:81">
      <c r="A120" s="80" t="s">
        <v>1857</v>
      </c>
      <c r="B120" s="80">
        <v>493</v>
      </c>
      <c r="C120" s="80">
        <v>17</v>
      </c>
      <c r="D120" s="80">
        <v>29</v>
      </c>
      <c r="E120" s="80">
        <v>2020</v>
      </c>
      <c r="F120" s="80" t="s">
        <v>218</v>
      </c>
      <c r="G120" s="80" t="s">
        <v>1840</v>
      </c>
      <c r="H120" s="80" t="s">
        <v>1841</v>
      </c>
      <c r="I120" s="177"/>
      <c r="J120" s="81">
        <v>1684.957741636407</v>
      </c>
      <c r="K120" s="81">
        <v>11.270670631167501</v>
      </c>
      <c r="L120" s="81">
        <v>29.565969102828873</v>
      </c>
      <c r="M120" s="81">
        <v>205.25236505070845</v>
      </c>
      <c r="N120" s="81">
        <v>246.37449485855186</v>
      </c>
      <c r="O120" s="81">
        <v>129.20693132913701</v>
      </c>
      <c r="P120" s="81">
        <v>129.23204562469428</v>
      </c>
      <c r="Q120" s="81">
        <v>9.2132313295901547</v>
      </c>
      <c r="R120" s="81">
        <v>29.60585748308629</v>
      </c>
      <c r="S120" s="81">
        <v>22.77261813738691</v>
      </c>
      <c r="T120" s="82"/>
      <c r="U120" s="81">
        <v>68817008</v>
      </c>
      <c r="V120" s="81">
        <v>5214</v>
      </c>
      <c r="W120" s="81">
        <v>643</v>
      </c>
      <c r="X120" s="81">
        <v>51308</v>
      </c>
      <c r="Y120" s="81">
        <v>76426</v>
      </c>
      <c r="Z120" s="81">
        <v>92328</v>
      </c>
      <c r="AA120" s="81">
        <v>29155</v>
      </c>
      <c r="AB120" s="81">
        <v>156254</v>
      </c>
      <c r="AC120" s="81">
        <v>5247873.9999999991</v>
      </c>
      <c r="AD120" s="81">
        <v>22.77261813738691</v>
      </c>
      <c r="AE120" s="82"/>
      <c r="AF120" s="81">
        <v>808886511.23034811</v>
      </c>
      <c r="AG120" s="81">
        <v>7688428.4440626632</v>
      </c>
      <c r="AH120" s="81">
        <v>8379103.9872375578</v>
      </c>
      <c r="AI120" s="81">
        <v>283753356.16775882</v>
      </c>
      <c r="AJ120" s="81">
        <v>368052909.53467917</v>
      </c>
      <c r="AK120" s="81"/>
      <c r="AL120" s="81"/>
      <c r="AM120" s="81">
        <v>20392883.01814821</v>
      </c>
      <c r="AN120" s="81"/>
      <c r="AO120" s="81"/>
      <c r="AP120" s="82"/>
      <c r="AQ120" s="81">
        <v>5048</v>
      </c>
      <c r="AR120" s="81">
        <v>1746</v>
      </c>
      <c r="AS120" s="81">
        <v>0</v>
      </c>
      <c r="AT120" s="81">
        <v>2</v>
      </c>
      <c r="AU120" s="81">
        <v>0</v>
      </c>
      <c r="AV120" s="81">
        <v>1</v>
      </c>
      <c r="AW120" s="81">
        <v>0</v>
      </c>
      <c r="AX120" s="82"/>
      <c r="AY120" s="81">
        <v>24311.686999999929</v>
      </c>
      <c r="AZ120" s="81">
        <v>111595.47199999999</v>
      </c>
      <c r="BA120" s="81">
        <v>0</v>
      </c>
      <c r="BB120" s="81">
        <v>319.89999999999998</v>
      </c>
      <c r="BC120" s="81">
        <v>0</v>
      </c>
      <c r="BD120" s="81">
        <v>2053.8620000000001</v>
      </c>
      <c r="BE120" s="81">
        <v>0</v>
      </c>
      <c r="BF120" s="82"/>
      <c r="BG120" s="81">
        <v>0</v>
      </c>
      <c r="BH120" s="81">
        <v>0</v>
      </c>
      <c r="BI120" s="81">
        <v>164.60599999999999</v>
      </c>
      <c r="BJ120" s="81">
        <v>996.971</v>
      </c>
      <c r="BK120" s="81">
        <v>15.267999999999999</v>
      </c>
      <c r="BL120" s="81">
        <v>0</v>
      </c>
      <c r="BM120" s="82"/>
      <c r="BN120" s="81">
        <v>0</v>
      </c>
      <c r="BO120" s="81">
        <v>0</v>
      </c>
      <c r="BP120" s="81">
        <v>16</v>
      </c>
      <c r="BQ120" s="81">
        <v>1</v>
      </c>
      <c r="BR120" s="81">
        <v>5</v>
      </c>
      <c r="BS120" s="81">
        <v>0</v>
      </c>
      <c r="BT120"/>
      <c r="BU120" s="80">
        <v>1166.2180000000001</v>
      </c>
      <c r="BV120" s="80">
        <v>0</v>
      </c>
      <c r="BW120" s="80">
        <v>0</v>
      </c>
      <c r="BX120" s="80">
        <v>0</v>
      </c>
      <c r="BY120" s="80">
        <v>10.627000000000001</v>
      </c>
      <c r="BZ120" s="80">
        <v>0</v>
      </c>
      <c r="CA120" s="80">
        <v>0</v>
      </c>
      <c r="CB120" s="80">
        <v>0</v>
      </c>
      <c r="CC120" s="80">
        <v>0</v>
      </c>
    </row>
    <row r="121" spans="1:81">
      <c r="A121" s="80" t="s">
        <v>1858</v>
      </c>
      <c r="B121" s="80">
        <v>493</v>
      </c>
      <c r="C121" s="80">
        <v>18</v>
      </c>
      <c r="D121" s="80">
        <v>29</v>
      </c>
      <c r="E121" s="80">
        <v>2021</v>
      </c>
      <c r="F121" s="80" t="s">
        <v>75</v>
      </c>
      <c r="G121" s="174" t="s">
        <v>1840</v>
      </c>
      <c r="H121" s="80" t="s">
        <v>1841</v>
      </c>
      <c r="I121" s="177"/>
      <c r="J121" s="81">
        <v>2038.3895412537013</v>
      </c>
      <c r="K121" s="81">
        <v>11.516273000889303</v>
      </c>
      <c r="L121" s="81">
        <v>27.400133054462412</v>
      </c>
      <c r="M121" s="81">
        <v>222.19158253329496</v>
      </c>
      <c r="N121" s="81">
        <v>222.7013065092379</v>
      </c>
      <c r="O121" s="81">
        <v>124.70320406443213</v>
      </c>
      <c r="P121" s="81">
        <v>131.33166449898908</v>
      </c>
      <c r="Q121" s="81">
        <v>9.1613737217629172</v>
      </c>
      <c r="R121" s="81">
        <v>31.231846918646021</v>
      </c>
      <c r="S121" s="81">
        <v>21.215060952959998</v>
      </c>
      <c r="T121" s="82"/>
      <c r="U121" s="81">
        <v>104518942</v>
      </c>
      <c r="V121" s="81">
        <v>5214</v>
      </c>
      <c r="W121" s="81">
        <v>643</v>
      </c>
      <c r="X121" s="81">
        <v>51308</v>
      </c>
      <c r="Y121" s="81">
        <v>75684</v>
      </c>
      <c r="Z121" s="81">
        <v>91755</v>
      </c>
      <c r="AA121" s="81">
        <v>28894</v>
      </c>
      <c r="AB121" s="81">
        <v>153532</v>
      </c>
      <c r="AC121" s="81">
        <v>5365934.9999999991</v>
      </c>
      <c r="AD121" s="81">
        <v>21.215060952959998</v>
      </c>
      <c r="AE121" s="82"/>
      <c r="AF121" s="81">
        <v>971371298.16494346</v>
      </c>
      <c r="AG121" s="81">
        <v>8218523.3258133708</v>
      </c>
      <c r="AH121" s="81">
        <v>8237677.5654291343</v>
      </c>
      <c r="AI121" s="81">
        <v>346152277.62470716</v>
      </c>
      <c r="AJ121" s="81">
        <v>353762400.31106061</v>
      </c>
      <c r="AK121" s="81">
        <v>0</v>
      </c>
      <c r="AL121" s="81">
        <v>0</v>
      </c>
      <c r="AM121" s="81">
        <v>20153207.222907595</v>
      </c>
      <c r="AN121" s="81">
        <v>0</v>
      </c>
      <c r="AO121" s="81">
        <v>0</v>
      </c>
      <c r="AP121" s="82"/>
      <c r="AQ121" s="81">
        <v>5250</v>
      </c>
      <c r="AR121" s="81">
        <v>1834</v>
      </c>
      <c r="AS121" s="81">
        <v>0</v>
      </c>
      <c r="AT121" s="81">
        <v>2</v>
      </c>
      <c r="AU121" s="81">
        <v>0</v>
      </c>
      <c r="AV121" s="81">
        <v>1</v>
      </c>
      <c r="AW121" s="81"/>
      <c r="AX121" s="82"/>
      <c r="AY121" s="81">
        <v>25590.071999999931</v>
      </c>
      <c r="AZ121" s="81">
        <v>118338.47199999999</v>
      </c>
      <c r="BA121" s="81">
        <v>0</v>
      </c>
      <c r="BB121" s="81">
        <v>319.89999999999998</v>
      </c>
      <c r="BC121" s="81">
        <v>0</v>
      </c>
      <c r="BD121" s="81">
        <v>2053.8620000000001</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1859</v>
      </c>
      <c r="B122" s="80">
        <v>493</v>
      </c>
      <c r="C122" s="80">
        <v>19</v>
      </c>
      <c r="D122" s="80">
        <v>29</v>
      </c>
      <c r="E122" s="80">
        <v>2022</v>
      </c>
      <c r="F122" s="80" t="s">
        <v>568</v>
      </c>
      <c r="G122" s="174" t="s">
        <v>1840</v>
      </c>
      <c r="H122" s="80" t="s">
        <v>1841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5538</v>
      </c>
      <c r="AR122" s="81">
        <v>1861</v>
      </c>
      <c r="AS122" s="81">
        <v>0</v>
      </c>
      <c r="AT122" s="81">
        <v>2</v>
      </c>
      <c r="AU122" s="81">
        <v>0</v>
      </c>
      <c r="AV122" s="81">
        <v>1</v>
      </c>
      <c r="AW122" s="81"/>
      <c r="AX122" s="82"/>
      <c r="AY122" s="81">
        <v>27455.487999999976</v>
      </c>
      <c r="AZ122" s="81">
        <v>127466.67199999998</v>
      </c>
      <c r="BA122" s="81">
        <v>0</v>
      </c>
      <c r="BB122" s="81">
        <v>319.89999999999998</v>
      </c>
      <c r="BC122" s="81">
        <v>0</v>
      </c>
      <c r="BD122" s="81">
        <v>2053.8620000000001</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1860</v>
      </c>
      <c r="B123" s="80">
        <v>69</v>
      </c>
      <c r="C123" s="80">
        <v>1</v>
      </c>
      <c r="D123" s="80">
        <v>5</v>
      </c>
      <c r="E123" s="80">
        <v>1990</v>
      </c>
      <c r="F123" s="80" t="s">
        <v>562</v>
      </c>
      <c r="G123" s="80" t="s">
        <v>1861</v>
      </c>
      <c r="H123" s="80" t="s">
        <v>1862</v>
      </c>
      <c r="I123" s="177"/>
      <c r="J123" s="81">
        <v>262.57890413852056</v>
      </c>
      <c r="K123" s="81">
        <v>10.710911097268482</v>
      </c>
      <c r="L123" s="81">
        <v>5.6257453573053313</v>
      </c>
      <c r="M123" s="81">
        <v>76.882447895107347</v>
      </c>
      <c r="N123" s="81">
        <v>104.78911980359696</v>
      </c>
      <c r="O123" s="81">
        <v>104.26885656917162</v>
      </c>
      <c r="P123" s="81">
        <v>73.686913346022877</v>
      </c>
      <c r="Q123" s="81">
        <v>8.7087180898722831</v>
      </c>
      <c r="R123" s="81">
        <v>0</v>
      </c>
      <c r="S123" s="81">
        <v>10.088851353695265</v>
      </c>
      <c r="T123" s="82"/>
      <c r="U123" s="81">
        <v>43416029</v>
      </c>
      <c r="V123" s="81">
        <v>3847</v>
      </c>
      <c r="W123" s="81">
        <v>59</v>
      </c>
      <c r="X123" s="81">
        <v>26348</v>
      </c>
      <c r="Y123" s="81">
        <v>40767</v>
      </c>
      <c r="Z123" s="81">
        <v>42887</v>
      </c>
      <c r="AA123" s="81">
        <v>17892</v>
      </c>
      <c r="AB123" s="81">
        <v>141400</v>
      </c>
      <c r="AC123" s="81">
        <v>0</v>
      </c>
      <c r="AD123" s="81">
        <v>10.088851353695265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1863</v>
      </c>
      <c r="B124" s="80">
        <v>70</v>
      </c>
      <c r="C124" s="80">
        <v>2</v>
      </c>
      <c r="D124" s="80">
        <v>5</v>
      </c>
      <c r="E124" s="80">
        <v>2005</v>
      </c>
      <c r="F124" s="80" t="s">
        <v>565</v>
      </c>
      <c r="G124" s="80" t="s">
        <v>1861</v>
      </c>
      <c r="H124" s="80" t="s">
        <v>1862</v>
      </c>
      <c r="I124" s="177"/>
      <c r="J124" s="81">
        <v>306.09834841476493</v>
      </c>
      <c r="K124" s="81">
        <v>8.161542186505514</v>
      </c>
      <c r="L124" s="81">
        <v>13.313544192182013</v>
      </c>
      <c r="M124" s="81">
        <v>163.92035194312407</v>
      </c>
      <c r="N124" s="81">
        <v>166.39567011828109</v>
      </c>
      <c r="O124" s="81">
        <v>156.8031990676572</v>
      </c>
      <c r="P124" s="81">
        <v>74.016898174755696</v>
      </c>
      <c r="Q124" s="81">
        <v>9.1379805028064744</v>
      </c>
      <c r="R124" s="81">
        <v>0</v>
      </c>
      <c r="S124" s="81">
        <v>11.480785890110539</v>
      </c>
      <c r="T124" s="82"/>
      <c r="U124" s="81">
        <v>46378476</v>
      </c>
      <c r="V124" s="81">
        <v>3458</v>
      </c>
      <c r="W124" s="81">
        <v>178</v>
      </c>
      <c r="X124" s="81">
        <v>30343</v>
      </c>
      <c r="Y124" s="81">
        <v>55831</v>
      </c>
      <c r="Z124" s="81">
        <v>74633</v>
      </c>
      <c r="AA124" s="81">
        <v>14719</v>
      </c>
      <c r="AB124" s="81">
        <v>155105</v>
      </c>
      <c r="AC124" s="81">
        <v>0</v>
      </c>
      <c r="AD124" s="81">
        <v>11.480785890110539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1864</v>
      </c>
      <c r="B125" s="80">
        <v>71</v>
      </c>
      <c r="C125" s="80">
        <v>3</v>
      </c>
      <c r="D125" s="80">
        <v>5</v>
      </c>
      <c r="E125" s="80">
        <v>2006</v>
      </c>
      <c r="F125" s="80" t="s">
        <v>566</v>
      </c>
      <c r="G125" s="80" t="s">
        <v>1861</v>
      </c>
      <c r="H125" s="80" t="s">
        <v>1862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1865</v>
      </c>
      <c r="B126" s="80">
        <v>72</v>
      </c>
      <c r="C126" s="80">
        <v>4</v>
      </c>
      <c r="D126" s="80">
        <v>5</v>
      </c>
      <c r="E126" s="80">
        <v>2007</v>
      </c>
      <c r="F126" s="80" t="s">
        <v>567</v>
      </c>
      <c r="G126" s="80" t="s">
        <v>1861</v>
      </c>
      <c r="H126" s="80" t="s">
        <v>1862</v>
      </c>
      <c r="I126" s="177"/>
      <c r="J126" s="81">
        <v>312.30839983068853</v>
      </c>
      <c r="K126" s="81">
        <v>7.6042408063020952</v>
      </c>
      <c r="L126" s="81">
        <v>14.549395420310015</v>
      </c>
      <c r="M126" s="81">
        <v>155.74934175173584</v>
      </c>
      <c r="N126" s="81">
        <v>180.6281647461953</v>
      </c>
      <c r="O126" s="81">
        <v>154.21654159242172</v>
      </c>
      <c r="P126" s="81">
        <v>72.966798653031049</v>
      </c>
      <c r="Q126" s="81">
        <v>9.6356024888223857</v>
      </c>
      <c r="R126" s="81">
        <v>0</v>
      </c>
      <c r="S126" s="81">
        <v>10.202333856119477</v>
      </c>
      <c r="T126" s="82"/>
      <c r="U126" s="81">
        <v>48515348</v>
      </c>
      <c r="V126" s="81">
        <v>3305</v>
      </c>
      <c r="W126" s="81">
        <v>185</v>
      </c>
      <c r="X126" s="81">
        <v>36336</v>
      </c>
      <c r="Y126" s="81">
        <v>57305</v>
      </c>
      <c r="Z126" s="81">
        <v>76305</v>
      </c>
      <c r="AA126" s="81">
        <v>14289</v>
      </c>
      <c r="AB126" s="81">
        <v>154902</v>
      </c>
      <c r="AC126" s="81">
        <v>0</v>
      </c>
      <c r="AD126" s="81">
        <v>10.202333856119477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1866</v>
      </c>
      <c r="B127" s="80">
        <v>73</v>
      </c>
      <c r="C127" s="80">
        <v>5</v>
      </c>
      <c r="D127" s="80">
        <v>5</v>
      </c>
      <c r="E127" s="80">
        <v>2008</v>
      </c>
      <c r="F127" s="80" t="s">
        <v>84</v>
      </c>
      <c r="G127" s="80" t="s">
        <v>1861</v>
      </c>
      <c r="H127" s="80" t="s">
        <v>1862</v>
      </c>
      <c r="I127" s="177"/>
      <c r="J127" s="81">
        <v>277.64135677824055</v>
      </c>
      <c r="K127" s="81">
        <v>6.0675623426912573</v>
      </c>
      <c r="L127" s="81">
        <v>13.164150257148323</v>
      </c>
      <c r="M127" s="81">
        <v>164.32351002259259</v>
      </c>
      <c r="N127" s="81">
        <v>184.24706957281455</v>
      </c>
      <c r="O127" s="81">
        <v>149.7234483796752</v>
      </c>
      <c r="P127" s="81">
        <v>71.552364236554851</v>
      </c>
      <c r="Q127" s="81">
        <v>9.4877230414877296</v>
      </c>
      <c r="R127" s="81">
        <v>0</v>
      </c>
      <c r="S127" s="81">
        <v>11.885538390859997</v>
      </c>
      <c r="T127" s="82"/>
      <c r="U127" s="81">
        <v>47334936</v>
      </c>
      <c r="V127" s="81">
        <v>3305</v>
      </c>
      <c r="W127" s="81">
        <v>185</v>
      </c>
      <c r="X127" s="81">
        <v>36336</v>
      </c>
      <c r="Y127" s="81">
        <v>58226</v>
      </c>
      <c r="Z127" s="81">
        <v>76682</v>
      </c>
      <c r="AA127" s="81">
        <v>14028</v>
      </c>
      <c r="AB127" s="81">
        <v>155031</v>
      </c>
      <c r="AC127" s="81">
        <v>0</v>
      </c>
      <c r="AD127" s="81">
        <v>11.885538390859997</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1867</v>
      </c>
      <c r="B128" s="80">
        <v>74</v>
      </c>
      <c r="C128" s="80">
        <v>6</v>
      </c>
      <c r="D128" s="80">
        <v>5</v>
      </c>
      <c r="E128" s="80">
        <v>2009</v>
      </c>
      <c r="F128" s="80" t="s">
        <v>85</v>
      </c>
      <c r="G128" s="80" t="s">
        <v>1861</v>
      </c>
      <c r="H128" s="80" t="s">
        <v>1862</v>
      </c>
      <c r="I128" s="177"/>
      <c r="J128" s="81">
        <v>276.44217200694698</v>
      </c>
      <c r="K128" s="81">
        <v>5.7326247494465328</v>
      </c>
      <c r="L128" s="81">
        <v>8.5988410675202669</v>
      </c>
      <c r="M128" s="81">
        <v>157.41382065938859</v>
      </c>
      <c r="N128" s="81">
        <v>172.66695197147078</v>
      </c>
      <c r="O128" s="81">
        <v>152.23003347236144</v>
      </c>
      <c r="P128" s="81">
        <v>68.634263317927122</v>
      </c>
      <c r="Q128" s="81">
        <v>9.0156444661171857</v>
      </c>
      <c r="R128" s="81">
        <v>0</v>
      </c>
      <c r="S128" s="81">
        <v>7.5122955446745676</v>
      </c>
      <c r="T128" s="82"/>
      <c r="U128" s="81">
        <v>42074766</v>
      </c>
      <c r="V128" s="81">
        <v>3642</v>
      </c>
      <c r="W128" s="81">
        <v>132</v>
      </c>
      <c r="X128" s="81">
        <v>41060</v>
      </c>
      <c r="Y128" s="81">
        <v>58732</v>
      </c>
      <c r="Z128" s="81">
        <v>76956</v>
      </c>
      <c r="AA128" s="81">
        <v>13814</v>
      </c>
      <c r="AB128" s="81">
        <v>154647</v>
      </c>
      <c r="AC128" s="81">
        <v>0</v>
      </c>
      <c r="AD128" s="81">
        <v>7.5122955446745676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305.47399999999999</v>
      </c>
      <c r="BJ128" s="81">
        <v>0</v>
      </c>
      <c r="BK128" s="81">
        <v>22.501000000000001</v>
      </c>
      <c r="BL128" s="81">
        <v>0</v>
      </c>
      <c r="BM128" s="82"/>
      <c r="BN128" s="81">
        <v>0</v>
      </c>
      <c r="BO128" s="81">
        <v>0</v>
      </c>
      <c r="BP128" s="81">
        <v>16</v>
      </c>
      <c r="BQ128" s="81">
        <v>0</v>
      </c>
      <c r="BR128" s="81">
        <v>5</v>
      </c>
      <c r="BS128" s="81">
        <v>0</v>
      </c>
      <c r="BT128"/>
      <c r="BU128" s="80"/>
      <c r="BV128" s="80"/>
      <c r="BW128" s="80"/>
      <c r="BX128" s="80"/>
      <c r="BY128" s="80"/>
      <c r="BZ128" s="80"/>
      <c r="CA128" s="80"/>
      <c r="CB128" s="80"/>
      <c r="CC128" s="80"/>
    </row>
    <row r="129" spans="1:81">
      <c r="A129" s="80" t="s">
        <v>1868</v>
      </c>
      <c r="B129" s="80">
        <v>75</v>
      </c>
      <c r="C129" s="80">
        <v>7</v>
      </c>
      <c r="D129" s="80">
        <v>5</v>
      </c>
      <c r="E129" s="80">
        <v>2010</v>
      </c>
      <c r="F129" s="80" t="s">
        <v>86</v>
      </c>
      <c r="G129" s="80" t="s">
        <v>1861</v>
      </c>
      <c r="H129" s="80" t="s">
        <v>1862</v>
      </c>
      <c r="I129" s="177"/>
      <c r="J129" s="81">
        <v>267.22889773930859</v>
      </c>
      <c r="K129" s="81">
        <v>6.0071293615643766</v>
      </c>
      <c r="L129" s="81">
        <v>9.5964673051095559</v>
      </c>
      <c r="M129" s="81">
        <v>160.41139746240515</v>
      </c>
      <c r="N129" s="81">
        <v>191.49794415316339</v>
      </c>
      <c r="O129" s="81">
        <v>152.43362924219733</v>
      </c>
      <c r="P129" s="81">
        <v>70.229153778539228</v>
      </c>
      <c r="Q129" s="81">
        <v>9.3947444186597853</v>
      </c>
      <c r="R129" s="81">
        <v>0</v>
      </c>
      <c r="S129" s="81">
        <v>10.374577088128872</v>
      </c>
      <c r="T129" s="82"/>
      <c r="U129" s="81">
        <v>43905693</v>
      </c>
      <c r="V129" s="81">
        <v>3642</v>
      </c>
      <c r="W129" s="81">
        <v>132</v>
      </c>
      <c r="X129" s="81">
        <v>41060</v>
      </c>
      <c r="Y129" s="81">
        <v>59501</v>
      </c>
      <c r="Z129" s="81">
        <v>77417</v>
      </c>
      <c r="AA129" s="81">
        <v>13782</v>
      </c>
      <c r="AB129" s="81">
        <v>154414</v>
      </c>
      <c r="AC129" s="81">
        <v>0</v>
      </c>
      <c r="AD129" s="81">
        <v>10.374577088128872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298.41000000000003</v>
      </c>
      <c r="BJ129" s="81">
        <v>0</v>
      </c>
      <c r="BK129" s="81">
        <v>15.436</v>
      </c>
      <c r="BL129" s="81">
        <v>0</v>
      </c>
      <c r="BM129" s="82"/>
      <c r="BN129" s="81">
        <v>0</v>
      </c>
      <c r="BO129" s="81">
        <v>0</v>
      </c>
      <c r="BP129" s="81">
        <v>16</v>
      </c>
      <c r="BQ129" s="81">
        <v>0</v>
      </c>
      <c r="BR129" s="81">
        <v>4</v>
      </c>
      <c r="BS129" s="81">
        <v>0</v>
      </c>
      <c r="BT129"/>
      <c r="BU129" s="80">
        <v>313.846</v>
      </c>
      <c r="BV129" s="80">
        <v>0</v>
      </c>
      <c r="BW129" s="80">
        <v>0</v>
      </c>
      <c r="BX129" s="80">
        <v>0</v>
      </c>
      <c r="BY129" s="80">
        <v>0</v>
      </c>
      <c r="BZ129" s="80">
        <v>0</v>
      </c>
      <c r="CA129" s="80">
        <v>0</v>
      </c>
      <c r="CB129" s="80">
        <v>0</v>
      </c>
      <c r="CC129" s="80">
        <v>0</v>
      </c>
    </row>
    <row r="130" spans="1:81">
      <c r="A130" s="80" t="s">
        <v>1869</v>
      </c>
      <c r="B130" s="80">
        <v>76</v>
      </c>
      <c r="C130" s="80">
        <v>8</v>
      </c>
      <c r="D130" s="80">
        <v>5</v>
      </c>
      <c r="E130" s="80">
        <v>2011</v>
      </c>
      <c r="F130" s="80" t="s">
        <v>87</v>
      </c>
      <c r="G130" s="80" t="s">
        <v>1861</v>
      </c>
      <c r="H130" s="80" t="s">
        <v>1862</v>
      </c>
      <c r="I130" s="177"/>
      <c r="J130" s="81">
        <v>262.40381975865961</v>
      </c>
      <c r="K130" s="81">
        <v>8.7360474081318458</v>
      </c>
      <c r="L130" s="81">
        <v>5.4387250919233177</v>
      </c>
      <c r="M130" s="81">
        <v>203.5444040560273</v>
      </c>
      <c r="N130" s="81">
        <v>206.63309520218596</v>
      </c>
      <c r="O130" s="81">
        <v>150.0866103944501</v>
      </c>
      <c r="P130" s="81">
        <v>69.085414926821997</v>
      </c>
      <c r="Q130" s="81">
        <v>10.795811028330322</v>
      </c>
      <c r="R130" s="81">
        <v>0</v>
      </c>
      <c r="S130" s="81">
        <v>8.3402415018457976</v>
      </c>
      <c r="T130" s="82"/>
      <c r="U130" s="81">
        <v>37450775</v>
      </c>
      <c r="V130" s="81">
        <v>3642</v>
      </c>
      <c r="W130" s="81">
        <v>132</v>
      </c>
      <c r="X130" s="81">
        <v>41060</v>
      </c>
      <c r="Y130" s="81">
        <v>60068</v>
      </c>
      <c r="Z130" s="81">
        <v>77881</v>
      </c>
      <c r="AA130" s="81">
        <v>13961</v>
      </c>
      <c r="AB130" s="81">
        <v>153834</v>
      </c>
      <c r="AC130" s="81">
        <v>0</v>
      </c>
      <c r="AD130" s="81">
        <v>8.3402415018457976</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298.46300000000002</v>
      </c>
      <c r="BJ130" s="81">
        <v>0</v>
      </c>
      <c r="BK130" s="81">
        <v>15.321000000000002</v>
      </c>
      <c r="BL130" s="81">
        <v>0</v>
      </c>
      <c r="BM130" s="82"/>
      <c r="BN130" s="81">
        <v>0</v>
      </c>
      <c r="BO130" s="81">
        <v>0</v>
      </c>
      <c r="BP130" s="81">
        <v>17</v>
      </c>
      <c r="BQ130" s="81">
        <v>0</v>
      </c>
      <c r="BR130" s="81">
        <v>4</v>
      </c>
      <c r="BS130" s="81">
        <v>0</v>
      </c>
      <c r="BT130"/>
      <c r="BU130" s="80">
        <v>313.78399999999999</v>
      </c>
      <c r="BV130" s="80">
        <v>0</v>
      </c>
      <c r="BW130" s="80">
        <v>0</v>
      </c>
      <c r="BX130" s="80">
        <v>0</v>
      </c>
      <c r="BY130" s="80">
        <v>0</v>
      </c>
      <c r="BZ130" s="80">
        <v>0</v>
      </c>
      <c r="CA130" s="80">
        <v>0</v>
      </c>
      <c r="CB130" s="80">
        <v>0</v>
      </c>
      <c r="CC130" s="80">
        <v>0</v>
      </c>
    </row>
    <row r="131" spans="1:81">
      <c r="A131" s="80" t="s">
        <v>1870</v>
      </c>
      <c r="B131" s="80">
        <v>77</v>
      </c>
      <c r="C131" s="80">
        <v>9</v>
      </c>
      <c r="D131" s="80">
        <v>5</v>
      </c>
      <c r="E131" s="80">
        <v>2012</v>
      </c>
      <c r="F131" s="80" t="s">
        <v>88</v>
      </c>
      <c r="G131" s="80" t="s">
        <v>1861</v>
      </c>
      <c r="H131" s="80" t="s">
        <v>1862</v>
      </c>
      <c r="I131" s="177"/>
      <c r="J131" s="81">
        <v>285.15094453484562</v>
      </c>
      <c r="K131" s="81">
        <v>8.518820225753819</v>
      </c>
      <c r="L131" s="81">
        <v>5.3992023587629419</v>
      </c>
      <c r="M131" s="81">
        <v>210.41713419831189</v>
      </c>
      <c r="N131" s="81">
        <v>222.97859191464116</v>
      </c>
      <c r="O131" s="81">
        <v>150.77927325450764</v>
      </c>
      <c r="P131" s="81">
        <v>69.463555182541853</v>
      </c>
      <c r="Q131" s="81">
        <v>11.85695197773653</v>
      </c>
      <c r="R131" s="81">
        <v>0</v>
      </c>
      <c r="S131" s="81">
        <v>8.5058557868770119</v>
      </c>
      <c r="T131" s="82"/>
      <c r="U131" s="81">
        <v>38917232</v>
      </c>
      <c r="V131" s="81">
        <v>3642</v>
      </c>
      <c r="W131" s="81">
        <v>132</v>
      </c>
      <c r="X131" s="81">
        <v>41060</v>
      </c>
      <c r="Y131" s="81">
        <v>61578</v>
      </c>
      <c r="Z131" s="81">
        <v>78861</v>
      </c>
      <c r="AA131" s="81">
        <v>13958</v>
      </c>
      <c r="AB131" s="81">
        <v>155507</v>
      </c>
      <c r="AC131" s="81">
        <v>0</v>
      </c>
      <c r="AD131" s="81">
        <v>8.5058557868770119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337.84300000000002</v>
      </c>
      <c r="BJ131" s="81">
        <v>0</v>
      </c>
      <c r="BK131" s="81">
        <v>24.776999999999997</v>
      </c>
      <c r="BL131" s="81">
        <v>0</v>
      </c>
      <c r="BM131" s="82"/>
      <c r="BN131" s="81">
        <v>0</v>
      </c>
      <c r="BO131" s="81">
        <v>0</v>
      </c>
      <c r="BP131" s="81">
        <v>17</v>
      </c>
      <c r="BQ131" s="81">
        <v>0</v>
      </c>
      <c r="BR131" s="81">
        <v>6</v>
      </c>
      <c r="BS131" s="81">
        <v>0</v>
      </c>
      <c r="BT131"/>
      <c r="BU131" s="80">
        <v>353.18</v>
      </c>
      <c r="BV131" s="80">
        <v>0</v>
      </c>
      <c r="BW131" s="80">
        <v>9.44</v>
      </c>
      <c r="BX131" s="80">
        <v>0</v>
      </c>
      <c r="BY131" s="80">
        <v>0</v>
      </c>
      <c r="BZ131" s="80">
        <v>0</v>
      </c>
      <c r="CA131" s="80">
        <v>0</v>
      </c>
      <c r="CB131" s="80">
        <v>0</v>
      </c>
      <c r="CC131" s="80">
        <v>0</v>
      </c>
    </row>
    <row r="132" spans="1:81">
      <c r="A132" s="80" t="s">
        <v>1871</v>
      </c>
      <c r="B132" s="80">
        <v>78</v>
      </c>
      <c r="C132" s="80">
        <v>10</v>
      </c>
      <c r="D132" s="80">
        <v>5</v>
      </c>
      <c r="E132" s="80">
        <v>2013</v>
      </c>
      <c r="F132" s="80" t="s">
        <v>89</v>
      </c>
      <c r="G132" s="80" t="s">
        <v>1861</v>
      </c>
      <c r="H132" s="80" t="s">
        <v>1862</v>
      </c>
      <c r="I132" s="177"/>
      <c r="J132" s="81">
        <v>307.12080983471816</v>
      </c>
      <c r="K132" s="81">
        <v>7.3435931926555966</v>
      </c>
      <c r="L132" s="81">
        <v>5.5683201514543317</v>
      </c>
      <c r="M132" s="81">
        <v>202.71987910146601</v>
      </c>
      <c r="N132" s="81">
        <v>224.24240823590381</v>
      </c>
      <c r="O132" s="81">
        <v>145.93644647855572</v>
      </c>
      <c r="P132" s="81">
        <v>71.193923312054778</v>
      </c>
      <c r="Q132" s="81">
        <v>12.002435704848654</v>
      </c>
      <c r="R132" s="81">
        <v>0</v>
      </c>
      <c r="S132" s="81">
        <v>9.0881878651242989</v>
      </c>
      <c r="T132" s="82"/>
      <c r="U132" s="81">
        <v>38787556</v>
      </c>
      <c r="V132" s="81">
        <v>3642</v>
      </c>
      <c r="W132" s="81">
        <v>132</v>
      </c>
      <c r="X132" s="81">
        <v>41060</v>
      </c>
      <c r="Y132" s="81">
        <v>62009</v>
      </c>
      <c r="Z132" s="81">
        <v>79736</v>
      </c>
      <c r="AA132" s="81">
        <v>14252</v>
      </c>
      <c r="AB132" s="81">
        <v>155158</v>
      </c>
      <c r="AC132" s="81">
        <v>0</v>
      </c>
      <c r="AD132" s="81">
        <v>9.0881878651242989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344.56200000000001</v>
      </c>
      <c r="BJ132" s="81">
        <v>0</v>
      </c>
      <c r="BK132" s="81">
        <v>21.544</v>
      </c>
      <c r="BL132" s="81">
        <v>0</v>
      </c>
      <c r="BM132" s="82"/>
      <c r="BN132" s="81">
        <v>0</v>
      </c>
      <c r="BO132" s="81">
        <v>0</v>
      </c>
      <c r="BP132" s="81">
        <v>17</v>
      </c>
      <c r="BQ132" s="81">
        <v>0</v>
      </c>
      <c r="BR132" s="81">
        <v>5</v>
      </c>
      <c r="BS132" s="81">
        <v>0</v>
      </c>
      <c r="BT132"/>
      <c r="BU132" s="80">
        <v>356.613</v>
      </c>
      <c r="BV132" s="80">
        <v>0</v>
      </c>
      <c r="BW132" s="80">
        <v>9.4930000000000003</v>
      </c>
      <c r="BX132" s="80">
        <v>0</v>
      </c>
      <c r="BY132" s="80">
        <v>0</v>
      </c>
      <c r="BZ132" s="80">
        <v>0</v>
      </c>
      <c r="CA132" s="80">
        <v>0</v>
      </c>
      <c r="CB132" s="80">
        <v>0</v>
      </c>
      <c r="CC132" s="80">
        <v>0</v>
      </c>
    </row>
    <row r="133" spans="1:81">
      <c r="A133" s="80" t="s">
        <v>1872</v>
      </c>
      <c r="B133" s="80">
        <v>79</v>
      </c>
      <c r="C133" s="80">
        <v>11</v>
      </c>
      <c r="D133" s="80">
        <v>5</v>
      </c>
      <c r="E133" s="80">
        <v>2014</v>
      </c>
      <c r="F133" s="80" t="s">
        <v>90</v>
      </c>
      <c r="G133" s="80" t="s">
        <v>1861</v>
      </c>
      <c r="H133" s="80" t="s">
        <v>1862</v>
      </c>
      <c r="I133" s="177"/>
      <c r="J133" s="81">
        <v>284.37333693291248</v>
      </c>
      <c r="K133" s="81">
        <v>7.4865249227658923</v>
      </c>
      <c r="L133" s="81">
        <v>8.0816555059418125</v>
      </c>
      <c r="M133" s="81">
        <v>197.6863526564228</v>
      </c>
      <c r="N133" s="81">
        <v>196.59315066488878</v>
      </c>
      <c r="O133" s="81">
        <v>139.28797556552766</v>
      </c>
      <c r="P133" s="81">
        <v>72.719118299500579</v>
      </c>
      <c r="Q133" s="81">
        <v>11.481357094349423</v>
      </c>
      <c r="R133" s="81">
        <v>0</v>
      </c>
      <c r="S133" s="81">
        <v>9.9806615578141038</v>
      </c>
      <c r="T133" s="82"/>
      <c r="U133" s="81">
        <v>39910061</v>
      </c>
      <c r="V133" s="81">
        <v>3266</v>
      </c>
      <c r="W133" s="81">
        <v>180</v>
      </c>
      <c r="X133" s="81">
        <v>43857</v>
      </c>
      <c r="Y133" s="81">
        <v>62572</v>
      </c>
      <c r="Z133" s="81">
        <v>80153</v>
      </c>
      <c r="AA133" s="81">
        <v>14482</v>
      </c>
      <c r="AB133" s="81">
        <v>154694</v>
      </c>
      <c r="AC133" s="81">
        <v>0</v>
      </c>
      <c r="AD133" s="81">
        <v>9.9806615578141038</v>
      </c>
      <c r="AE133" s="82"/>
      <c r="AF133" s="81">
        <v>316261636.66794401</v>
      </c>
      <c r="AG133" s="81">
        <v>6673385.7780393437</v>
      </c>
      <c r="AH133" s="81">
        <v>2053624.6290462045</v>
      </c>
      <c r="AI133" s="81">
        <v>283350636.9141767</v>
      </c>
      <c r="AJ133" s="81">
        <v>278391133.73292893</v>
      </c>
      <c r="AK133" s="81">
        <v>0</v>
      </c>
      <c r="AL133" s="81">
        <v>0</v>
      </c>
      <c r="AM133" s="81">
        <v>21237174.574303813</v>
      </c>
      <c r="AN133" s="81">
        <v>0</v>
      </c>
      <c r="AO133" s="81">
        <v>0</v>
      </c>
      <c r="AP133" s="82"/>
      <c r="AQ133" s="81">
        <v>2984</v>
      </c>
      <c r="AR133" s="81">
        <v>286</v>
      </c>
      <c r="AS133" s="81">
        <v>0</v>
      </c>
      <c r="AT133" s="81">
        <v>0</v>
      </c>
      <c r="AU133" s="81">
        <v>0</v>
      </c>
      <c r="AV133" s="81">
        <v>0</v>
      </c>
      <c r="AW133" s="81" t="s">
        <v>564</v>
      </c>
      <c r="AX133" s="82"/>
      <c r="AY133" s="81">
        <v>10888.5</v>
      </c>
      <c r="AZ133" s="81">
        <v>16282.5</v>
      </c>
      <c r="BA133" s="81">
        <v>0</v>
      </c>
      <c r="BB133" s="81">
        <v>0</v>
      </c>
      <c r="BC133" s="81">
        <v>0</v>
      </c>
      <c r="BD133" s="81">
        <v>0</v>
      </c>
      <c r="BE133" s="81" t="s">
        <v>564</v>
      </c>
      <c r="BF133" s="82"/>
      <c r="BG133" s="81">
        <v>0</v>
      </c>
      <c r="BH133" s="81">
        <v>0</v>
      </c>
      <c r="BI133" s="81">
        <v>351.32100000000003</v>
      </c>
      <c r="BJ133" s="81">
        <v>0</v>
      </c>
      <c r="BK133" s="81">
        <v>26.392000000000003</v>
      </c>
      <c r="BL133" s="81">
        <v>0</v>
      </c>
      <c r="BM133" s="82"/>
      <c r="BN133" s="81">
        <v>0</v>
      </c>
      <c r="BO133" s="81">
        <v>0</v>
      </c>
      <c r="BP133" s="81">
        <v>17</v>
      </c>
      <c r="BQ133" s="81">
        <v>0</v>
      </c>
      <c r="BR133" s="81">
        <v>6</v>
      </c>
      <c r="BS133" s="81">
        <v>0</v>
      </c>
      <c r="BT133"/>
      <c r="BU133" s="80">
        <v>368.61099999999999</v>
      </c>
      <c r="BV133" s="80">
        <v>0</v>
      </c>
      <c r="BW133" s="80">
        <v>9.1020000000000003</v>
      </c>
      <c r="BX133" s="80">
        <v>0</v>
      </c>
      <c r="BY133" s="80">
        <v>0</v>
      </c>
      <c r="BZ133" s="80">
        <v>0</v>
      </c>
      <c r="CA133" s="80">
        <v>0</v>
      </c>
      <c r="CB133" s="80">
        <v>0</v>
      </c>
      <c r="CC133" s="80">
        <v>0</v>
      </c>
    </row>
    <row r="134" spans="1:81">
      <c r="A134" s="80" t="s">
        <v>1873</v>
      </c>
      <c r="B134" s="80">
        <v>80</v>
      </c>
      <c r="C134" s="80">
        <v>12</v>
      </c>
      <c r="D134" s="80">
        <v>5</v>
      </c>
      <c r="E134" s="80">
        <v>2015</v>
      </c>
      <c r="F134" s="80" t="s">
        <v>91</v>
      </c>
      <c r="G134" s="80" t="s">
        <v>1861</v>
      </c>
      <c r="H134" s="80" t="s">
        <v>1862</v>
      </c>
      <c r="I134" s="177"/>
      <c r="J134" s="81">
        <v>360.48805910703345</v>
      </c>
      <c r="K134" s="81">
        <v>7.1505898286797764</v>
      </c>
      <c r="L134" s="81">
        <v>8.9103212530637119</v>
      </c>
      <c r="M134" s="81">
        <v>207.15764084670556</v>
      </c>
      <c r="N134" s="81">
        <v>197.63711106878782</v>
      </c>
      <c r="O134" s="81">
        <v>138.92952857589327</v>
      </c>
      <c r="P134" s="81">
        <v>73.213535663633039</v>
      </c>
      <c r="Q134" s="81">
        <v>11.227544819367822</v>
      </c>
      <c r="R134" s="81">
        <v>0</v>
      </c>
      <c r="S134" s="81">
        <v>8.8556739603376684</v>
      </c>
      <c r="T134" s="82"/>
      <c r="U134" s="81">
        <v>54330165</v>
      </c>
      <c r="V134" s="81">
        <v>3266</v>
      </c>
      <c r="W134" s="81">
        <v>180</v>
      </c>
      <c r="X134" s="81">
        <v>43857</v>
      </c>
      <c r="Y134" s="81">
        <v>63507</v>
      </c>
      <c r="Z134" s="81">
        <v>80717</v>
      </c>
      <c r="AA134" s="81">
        <v>14569</v>
      </c>
      <c r="AB134" s="81">
        <v>154527</v>
      </c>
      <c r="AC134" s="81">
        <v>0</v>
      </c>
      <c r="AD134" s="81">
        <v>8.8556739603376684</v>
      </c>
      <c r="AE134" s="82"/>
      <c r="AF134" s="81">
        <v>411435322.86324793</v>
      </c>
      <c r="AG134" s="81">
        <v>5905358.527886101</v>
      </c>
      <c r="AH134" s="81">
        <v>1876768.2319919707</v>
      </c>
      <c r="AI134" s="81">
        <v>310132983.00402945</v>
      </c>
      <c r="AJ134" s="81">
        <v>293343104.55040431</v>
      </c>
      <c r="AK134" s="81">
        <v>0</v>
      </c>
      <c r="AL134" s="81">
        <v>0</v>
      </c>
      <c r="AM134" s="81">
        <v>21177277.133614883</v>
      </c>
      <c r="AN134" s="81">
        <v>0</v>
      </c>
      <c r="AO134" s="81">
        <v>0</v>
      </c>
      <c r="AP134" s="82"/>
      <c r="AQ134" s="81">
        <v>3260</v>
      </c>
      <c r="AR134" s="81">
        <v>395</v>
      </c>
      <c r="AS134" s="81">
        <v>0</v>
      </c>
      <c r="AT134" s="81">
        <v>0</v>
      </c>
      <c r="AU134" s="81">
        <v>0</v>
      </c>
      <c r="AV134" s="81">
        <v>0</v>
      </c>
      <c r="AW134" s="81" t="s">
        <v>564</v>
      </c>
      <c r="AX134" s="82"/>
      <c r="AY134" s="81">
        <v>12103.2</v>
      </c>
      <c r="AZ134" s="81">
        <v>19636.900000000001</v>
      </c>
      <c r="BA134" s="81">
        <v>0</v>
      </c>
      <c r="BB134" s="81">
        <v>0</v>
      </c>
      <c r="BC134" s="81">
        <v>0</v>
      </c>
      <c r="BD134" s="81">
        <v>0</v>
      </c>
      <c r="BE134" s="81" t="s">
        <v>564</v>
      </c>
      <c r="BF134" s="82"/>
      <c r="BG134" s="81">
        <v>0</v>
      </c>
      <c r="BH134" s="81">
        <v>0</v>
      </c>
      <c r="BI134" s="81">
        <v>320.81799999999998</v>
      </c>
      <c r="BJ134" s="81">
        <v>0</v>
      </c>
      <c r="BK134" s="81">
        <v>22.341999999999999</v>
      </c>
      <c r="BL134" s="81">
        <v>0</v>
      </c>
      <c r="BM134" s="82"/>
      <c r="BN134" s="81">
        <v>0</v>
      </c>
      <c r="BO134" s="81">
        <v>0</v>
      </c>
      <c r="BP134" s="81">
        <v>17</v>
      </c>
      <c r="BQ134" s="81">
        <v>0</v>
      </c>
      <c r="BR134" s="81">
        <v>5</v>
      </c>
      <c r="BS134" s="81">
        <v>0</v>
      </c>
      <c r="BT134"/>
      <c r="BU134" s="80">
        <v>334.10399999999998</v>
      </c>
      <c r="BV134" s="80">
        <v>0</v>
      </c>
      <c r="BW134" s="80">
        <v>9.0559999999999992</v>
      </c>
      <c r="BX134" s="80">
        <v>0</v>
      </c>
      <c r="BY134" s="80">
        <v>0</v>
      </c>
      <c r="BZ134" s="80">
        <v>0</v>
      </c>
      <c r="CA134" s="80">
        <v>0</v>
      </c>
      <c r="CB134" s="80">
        <v>0</v>
      </c>
      <c r="CC134" s="80">
        <v>0</v>
      </c>
    </row>
    <row r="135" spans="1:81">
      <c r="A135" s="80" t="s">
        <v>1874</v>
      </c>
      <c r="B135" s="80">
        <v>81</v>
      </c>
      <c r="C135" s="80">
        <v>13</v>
      </c>
      <c r="D135" s="80">
        <v>5</v>
      </c>
      <c r="E135" s="80">
        <v>2016</v>
      </c>
      <c r="F135" s="80" t="s">
        <v>92</v>
      </c>
      <c r="G135" s="80" t="s">
        <v>1861</v>
      </c>
      <c r="H135" s="80" t="s">
        <v>1862</v>
      </c>
      <c r="I135" s="177"/>
      <c r="J135" s="81">
        <v>260.51217282307994</v>
      </c>
      <c r="K135" s="81">
        <v>7.1419395630416211</v>
      </c>
      <c r="L135" s="81">
        <v>10.439960876985239</v>
      </c>
      <c r="M135" s="81">
        <v>181.29705034605004</v>
      </c>
      <c r="N135" s="81">
        <v>176.05890050339025</v>
      </c>
      <c r="O135" s="81">
        <v>138.31192871915192</v>
      </c>
      <c r="P135" s="81">
        <v>72.093716057592928</v>
      </c>
      <c r="Q135" s="81">
        <v>10.894354607813302</v>
      </c>
      <c r="R135" s="81">
        <v>0</v>
      </c>
      <c r="S135" s="81">
        <v>10.866323344802806</v>
      </c>
      <c r="T135" s="82"/>
      <c r="U135" s="81">
        <v>41047674</v>
      </c>
      <c r="V135" s="81">
        <v>3266</v>
      </c>
      <c r="W135" s="81">
        <v>180</v>
      </c>
      <c r="X135" s="81">
        <v>43857</v>
      </c>
      <c r="Y135" s="81">
        <v>64318</v>
      </c>
      <c r="Z135" s="81">
        <v>81346</v>
      </c>
      <c r="AA135" s="81">
        <v>14838</v>
      </c>
      <c r="AB135" s="81">
        <v>154241</v>
      </c>
      <c r="AC135" s="81">
        <v>0</v>
      </c>
      <c r="AD135" s="81">
        <v>10.86632334480281</v>
      </c>
      <c r="AE135" s="82"/>
      <c r="AF135" s="81">
        <v>302976273.06272179</v>
      </c>
      <c r="AG135" s="81">
        <v>5677019.9216114106</v>
      </c>
      <c r="AH135" s="81">
        <v>1634086.1219727921</v>
      </c>
      <c r="AI135" s="81">
        <v>289677944.22095847</v>
      </c>
      <c r="AJ135" s="81">
        <v>253053783.6974313</v>
      </c>
      <c r="AK135" s="81">
        <v>0</v>
      </c>
      <c r="AL135" s="81">
        <v>0</v>
      </c>
      <c r="AM135" s="81">
        <v>21154504.249029651</v>
      </c>
      <c r="AN135" s="81">
        <v>0</v>
      </c>
      <c r="AO135" s="81">
        <v>0</v>
      </c>
      <c r="AP135" s="82"/>
      <c r="AQ135" s="81">
        <v>3546</v>
      </c>
      <c r="AR135" s="81">
        <v>461</v>
      </c>
      <c r="AS135" s="81">
        <v>0</v>
      </c>
      <c r="AT135" s="81">
        <v>0</v>
      </c>
      <c r="AU135" s="81">
        <v>0</v>
      </c>
      <c r="AV135" s="81">
        <v>0</v>
      </c>
      <c r="AW135" s="81" t="s">
        <v>564</v>
      </c>
      <c r="AX135" s="82"/>
      <c r="AY135" s="81">
        <v>13416.2</v>
      </c>
      <c r="AZ135" s="81">
        <v>21270.2</v>
      </c>
      <c r="BA135" s="81">
        <v>0</v>
      </c>
      <c r="BB135" s="81">
        <v>0</v>
      </c>
      <c r="BC135" s="81">
        <v>0</v>
      </c>
      <c r="BD135" s="81">
        <v>0</v>
      </c>
      <c r="BE135" s="81" t="s">
        <v>564</v>
      </c>
      <c r="BF135" s="82"/>
      <c r="BG135" s="81">
        <v>0</v>
      </c>
      <c r="BH135" s="81">
        <v>0</v>
      </c>
      <c r="BI135" s="81">
        <v>320.88499999999999</v>
      </c>
      <c r="BJ135" s="81">
        <v>0</v>
      </c>
      <c r="BK135" s="81">
        <v>21.539000000000001</v>
      </c>
      <c r="BL135" s="81">
        <v>0</v>
      </c>
      <c r="BM135" s="82"/>
      <c r="BN135" s="81">
        <v>0</v>
      </c>
      <c r="BO135" s="81">
        <v>0</v>
      </c>
      <c r="BP135" s="81">
        <v>17</v>
      </c>
      <c r="BQ135" s="81">
        <v>0</v>
      </c>
      <c r="BR135" s="81">
        <v>5</v>
      </c>
      <c r="BS135" s="81">
        <v>0</v>
      </c>
      <c r="BT135"/>
      <c r="BU135" s="80">
        <v>330.36399999999998</v>
      </c>
      <c r="BV135" s="80">
        <v>0</v>
      </c>
      <c r="BW135" s="80">
        <v>12.06</v>
      </c>
      <c r="BX135" s="80">
        <v>0</v>
      </c>
      <c r="BY135" s="80">
        <v>0</v>
      </c>
      <c r="BZ135" s="80">
        <v>0</v>
      </c>
      <c r="CA135" s="80">
        <v>0</v>
      </c>
      <c r="CB135" s="80">
        <v>0</v>
      </c>
      <c r="CC135" s="80">
        <v>0</v>
      </c>
    </row>
    <row r="136" spans="1:81">
      <c r="A136" s="80" t="s">
        <v>1875</v>
      </c>
      <c r="B136" s="80">
        <v>82</v>
      </c>
      <c r="C136" s="80">
        <v>14</v>
      </c>
      <c r="D136" s="80">
        <v>5</v>
      </c>
      <c r="E136" s="80">
        <v>2017</v>
      </c>
      <c r="F136" s="80" t="s">
        <v>71</v>
      </c>
      <c r="G136" s="80" t="s">
        <v>1861</v>
      </c>
      <c r="H136" s="80" t="s">
        <v>1862</v>
      </c>
      <c r="I136" s="177"/>
      <c r="J136" s="81">
        <v>280.65661386952365</v>
      </c>
      <c r="K136" s="81">
        <v>7.4394508620151703</v>
      </c>
      <c r="L136" s="81">
        <v>9.1335405608582612</v>
      </c>
      <c r="M136" s="81">
        <v>174.86896050689555</v>
      </c>
      <c r="N136" s="81">
        <v>193.52868813488652</v>
      </c>
      <c r="O136" s="81">
        <v>137.03344759461959</v>
      </c>
      <c r="P136" s="81">
        <v>73.230249519750203</v>
      </c>
      <c r="Q136" s="81">
        <v>10.526224341707646</v>
      </c>
      <c r="R136" s="81">
        <v>0</v>
      </c>
      <c r="S136" s="81">
        <v>9.103748655368527</v>
      </c>
      <c r="T136" s="82"/>
      <c r="U136" s="81">
        <v>48068175</v>
      </c>
      <c r="V136" s="81">
        <v>3266</v>
      </c>
      <c r="W136" s="81">
        <v>180</v>
      </c>
      <c r="X136" s="81">
        <v>43857</v>
      </c>
      <c r="Y136" s="81">
        <v>65339</v>
      </c>
      <c r="Z136" s="81">
        <v>81931</v>
      </c>
      <c r="AA136" s="81">
        <v>15168</v>
      </c>
      <c r="AB136" s="81">
        <v>154116</v>
      </c>
      <c r="AC136" s="81">
        <v>0</v>
      </c>
      <c r="AD136" s="81">
        <v>9.103748655368527</v>
      </c>
      <c r="AE136" s="82"/>
      <c r="AF136" s="81">
        <v>334388657.17720968</v>
      </c>
      <c r="AG136" s="81">
        <v>5890525.4495665757</v>
      </c>
      <c r="AH136" s="81">
        <v>1953125.0351806621</v>
      </c>
      <c r="AI136" s="81">
        <v>290354468.90116829</v>
      </c>
      <c r="AJ136" s="81">
        <v>284106898.54114223</v>
      </c>
      <c r="AK136" s="81">
        <v>0</v>
      </c>
      <c r="AL136" s="81">
        <v>0</v>
      </c>
      <c r="AM136" s="81">
        <v>21170434.413348429</v>
      </c>
      <c r="AN136" s="81">
        <v>0</v>
      </c>
      <c r="AO136" s="81">
        <v>0</v>
      </c>
      <c r="AP136" s="82"/>
      <c r="AQ136" s="81">
        <v>3773</v>
      </c>
      <c r="AR136" s="81">
        <v>502</v>
      </c>
      <c r="AS136" s="81">
        <v>0</v>
      </c>
      <c r="AT136" s="81">
        <v>0</v>
      </c>
      <c r="AU136" s="81">
        <v>0</v>
      </c>
      <c r="AV136" s="81">
        <v>0</v>
      </c>
      <c r="AW136" s="81" t="s">
        <v>564</v>
      </c>
      <c r="AX136" s="82"/>
      <c r="AY136" s="81">
        <v>14443.3</v>
      </c>
      <c r="AZ136" s="81">
        <v>23708.999999999989</v>
      </c>
      <c r="BA136" s="81">
        <v>0</v>
      </c>
      <c r="BB136" s="81">
        <v>0</v>
      </c>
      <c r="BC136" s="81">
        <v>0</v>
      </c>
      <c r="BD136" s="81">
        <v>0</v>
      </c>
      <c r="BE136" s="81" t="s">
        <v>564</v>
      </c>
      <c r="BF136" s="82"/>
      <c r="BG136" s="81">
        <v>0</v>
      </c>
      <c r="BH136" s="81">
        <v>0</v>
      </c>
      <c r="BI136" s="81">
        <v>318.84100000000001</v>
      </c>
      <c r="BJ136" s="81">
        <v>0</v>
      </c>
      <c r="BK136" s="81">
        <v>17.574999999999999</v>
      </c>
      <c r="BL136" s="81">
        <v>0</v>
      </c>
      <c r="BM136" s="82"/>
      <c r="BN136" s="81">
        <v>0</v>
      </c>
      <c r="BO136" s="81">
        <v>0</v>
      </c>
      <c r="BP136" s="81">
        <v>17</v>
      </c>
      <c r="BQ136" s="81">
        <v>0</v>
      </c>
      <c r="BR136" s="81">
        <v>5</v>
      </c>
      <c r="BS136" s="81">
        <v>0</v>
      </c>
      <c r="BT136"/>
      <c r="BU136" s="80">
        <v>327.04899999999998</v>
      </c>
      <c r="BV136" s="80">
        <v>0</v>
      </c>
      <c r="BW136" s="80">
        <v>9.3670000000000009</v>
      </c>
      <c r="BX136" s="80">
        <v>0</v>
      </c>
      <c r="BY136" s="80">
        <v>0</v>
      </c>
      <c r="BZ136" s="80">
        <v>0</v>
      </c>
      <c r="CA136" s="80">
        <v>0</v>
      </c>
      <c r="CB136" s="80">
        <v>0</v>
      </c>
      <c r="CC136" s="80">
        <v>0</v>
      </c>
    </row>
    <row r="137" spans="1:81">
      <c r="A137" s="80" t="s">
        <v>1876</v>
      </c>
      <c r="B137" s="80">
        <v>83</v>
      </c>
      <c r="C137" s="80">
        <v>15</v>
      </c>
      <c r="D137" s="80">
        <v>5</v>
      </c>
      <c r="E137" s="80">
        <v>2018</v>
      </c>
      <c r="F137" s="80" t="s">
        <v>93</v>
      </c>
      <c r="G137" s="80" t="s">
        <v>1861</v>
      </c>
      <c r="H137" s="80" t="s">
        <v>1862</v>
      </c>
      <c r="I137" s="177"/>
      <c r="J137" s="81">
        <v>277.29155812198718</v>
      </c>
      <c r="K137" s="81">
        <v>6.9949729874218392</v>
      </c>
      <c r="L137" s="81">
        <v>8.5564563253360024</v>
      </c>
      <c r="M137" s="81">
        <v>172.88834385964978</v>
      </c>
      <c r="N137" s="81">
        <v>184.16141692842317</v>
      </c>
      <c r="O137" s="81">
        <v>135.65198495506527</v>
      </c>
      <c r="P137" s="81">
        <v>73.041425258355261</v>
      </c>
      <c r="Q137" s="81">
        <v>9.7420094911415447</v>
      </c>
      <c r="R137" s="81">
        <v>0</v>
      </c>
      <c r="S137" s="81">
        <v>9.291028293782885</v>
      </c>
      <c r="T137" s="82"/>
      <c r="U137" s="81">
        <v>50529727</v>
      </c>
      <c r="V137" s="81">
        <v>3266</v>
      </c>
      <c r="W137" s="81">
        <v>180</v>
      </c>
      <c r="X137" s="81">
        <v>43857</v>
      </c>
      <c r="Y137" s="81">
        <v>65987</v>
      </c>
      <c r="Z137" s="81">
        <v>82658</v>
      </c>
      <c r="AA137" s="81">
        <v>15281</v>
      </c>
      <c r="AB137" s="81">
        <v>153709</v>
      </c>
      <c r="AC137" s="81">
        <v>0</v>
      </c>
      <c r="AD137" s="81">
        <v>9.291028293782885</v>
      </c>
      <c r="AE137" s="82"/>
      <c r="AF137" s="81">
        <v>336342838.2752161</v>
      </c>
      <c r="AG137" s="81">
        <v>5319495.7090207301</v>
      </c>
      <c r="AH137" s="81">
        <v>1864113.8734846839</v>
      </c>
      <c r="AI137" s="81">
        <v>282943718.62326169</v>
      </c>
      <c r="AJ137" s="81">
        <v>283958814.29898411</v>
      </c>
      <c r="AK137" s="81">
        <v>0</v>
      </c>
      <c r="AL137" s="81">
        <v>0</v>
      </c>
      <c r="AM137" s="81">
        <v>21158214.57637684</v>
      </c>
      <c r="AN137" s="81">
        <v>0</v>
      </c>
      <c r="AO137" s="81">
        <v>0</v>
      </c>
      <c r="AP137" s="82"/>
      <c r="AQ137" s="81">
        <v>4053</v>
      </c>
      <c r="AR137" s="81">
        <v>540</v>
      </c>
      <c r="AS137" s="81">
        <v>0</v>
      </c>
      <c r="AT137" s="81">
        <v>0</v>
      </c>
      <c r="AU137" s="81">
        <v>0</v>
      </c>
      <c r="AV137" s="81">
        <v>0</v>
      </c>
      <c r="AW137" s="81" t="s">
        <v>564</v>
      </c>
      <c r="AX137" s="82"/>
      <c r="AY137" s="81">
        <v>15704.7</v>
      </c>
      <c r="AZ137" s="81">
        <v>26755.5</v>
      </c>
      <c r="BA137" s="81">
        <v>0</v>
      </c>
      <c r="BB137" s="81">
        <v>0</v>
      </c>
      <c r="BC137" s="81">
        <v>0</v>
      </c>
      <c r="BD137" s="81">
        <v>0</v>
      </c>
      <c r="BE137" s="81" t="s">
        <v>564</v>
      </c>
      <c r="BF137" s="82"/>
      <c r="BG137" s="81">
        <v>0</v>
      </c>
      <c r="BH137" s="81">
        <v>0</v>
      </c>
      <c r="BI137" s="81">
        <v>319.16399999999999</v>
      </c>
      <c r="BJ137" s="81">
        <v>0</v>
      </c>
      <c r="BK137" s="81">
        <v>23.564</v>
      </c>
      <c r="BL137" s="81">
        <v>0</v>
      </c>
      <c r="BM137" s="82"/>
      <c r="BN137" s="81">
        <v>0</v>
      </c>
      <c r="BO137" s="81">
        <v>0</v>
      </c>
      <c r="BP137" s="81">
        <v>17</v>
      </c>
      <c r="BQ137" s="81">
        <v>0</v>
      </c>
      <c r="BR137" s="81">
        <v>6</v>
      </c>
      <c r="BS137" s="81">
        <v>0</v>
      </c>
      <c r="BT137"/>
      <c r="BU137" s="80">
        <v>332.92200000000003</v>
      </c>
      <c r="BV137" s="80">
        <v>0</v>
      </c>
      <c r="BW137" s="80">
        <v>9.8059999999999992</v>
      </c>
      <c r="BX137" s="80">
        <v>0</v>
      </c>
      <c r="BY137" s="80">
        <v>0</v>
      </c>
      <c r="BZ137" s="80">
        <v>0</v>
      </c>
      <c r="CA137" s="80">
        <v>0</v>
      </c>
      <c r="CB137" s="80">
        <v>0</v>
      </c>
      <c r="CC137" s="80">
        <v>0</v>
      </c>
    </row>
    <row r="138" spans="1:81">
      <c r="A138" s="80" t="s">
        <v>1877</v>
      </c>
      <c r="B138" s="80">
        <v>84</v>
      </c>
      <c r="C138" s="80">
        <v>16</v>
      </c>
      <c r="D138" s="80">
        <v>5</v>
      </c>
      <c r="E138" s="80">
        <v>2019</v>
      </c>
      <c r="F138" s="80" t="s">
        <v>73</v>
      </c>
      <c r="G138" s="80" t="s">
        <v>1861</v>
      </c>
      <c r="H138" s="80" t="s">
        <v>1862</v>
      </c>
      <c r="I138" s="177"/>
      <c r="J138" s="81">
        <v>268.60609717587431</v>
      </c>
      <c r="K138" s="81">
        <v>6.1754161072379912</v>
      </c>
      <c r="L138" s="81">
        <v>8.6284850782648697</v>
      </c>
      <c r="M138" s="81">
        <v>163.69985029467037</v>
      </c>
      <c r="N138" s="81">
        <v>161.64519710959959</v>
      </c>
      <c r="O138" s="81">
        <v>132.07659716357927</v>
      </c>
      <c r="P138" s="81">
        <v>72.075204579290897</v>
      </c>
      <c r="Q138" s="81">
        <v>9.4455176380158949</v>
      </c>
      <c r="R138" s="81">
        <v>0</v>
      </c>
      <c r="S138" s="81">
        <v>9.6100036353814744</v>
      </c>
      <c r="T138" s="82"/>
      <c r="U138" s="81">
        <v>51155299</v>
      </c>
      <c r="V138" s="81">
        <v>3266</v>
      </c>
      <c r="W138" s="81">
        <v>180</v>
      </c>
      <c r="X138" s="81">
        <v>43857</v>
      </c>
      <c r="Y138" s="81">
        <v>66625</v>
      </c>
      <c r="Z138" s="81">
        <v>82689</v>
      </c>
      <c r="AA138" s="81">
        <v>14966</v>
      </c>
      <c r="AB138" s="81">
        <v>153066</v>
      </c>
      <c r="AC138" s="81">
        <v>0</v>
      </c>
      <c r="AD138" s="81">
        <v>9.6100036353814744</v>
      </c>
      <c r="AE138" s="82"/>
      <c r="AF138" s="81">
        <v>333063678.74705708</v>
      </c>
      <c r="AG138" s="81">
        <v>4967510.3715915894</v>
      </c>
      <c r="AH138" s="81">
        <v>1976541.7264372371</v>
      </c>
      <c r="AI138" s="81">
        <v>279080245.38500983</v>
      </c>
      <c r="AJ138" s="81">
        <v>250377643.21143958</v>
      </c>
      <c r="AK138" s="81">
        <v>0</v>
      </c>
      <c r="AL138" s="81">
        <v>0</v>
      </c>
      <c r="AM138" s="81">
        <v>20846436.919768926</v>
      </c>
      <c r="AN138" s="81">
        <v>0</v>
      </c>
      <c r="AO138" s="81">
        <v>0</v>
      </c>
      <c r="AP138" s="82"/>
      <c r="AQ138" s="81">
        <v>4334</v>
      </c>
      <c r="AR138" s="81">
        <v>576</v>
      </c>
      <c r="AS138" s="81">
        <v>0</v>
      </c>
      <c r="AT138" s="81">
        <v>0</v>
      </c>
      <c r="AU138" s="81">
        <v>0</v>
      </c>
      <c r="AV138" s="81">
        <v>0</v>
      </c>
      <c r="AW138" s="81" t="s">
        <v>564</v>
      </c>
      <c r="AX138" s="82"/>
      <c r="AY138" s="81">
        <v>17011.39999999994</v>
      </c>
      <c r="AZ138" s="81">
        <v>27510.399999999991</v>
      </c>
      <c r="BA138" s="81">
        <v>0</v>
      </c>
      <c r="BB138" s="81">
        <v>0</v>
      </c>
      <c r="BC138" s="81">
        <v>0</v>
      </c>
      <c r="BD138" s="81">
        <v>0</v>
      </c>
      <c r="BE138" s="81" t="s">
        <v>564</v>
      </c>
      <c r="BF138" s="82"/>
      <c r="BG138" s="81">
        <v>0</v>
      </c>
      <c r="BH138" s="81">
        <v>3.6259999999999999</v>
      </c>
      <c r="BI138" s="81">
        <v>293.08600000000001</v>
      </c>
      <c r="BJ138" s="81">
        <v>0</v>
      </c>
      <c r="BK138" s="81">
        <v>23.366</v>
      </c>
      <c r="BL138" s="81">
        <v>0</v>
      </c>
      <c r="BM138" s="82"/>
      <c r="BN138" s="81">
        <v>0</v>
      </c>
      <c r="BO138" s="81">
        <v>1</v>
      </c>
      <c r="BP138" s="81">
        <v>16</v>
      </c>
      <c r="BQ138" s="81">
        <v>0</v>
      </c>
      <c r="BR138" s="81">
        <v>6</v>
      </c>
      <c r="BS138" s="81">
        <v>0</v>
      </c>
      <c r="BT138"/>
      <c r="BU138" s="80">
        <v>310.12099999999998</v>
      </c>
      <c r="BV138" s="80">
        <v>0</v>
      </c>
      <c r="BW138" s="80">
        <v>9.9570000000000007</v>
      </c>
      <c r="BX138" s="80">
        <v>0</v>
      </c>
      <c r="BY138" s="80">
        <v>0</v>
      </c>
      <c r="BZ138" s="80">
        <v>0</v>
      </c>
      <c r="CA138" s="80">
        <v>0</v>
      </c>
      <c r="CB138" s="80">
        <v>0</v>
      </c>
      <c r="CC138" s="80">
        <v>0</v>
      </c>
    </row>
    <row r="139" spans="1:81">
      <c r="A139" s="80" t="s">
        <v>1878</v>
      </c>
      <c r="B139" s="80">
        <v>85</v>
      </c>
      <c r="C139" s="80">
        <v>17</v>
      </c>
      <c r="D139" s="80">
        <v>5</v>
      </c>
      <c r="E139" s="80">
        <v>2020</v>
      </c>
      <c r="F139" s="80" t="s">
        <v>218</v>
      </c>
      <c r="G139" s="80" t="s">
        <v>1861</v>
      </c>
      <c r="H139" s="80" t="s">
        <v>1862</v>
      </c>
      <c r="I139" s="177"/>
      <c r="J139" s="81">
        <v>261.56413830449509</v>
      </c>
      <c r="K139" s="81">
        <v>5.9229630127842068</v>
      </c>
      <c r="L139" s="81">
        <v>9.360130905573639</v>
      </c>
      <c r="M139" s="81">
        <v>155.34773446695348</v>
      </c>
      <c r="N139" s="81">
        <v>170.0981369596598</v>
      </c>
      <c r="O139" s="81">
        <v>115.77656437690443</v>
      </c>
      <c r="P139" s="81">
        <v>68.722813766601263</v>
      </c>
      <c r="Q139" s="81">
        <v>8.9922373644865168</v>
      </c>
      <c r="R139" s="81">
        <v>0</v>
      </c>
      <c r="S139" s="81">
        <v>11.19683727687868</v>
      </c>
      <c r="T139" s="82"/>
      <c r="U139" s="81">
        <v>46828051</v>
      </c>
      <c r="V139" s="81">
        <v>2860</v>
      </c>
      <c r="W139" s="81">
        <v>199</v>
      </c>
      <c r="X139" s="81">
        <v>45935</v>
      </c>
      <c r="Y139" s="81">
        <v>67324</v>
      </c>
      <c r="Z139" s="81">
        <v>82731</v>
      </c>
      <c r="AA139" s="81">
        <v>15504</v>
      </c>
      <c r="AB139" s="81">
        <v>152506</v>
      </c>
      <c r="AC139" s="81">
        <v>0</v>
      </c>
      <c r="AD139" s="81">
        <v>11.19683727687868</v>
      </c>
      <c r="AE139" s="82"/>
      <c r="AF139" s="81">
        <v>328192741.01429057</v>
      </c>
      <c r="AG139" s="81">
        <v>4517331.9617859367</v>
      </c>
      <c r="AH139" s="81">
        <v>2207385.261813533</v>
      </c>
      <c r="AI139" s="81">
        <v>265238135.05618522</v>
      </c>
      <c r="AJ139" s="81">
        <v>273059584.9918685</v>
      </c>
      <c r="AK139" s="81"/>
      <c r="AL139" s="81"/>
      <c r="AM139" s="81">
        <v>19903727.376999702</v>
      </c>
      <c r="AN139" s="81"/>
      <c r="AO139" s="81"/>
      <c r="AP139" s="82"/>
      <c r="AQ139" s="81">
        <v>4624</v>
      </c>
      <c r="AR139" s="81">
        <v>588</v>
      </c>
      <c r="AS139" s="81">
        <v>0</v>
      </c>
      <c r="AT139" s="81">
        <v>0</v>
      </c>
      <c r="AU139" s="81">
        <v>0</v>
      </c>
      <c r="AV139" s="81">
        <v>0</v>
      </c>
      <c r="AW139" s="81">
        <v>0</v>
      </c>
      <c r="AX139" s="82"/>
      <c r="AY139" s="81">
        <v>18543.699999999939</v>
      </c>
      <c r="AZ139" s="81">
        <v>31408.40000000002</v>
      </c>
      <c r="BA139" s="81">
        <v>0</v>
      </c>
      <c r="BB139" s="81">
        <v>0</v>
      </c>
      <c r="BC139" s="81">
        <v>0</v>
      </c>
      <c r="BD139" s="81">
        <v>0</v>
      </c>
      <c r="BE139" s="81">
        <v>0</v>
      </c>
      <c r="BF139" s="82"/>
      <c r="BG139" s="81">
        <v>0</v>
      </c>
      <c r="BH139" s="81">
        <v>0</v>
      </c>
      <c r="BI139" s="81">
        <v>286.94900000000001</v>
      </c>
      <c r="BJ139" s="81">
        <v>0</v>
      </c>
      <c r="BK139" s="81">
        <v>24.353999999999999</v>
      </c>
      <c r="BL139" s="81">
        <v>0</v>
      </c>
      <c r="BM139" s="82"/>
      <c r="BN139" s="81">
        <v>0</v>
      </c>
      <c r="BO139" s="81">
        <v>0</v>
      </c>
      <c r="BP139" s="81">
        <v>17</v>
      </c>
      <c r="BQ139" s="81">
        <v>0</v>
      </c>
      <c r="BR139" s="81">
        <v>7</v>
      </c>
      <c r="BS139" s="81">
        <v>0</v>
      </c>
      <c r="BT139"/>
      <c r="BU139" s="80">
        <v>302.00700000000001</v>
      </c>
      <c r="BV139" s="80">
        <v>0</v>
      </c>
      <c r="BW139" s="80">
        <v>9.2959999999999994</v>
      </c>
      <c r="BX139" s="80">
        <v>0</v>
      </c>
      <c r="BY139" s="80">
        <v>0</v>
      </c>
      <c r="BZ139" s="80">
        <v>0</v>
      </c>
      <c r="CA139" s="80">
        <v>0</v>
      </c>
      <c r="CB139" s="80">
        <v>0</v>
      </c>
      <c r="CC139" s="80">
        <v>0</v>
      </c>
    </row>
    <row r="140" spans="1:81">
      <c r="A140" s="80" t="s">
        <v>1879</v>
      </c>
      <c r="B140" s="80">
        <v>85</v>
      </c>
      <c r="C140" s="80">
        <v>18</v>
      </c>
      <c r="D140" s="80">
        <v>5</v>
      </c>
      <c r="E140" s="80">
        <v>2021</v>
      </c>
      <c r="F140" s="80" t="s">
        <v>75</v>
      </c>
      <c r="G140" s="174" t="s">
        <v>1861</v>
      </c>
      <c r="H140" s="80" t="s">
        <v>1862</v>
      </c>
      <c r="I140" s="177"/>
      <c r="J140" s="81">
        <v>249.38497328403116</v>
      </c>
      <c r="K140" s="81">
        <v>6.5948700269962899</v>
      </c>
      <c r="L140" s="81">
        <v>8.6060708873389604</v>
      </c>
      <c r="M140" s="81">
        <v>175.14953140082758</v>
      </c>
      <c r="N140" s="81">
        <v>159.7914890924244</v>
      </c>
      <c r="O140" s="81">
        <v>112.31782671563185</v>
      </c>
      <c r="P140" s="81">
        <v>70.820193277453782</v>
      </c>
      <c r="Q140" s="81">
        <v>9.0502070643648231</v>
      </c>
      <c r="R140" s="81">
        <v>0</v>
      </c>
      <c r="S140" s="81">
        <v>8.1647577288855153</v>
      </c>
      <c r="T140" s="82"/>
      <c r="U140" s="81">
        <v>51579440</v>
      </c>
      <c r="V140" s="81">
        <v>2860</v>
      </c>
      <c r="W140" s="81">
        <v>199</v>
      </c>
      <c r="X140" s="81">
        <v>45935</v>
      </c>
      <c r="Y140" s="81">
        <v>67665</v>
      </c>
      <c r="Z140" s="81">
        <v>82642</v>
      </c>
      <c r="AA140" s="81">
        <v>15581</v>
      </c>
      <c r="AB140" s="81">
        <v>151669</v>
      </c>
      <c r="AC140" s="81">
        <v>0</v>
      </c>
      <c r="AD140" s="81">
        <v>8.1647577288855153</v>
      </c>
      <c r="AE140" s="82"/>
      <c r="AF140" s="81">
        <v>315167981.34414101</v>
      </c>
      <c r="AG140" s="81">
        <v>5084761.1925201155</v>
      </c>
      <c r="AH140" s="81">
        <v>1943763.6071684179</v>
      </c>
      <c r="AI140" s="81">
        <v>295478651.0338819</v>
      </c>
      <c r="AJ140" s="81">
        <v>239016717.16060719</v>
      </c>
      <c r="AK140" s="81">
        <v>0</v>
      </c>
      <c r="AL140" s="81">
        <v>0</v>
      </c>
      <c r="AM140" s="81">
        <v>19908662.599921662</v>
      </c>
      <c r="AN140" s="81">
        <v>0</v>
      </c>
      <c r="AO140" s="81">
        <v>0</v>
      </c>
      <c r="AP140" s="82"/>
      <c r="AQ140" s="81">
        <v>4898</v>
      </c>
      <c r="AR140" s="81">
        <v>591</v>
      </c>
      <c r="AS140" s="81">
        <v>0</v>
      </c>
      <c r="AT140" s="81">
        <v>0</v>
      </c>
      <c r="AU140" s="81">
        <v>0</v>
      </c>
      <c r="AV140" s="81">
        <v>0</v>
      </c>
      <c r="AW140" s="81"/>
      <c r="AX140" s="82"/>
      <c r="AY140" s="81">
        <v>20125.599999999911</v>
      </c>
      <c r="AZ140" s="81">
        <v>31489.10000000002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1880</v>
      </c>
      <c r="B141" s="80">
        <v>85</v>
      </c>
      <c r="C141" s="80">
        <v>19</v>
      </c>
      <c r="D141" s="80">
        <v>5</v>
      </c>
      <c r="E141" s="80">
        <v>2022</v>
      </c>
      <c r="F141" s="80" t="s">
        <v>568</v>
      </c>
      <c r="G141" s="174" t="s">
        <v>1861</v>
      </c>
      <c r="H141" s="80" t="s">
        <v>1862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5303</v>
      </c>
      <c r="AR141" s="81">
        <v>591</v>
      </c>
      <c r="AS141" s="81">
        <v>0</v>
      </c>
      <c r="AT141" s="81">
        <v>0</v>
      </c>
      <c r="AU141" s="81">
        <v>0</v>
      </c>
      <c r="AV141" s="81">
        <v>0</v>
      </c>
      <c r="AW141" s="81"/>
      <c r="AX141" s="82"/>
      <c r="AY141" s="81">
        <v>22400.99999999988</v>
      </c>
      <c r="AZ141" s="81">
        <v>31489.100000000017</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1881</v>
      </c>
      <c r="B142" s="80">
        <v>86</v>
      </c>
      <c r="C142" s="80">
        <v>1</v>
      </c>
      <c r="D142" s="80">
        <v>6</v>
      </c>
      <c r="E142" s="80">
        <v>1990</v>
      </c>
      <c r="F142" s="80" t="s">
        <v>562</v>
      </c>
      <c r="G142" s="80" t="s">
        <v>1882</v>
      </c>
      <c r="H142" s="80" t="s">
        <v>1883</v>
      </c>
      <c r="I142" s="177"/>
      <c r="J142" s="81">
        <v>1341.6080698481901</v>
      </c>
      <c r="K142" s="81">
        <v>11.266051826058643</v>
      </c>
      <c r="L142" s="81">
        <v>7.5559216391880604</v>
      </c>
      <c r="M142" s="81">
        <v>112.49158210703034</v>
      </c>
      <c r="N142" s="81">
        <v>119.2341361208067</v>
      </c>
      <c r="O142" s="81">
        <v>118.66912792084472</v>
      </c>
      <c r="P142" s="81">
        <v>111.37876618208375</v>
      </c>
      <c r="Q142" s="81">
        <v>7.664226222219213</v>
      </c>
      <c r="R142" s="81">
        <v>0</v>
      </c>
      <c r="S142" s="81">
        <v>8.3224258796718313</v>
      </c>
      <c r="T142" s="82"/>
      <c r="U142" s="81">
        <v>114180024</v>
      </c>
      <c r="V142" s="81">
        <v>4216</v>
      </c>
      <c r="W142" s="81">
        <v>87</v>
      </c>
      <c r="X142" s="81">
        <v>42775</v>
      </c>
      <c r="Y142" s="81">
        <v>38194</v>
      </c>
      <c r="Z142" s="81">
        <v>48810</v>
      </c>
      <c r="AA142" s="81">
        <v>27044</v>
      </c>
      <c r="AB142" s="81">
        <v>124441</v>
      </c>
      <c r="AC142" s="81">
        <v>0</v>
      </c>
      <c r="AD142" s="81">
        <v>8.3224258796718313</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1884</v>
      </c>
      <c r="B143" s="80">
        <v>87</v>
      </c>
      <c r="C143" s="80">
        <v>2</v>
      </c>
      <c r="D143" s="80">
        <v>6</v>
      </c>
      <c r="E143" s="80">
        <v>2005</v>
      </c>
      <c r="F143" s="80" t="s">
        <v>565</v>
      </c>
      <c r="G143" s="80" t="s">
        <v>1882</v>
      </c>
      <c r="H143" s="80" t="s">
        <v>1883</v>
      </c>
      <c r="I143" s="177"/>
      <c r="J143" s="81">
        <v>1140.854372860528</v>
      </c>
      <c r="K143" s="81">
        <v>9.6549510382612453</v>
      </c>
      <c r="L143" s="81">
        <v>13.465542340917914</v>
      </c>
      <c r="M143" s="81">
        <v>243.33112359706291</v>
      </c>
      <c r="N143" s="81">
        <v>199.350711128787</v>
      </c>
      <c r="O143" s="81">
        <v>184.03413261067314</v>
      </c>
      <c r="P143" s="81">
        <v>121.75902952003258</v>
      </c>
      <c r="Q143" s="81">
        <v>8.4390741960801066</v>
      </c>
      <c r="R143" s="81">
        <v>0</v>
      </c>
      <c r="S143" s="81">
        <v>6.1470008555352331</v>
      </c>
      <c r="T143" s="82"/>
      <c r="U143" s="81">
        <v>115962237</v>
      </c>
      <c r="V143" s="81">
        <v>4213</v>
      </c>
      <c r="W143" s="81">
        <v>178</v>
      </c>
      <c r="X143" s="81">
        <v>49108</v>
      </c>
      <c r="Y143" s="81">
        <v>54224</v>
      </c>
      <c r="Z143" s="81">
        <v>87594</v>
      </c>
      <c r="AA143" s="81">
        <v>24213</v>
      </c>
      <c r="AB143" s="81">
        <v>143242</v>
      </c>
      <c r="AC143" s="81">
        <v>0</v>
      </c>
      <c r="AD143" s="81">
        <v>6.1470008555352331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1885</v>
      </c>
      <c r="B144" s="80">
        <v>88</v>
      </c>
      <c r="C144" s="80">
        <v>3</v>
      </c>
      <c r="D144" s="80">
        <v>6</v>
      </c>
      <c r="E144" s="80">
        <v>2006</v>
      </c>
      <c r="F144" s="80" t="s">
        <v>566</v>
      </c>
      <c r="G144" s="80" t="s">
        <v>1882</v>
      </c>
      <c r="H144" s="80" t="s">
        <v>1883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1886</v>
      </c>
      <c r="B145" s="80">
        <v>89</v>
      </c>
      <c r="C145" s="80">
        <v>4</v>
      </c>
      <c r="D145" s="80">
        <v>6</v>
      </c>
      <c r="E145" s="80">
        <v>2007</v>
      </c>
      <c r="F145" s="80" t="s">
        <v>567</v>
      </c>
      <c r="G145" s="80" t="s">
        <v>1882</v>
      </c>
      <c r="H145" s="80" t="s">
        <v>1883</v>
      </c>
      <c r="I145" s="177"/>
      <c r="J145" s="81">
        <v>1140.4514590917738</v>
      </c>
      <c r="K145" s="81">
        <v>7.7403817699617772</v>
      </c>
      <c r="L145" s="81">
        <v>9.788607838844273</v>
      </c>
      <c r="M145" s="81">
        <v>277.22631611538941</v>
      </c>
      <c r="N145" s="81">
        <v>196.66163133011784</v>
      </c>
      <c r="O145" s="81">
        <v>179.48780345038176</v>
      </c>
      <c r="P145" s="81">
        <v>122.35177379289131</v>
      </c>
      <c r="Q145" s="81">
        <v>8.9651001116612345</v>
      </c>
      <c r="R145" s="81">
        <v>0</v>
      </c>
      <c r="S145" s="81">
        <v>7.4042668541724836</v>
      </c>
      <c r="T145" s="82"/>
      <c r="U145" s="81">
        <v>138339953</v>
      </c>
      <c r="V145" s="81">
        <v>3384</v>
      </c>
      <c r="W145" s="81">
        <v>111</v>
      </c>
      <c r="X145" s="81">
        <v>61237</v>
      </c>
      <c r="Y145" s="81">
        <v>55633</v>
      </c>
      <c r="Z145" s="81">
        <v>88809</v>
      </c>
      <c r="AA145" s="81">
        <v>23960</v>
      </c>
      <c r="AB145" s="81">
        <v>144123</v>
      </c>
      <c r="AC145" s="81">
        <v>0</v>
      </c>
      <c r="AD145" s="81">
        <v>7.4042668541724836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1887</v>
      </c>
      <c r="B146" s="80">
        <v>90</v>
      </c>
      <c r="C146" s="80">
        <v>5</v>
      </c>
      <c r="D146" s="80">
        <v>6</v>
      </c>
      <c r="E146" s="80">
        <v>2008</v>
      </c>
      <c r="F146" s="80" t="s">
        <v>84</v>
      </c>
      <c r="G146" s="80" t="s">
        <v>1882</v>
      </c>
      <c r="H146" s="80" t="s">
        <v>1883</v>
      </c>
      <c r="I146" s="177"/>
      <c r="J146" s="81">
        <v>1079.3369689962165</v>
      </c>
      <c r="K146" s="81">
        <v>5.7803938620314108</v>
      </c>
      <c r="L146" s="81">
        <v>8.7227415583896448</v>
      </c>
      <c r="M146" s="81">
        <v>276.43096928498505</v>
      </c>
      <c r="N146" s="81">
        <v>197.29417929598731</v>
      </c>
      <c r="O146" s="81">
        <v>173.51300127420015</v>
      </c>
      <c r="P146" s="81">
        <v>119.98843857290535</v>
      </c>
      <c r="Q146" s="81">
        <v>8.8475827920281898</v>
      </c>
      <c r="R146" s="81">
        <v>0</v>
      </c>
      <c r="S146" s="81">
        <v>13.060338215873287</v>
      </c>
      <c r="T146" s="82"/>
      <c r="U146" s="81">
        <v>139528957</v>
      </c>
      <c r="V146" s="81">
        <v>3384</v>
      </c>
      <c r="W146" s="81">
        <v>111</v>
      </c>
      <c r="X146" s="81">
        <v>61237</v>
      </c>
      <c r="Y146" s="81">
        <v>56430</v>
      </c>
      <c r="Z146" s="81">
        <v>88866</v>
      </c>
      <c r="AA146" s="81">
        <v>23524</v>
      </c>
      <c r="AB146" s="81">
        <v>144571</v>
      </c>
      <c r="AC146" s="81">
        <v>0</v>
      </c>
      <c r="AD146" s="81">
        <v>13.060338215873287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1888</v>
      </c>
      <c r="B147" s="80">
        <v>91</v>
      </c>
      <c r="C147" s="80">
        <v>6</v>
      </c>
      <c r="D147" s="80">
        <v>6</v>
      </c>
      <c r="E147" s="80">
        <v>2009</v>
      </c>
      <c r="F147" s="80" t="s">
        <v>85</v>
      </c>
      <c r="G147" s="80" t="s">
        <v>1882</v>
      </c>
      <c r="H147" s="80" t="s">
        <v>1883</v>
      </c>
      <c r="I147" s="177"/>
      <c r="J147" s="81">
        <v>1088.6636501755152</v>
      </c>
      <c r="K147" s="81">
        <v>6.5031037289627269</v>
      </c>
      <c r="L147" s="81">
        <v>6.6139818421613485</v>
      </c>
      <c r="M147" s="81">
        <v>270.59870960633981</v>
      </c>
      <c r="N147" s="81">
        <v>193.71042352090438</v>
      </c>
      <c r="O147" s="81">
        <v>176.32184668588462</v>
      </c>
      <c r="P147" s="81">
        <v>114.52789950351369</v>
      </c>
      <c r="Q147" s="81">
        <v>8.4555151908615773</v>
      </c>
      <c r="R147" s="81">
        <v>0</v>
      </c>
      <c r="S147" s="81">
        <v>10.142875643320876</v>
      </c>
      <c r="T147" s="82"/>
      <c r="U147" s="81">
        <v>110639184</v>
      </c>
      <c r="V147" s="81">
        <v>4000</v>
      </c>
      <c r="W147" s="81">
        <v>143</v>
      </c>
      <c r="X147" s="81">
        <v>63417</v>
      </c>
      <c r="Y147" s="81">
        <v>57238</v>
      </c>
      <c r="Z147" s="81">
        <v>89135</v>
      </c>
      <c r="AA147" s="81">
        <v>23051</v>
      </c>
      <c r="AB147" s="81">
        <v>145039</v>
      </c>
      <c r="AC147" s="81">
        <v>0</v>
      </c>
      <c r="AD147" s="81">
        <v>10.142875643320876</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410.24200000000002</v>
      </c>
      <c r="BJ147" s="81">
        <v>0</v>
      </c>
      <c r="BK147" s="81">
        <v>48.760999999999996</v>
      </c>
      <c r="BL147" s="81">
        <v>0</v>
      </c>
      <c r="BM147" s="82"/>
      <c r="BN147" s="81">
        <v>0</v>
      </c>
      <c r="BO147" s="81">
        <v>0</v>
      </c>
      <c r="BP147" s="81">
        <v>34</v>
      </c>
      <c r="BQ147" s="81">
        <v>1</v>
      </c>
      <c r="BR147" s="81">
        <v>7</v>
      </c>
      <c r="BS147" s="81">
        <v>0</v>
      </c>
      <c r="BT147"/>
      <c r="BU147" s="80"/>
      <c r="BV147" s="80"/>
      <c r="BW147" s="80"/>
      <c r="BX147" s="80"/>
      <c r="BY147" s="80"/>
      <c r="BZ147" s="80"/>
      <c r="CA147" s="80"/>
      <c r="CB147" s="80"/>
      <c r="CC147" s="80"/>
    </row>
    <row r="148" spans="1:81">
      <c r="A148" s="80" t="s">
        <v>1889</v>
      </c>
      <c r="B148" s="80">
        <v>92</v>
      </c>
      <c r="C148" s="80">
        <v>7</v>
      </c>
      <c r="D148" s="80">
        <v>6</v>
      </c>
      <c r="E148" s="80">
        <v>2010</v>
      </c>
      <c r="F148" s="80" t="s">
        <v>86</v>
      </c>
      <c r="G148" s="80" t="s">
        <v>1882</v>
      </c>
      <c r="H148" s="80" t="s">
        <v>1883</v>
      </c>
      <c r="I148" s="177"/>
      <c r="J148" s="81">
        <v>1105.2824515693283</v>
      </c>
      <c r="K148" s="81">
        <v>6.9381180805473655</v>
      </c>
      <c r="L148" s="81">
        <v>6.2391752452841072</v>
      </c>
      <c r="M148" s="81">
        <v>277.80229464928436</v>
      </c>
      <c r="N148" s="81">
        <v>215.71520068993041</v>
      </c>
      <c r="O148" s="81">
        <v>175.9591727557121</v>
      </c>
      <c r="P148" s="81">
        <v>117.14540822920029</v>
      </c>
      <c r="Q148" s="81">
        <v>8.8605580366229706</v>
      </c>
      <c r="R148" s="81">
        <v>0</v>
      </c>
      <c r="S148" s="81">
        <v>10.953824093965817</v>
      </c>
      <c r="T148" s="82"/>
      <c r="U148" s="81">
        <v>113801493</v>
      </c>
      <c r="V148" s="81">
        <v>4000</v>
      </c>
      <c r="W148" s="81">
        <v>143</v>
      </c>
      <c r="X148" s="81">
        <v>63417</v>
      </c>
      <c r="Y148" s="81">
        <v>58060</v>
      </c>
      <c r="Z148" s="81">
        <v>89365</v>
      </c>
      <c r="AA148" s="81">
        <v>22989</v>
      </c>
      <c r="AB148" s="81">
        <v>145634</v>
      </c>
      <c r="AC148" s="81">
        <v>0</v>
      </c>
      <c r="AD148" s="81">
        <v>10.953824093965817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455.95299999999997</v>
      </c>
      <c r="BJ148" s="81">
        <v>0</v>
      </c>
      <c r="BK148" s="81">
        <v>52.545000000000002</v>
      </c>
      <c r="BL148" s="81">
        <v>0</v>
      </c>
      <c r="BM148" s="82"/>
      <c r="BN148" s="81">
        <v>0</v>
      </c>
      <c r="BO148" s="81">
        <v>0</v>
      </c>
      <c r="BP148" s="81">
        <v>34</v>
      </c>
      <c r="BQ148" s="81">
        <v>1</v>
      </c>
      <c r="BR148" s="81">
        <v>7</v>
      </c>
      <c r="BS148" s="81">
        <v>0</v>
      </c>
      <c r="BT148"/>
      <c r="BU148" s="80">
        <v>504.35700000000003</v>
      </c>
      <c r="BV148" s="80">
        <v>0</v>
      </c>
      <c r="BW148" s="80">
        <v>0</v>
      </c>
      <c r="BX148" s="80">
        <v>0</v>
      </c>
      <c r="BY148" s="80">
        <v>4.141</v>
      </c>
      <c r="BZ148" s="80">
        <v>0</v>
      </c>
      <c r="CA148" s="80">
        <v>0</v>
      </c>
      <c r="CB148" s="80">
        <v>0</v>
      </c>
      <c r="CC148" s="80">
        <v>0</v>
      </c>
    </row>
    <row r="149" spans="1:81">
      <c r="A149" s="80" t="s">
        <v>1890</v>
      </c>
      <c r="B149" s="80">
        <v>93</v>
      </c>
      <c r="C149" s="80">
        <v>8</v>
      </c>
      <c r="D149" s="80">
        <v>6</v>
      </c>
      <c r="E149" s="80">
        <v>2011</v>
      </c>
      <c r="F149" s="80" t="s">
        <v>87</v>
      </c>
      <c r="G149" s="80" t="s">
        <v>1882</v>
      </c>
      <c r="H149" s="80" t="s">
        <v>1883</v>
      </c>
      <c r="I149" s="177"/>
      <c r="J149" s="81">
        <v>1090.2839530505803</v>
      </c>
      <c r="K149" s="81">
        <v>9.4216976553985994</v>
      </c>
      <c r="L149" s="81">
        <v>6.4787207433463854</v>
      </c>
      <c r="M149" s="81">
        <v>300.86627089630053</v>
      </c>
      <c r="N149" s="81">
        <v>220.117422445068</v>
      </c>
      <c r="O149" s="81">
        <v>174.41466691169484</v>
      </c>
      <c r="P149" s="81">
        <v>114.49740925269016</v>
      </c>
      <c r="Q149" s="81">
        <v>10.235788068477</v>
      </c>
      <c r="R149" s="81">
        <v>0</v>
      </c>
      <c r="S149" s="81">
        <v>9.8966740521251584</v>
      </c>
      <c r="T149" s="82"/>
      <c r="U149" s="81">
        <v>110528469</v>
      </c>
      <c r="V149" s="81">
        <v>4000</v>
      </c>
      <c r="W149" s="81">
        <v>143</v>
      </c>
      <c r="X149" s="81">
        <v>63417</v>
      </c>
      <c r="Y149" s="81">
        <v>58819</v>
      </c>
      <c r="Z149" s="81">
        <v>90505</v>
      </c>
      <c r="AA149" s="81">
        <v>23138</v>
      </c>
      <c r="AB149" s="81">
        <v>145854</v>
      </c>
      <c r="AC149" s="81">
        <v>0</v>
      </c>
      <c r="AD149" s="81">
        <v>9.8966740521251584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428.08100000000002</v>
      </c>
      <c r="BJ149" s="81">
        <v>0</v>
      </c>
      <c r="BK149" s="81">
        <v>52.199999999999996</v>
      </c>
      <c r="BL149" s="81">
        <v>0</v>
      </c>
      <c r="BM149" s="82"/>
      <c r="BN149" s="81">
        <v>0</v>
      </c>
      <c r="BO149" s="81">
        <v>0</v>
      </c>
      <c r="BP149" s="81">
        <v>34</v>
      </c>
      <c r="BQ149" s="81">
        <v>1</v>
      </c>
      <c r="BR149" s="81">
        <v>7</v>
      </c>
      <c r="BS149" s="81">
        <v>0</v>
      </c>
      <c r="BT149"/>
      <c r="BU149" s="80">
        <v>462.67700000000002</v>
      </c>
      <c r="BV149" s="80">
        <v>13.6</v>
      </c>
      <c r="BW149" s="80">
        <v>0</v>
      </c>
      <c r="BX149" s="80">
        <v>0</v>
      </c>
      <c r="BY149" s="80">
        <v>4.0039999999999996</v>
      </c>
      <c r="BZ149" s="80">
        <v>0</v>
      </c>
      <c r="CA149" s="80">
        <v>0</v>
      </c>
      <c r="CB149" s="80">
        <v>0</v>
      </c>
      <c r="CC149" s="80">
        <v>0</v>
      </c>
    </row>
    <row r="150" spans="1:81">
      <c r="A150" s="80" t="s">
        <v>1891</v>
      </c>
      <c r="B150" s="80">
        <v>94</v>
      </c>
      <c r="C150" s="80">
        <v>9</v>
      </c>
      <c r="D150" s="80">
        <v>6</v>
      </c>
      <c r="E150" s="80">
        <v>2012</v>
      </c>
      <c r="F150" s="80" t="s">
        <v>88</v>
      </c>
      <c r="G150" s="80" t="s">
        <v>1882</v>
      </c>
      <c r="H150" s="80" t="s">
        <v>1883</v>
      </c>
      <c r="I150" s="177"/>
      <c r="J150" s="81">
        <v>1100.1729032335686</v>
      </c>
      <c r="K150" s="81">
        <v>8.4258096353540513</v>
      </c>
      <c r="L150" s="81">
        <v>6.3110324291791944</v>
      </c>
      <c r="M150" s="81">
        <v>317.85340610246118</v>
      </c>
      <c r="N150" s="81">
        <v>238.965417728125</v>
      </c>
      <c r="O150" s="81">
        <v>175.47609262819648</v>
      </c>
      <c r="P150" s="81">
        <v>114.4770138890966</v>
      </c>
      <c r="Q150" s="81">
        <v>11.693173287078375</v>
      </c>
      <c r="R150" s="81">
        <v>0</v>
      </c>
      <c r="S150" s="81">
        <v>9.3483294013538245</v>
      </c>
      <c r="T150" s="82"/>
      <c r="U150" s="81">
        <v>120092032</v>
      </c>
      <c r="V150" s="81">
        <v>4000</v>
      </c>
      <c r="W150" s="81">
        <v>143</v>
      </c>
      <c r="X150" s="81">
        <v>63417</v>
      </c>
      <c r="Y150" s="81">
        <v>63168</v>
      </c>
      <c r="Z150" s="81">
        <v>91778</v>
      </c>
      <c r="AA150" s="81">
        <v>23003</v>
      </c>
      <c r="AB150" s="81">
        <v>153359</v>
      </c>
      <c r="AC150" s="81">
        <v>0</v>
      </c>
      <c r="AD150" s="81">
        <v>9.3483294013538245</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443.48200000000003</v>
      </c>
      <c r="BJ150" s="81">
        <v>0</v>
      </c>
      <c r="BK150" s="81">
        <v>54.870000000000005</v>
      </c>
      <c r="BL150" s="81">
        <v>0</v>
      </c>
      <c r="BM150" s="82"/>
      <c r="BN150" s="81">
        <v>0</v>
      </c>
      <c r="BO150" s="81">
        <v>0</v>
      </c>
      <c r="BP150" s="81">
        <v>35</v>
      </c>
      <c r="BQ150" s="81">
        <v>1</v>
      </c>
      <c r="BR150" s="81">
        <v>7</v>
      </c>
      <c r="BS150" s="81">
        <v>0</v>
      </c>
      <c r="BT150"/>
      <c r="BU150" s="80">
        <v>477.67899999999997</v>
      </c>
      <c r="BV150" s="80">
        <v>16.5</v>
      </c>
      <c r="BW150" s="80">
        <v>0</v>
      </c>
      <c r="BX150" s="80">
        <v>0</v>
      </c>
      <c r="BY150" s="80">
        <v>4.173</v>
      </c>
      <c r="BZ150" s="80">
        <v>0</v>
      </c>
      <c r="CA150" s="80">
        <v>0</v>
      </c>
      <c r="CB150" s="80">
        <v>0</v>
      </c>
      <c r="CC150" s="80">
        <v>0</v>
      </c>
    </row>
    <row r="151" spans="1:81">
      <c r="A151" s="80" t="s">
        <v>1892</v>
      </c>
      <c r="B151" s="80">
        <v>95</v>
      </c>
      <c r="C151" s="80">
        <v>10</v>
      </c>
      <c r="D151" s="80">
        <v>6</v>
      </c>
      <c r="E151" s="80">
        <v>2013</v>
      </c>
      <c r="F151" s="80" t="s">
        <v>89</v>
      </c>
      <c r="G151" s="80" t="s">
        <v>1882</v>
      </c>
      <c r="H151" s="80" t="s">
        <v>1883</v>
      </c>
      <c r="I151" s="177"/>
      <c r="J151" s="81">
        <v>1097.6325260469789</v>
      </c>
      <c r="K151" s="81">
        <v>7.16009291201261</v>
      </c>
      <c r="L151" s="81">
        <v>5.8233054289024384</v>
      </c>
      <c r="M151" s="81">
        <v>316.44391242750072</v>
      </c>
      <c r="N151" s="81">
        <v>217.43263022309074</v>
      </c>
      <c r="O151" s="81">
        <v>170.55324698443229</v>
      </c>
      <c r="P151" s="81">
        <v>117.26616262633216</v>
      </c>
      <c r="Q151" s="81">
        <v>11.877892197683014</v>
      </c>
      <c r="R151" s="81">
        <v>0</v>
      </c>
      <c r="S151" s="81">
        <v>12.104952405858658</v>
      </c>
      <c r="T151" s="82"/>
      <c r="U151" s="81">
        <v>123588698</v>
      </c>
      <c r="V151" s="81">
        <v>4000</v>
      </c>
      <c r="W151" s="81">
        <v>143</v>
      </c>
      <c r="X151" s="81">
        <v>63417</v>
      </c>
      <c r="Y151" s="81">
        <v>63605</v>
      </c>
      <c r="Z151" s="81">
        <v>93186</v>
      </c>
      <c r="AA151" s="81">
        <v>23475</v>
      </c>
      <c r="AB151" s="81">
        <v>153548</v>
      </c>
      <c r="AC151" s="81">
        <v>0</v>
      </c>
      <c r="AD151" s="81">
        <v>12.104952405858658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453.03100000000001</v>
      </c>
      <c r="BJ151" s="81">
        <v>0</v>
      </c>
      <c r="BK151" s="81">
        <v>55.608000000000004</v>
      </c>
      <c r="BL151" s="81">
        <v>0</v>
      </c>
      <c r="BM151" s="82"/>
      <c r="BN151" s="81">
        <v>0</v>
      </c>
      <c r="BO151" s="81">
        <v>0</v>
      </c>
      <c r="BP151" s="81">
        <v>36</v>
      </c>
      <c r="BQ151" s="81">
        <v>1</v>
      </c>
      <c r="BR151" s="81">
        <v>6</v>
      </c>
      <c r="BS151" s="81">
        <v>0</v>
      </c>
      <c r="BT151"/>
      <c r="BU151" s="80">
        <v>483.298</v>
      </c>
      <c r="BV151" s="80">
        <v>21.6</v>
      </c>
      <c r="BW151" s="80">
        <v>0</v>
      </c>
      <c r="BX151" s="80">
        <v>0</v>
      </c>
      <c r="BY151" s="80">
        <v>3.7410000000000001</v>
      </c>
      <c r="BZ151" s="80">
        <v>0</v>
      </c>
      <c r="CA151" s="80">
        <v>0</v>
      </c>
      <c r="CB151" s="80">
        <v>0</v>
      </c>
      <c r="CC151" s="80">
        <v>0</v>
      </c>
    </row>
    <row r="152" spans="1:81">
      <c r="A152" s="80" t="s">
        <v>1893</v>
      </c>
      <c r="B152" s="80">
        <v>96</v>
      </c>
      <c r="C152" s="80">
        <v>11</v>
      </c>
      <c r="D152" s="80">
        <v>6</v>
      </c>
      <c r="E152" s="80">
        <v>2014</v>
      </c>
      <c r="F152" s="80" t="s">
        <v>90</v>
      </c>
      <c r="G152" s="80" t="s">
        <v>1882</v>
      </c>
      <c r="H152" s="80" t="s">
        <v>1883</v>
      </c>
      <c r="I152" s="177"/>
      <c r="J152" s="81">
        <v>1111.1659115803566</v>
      </c>
      <c r="K152" s="81">
        <v>6.7947619724024761</v>
      </c>
      <c r="L152" s="81">
        <v>6.7206369389137164</v>
      </c>
      <c r="M152" s="81">
        <v>296.44656755617319</v>
      </c>
      <c r="N152" s="81">
        <v>211.25705321459512</v>
      </c>
      <c r="O152" s="81">
        <v>163.28666485426217</v>
      </c>
      <c r="P152" s="81">
        <v>118.24263207544811</v>
      </c>
      <c r="Q152" s="81">
        <v>11.410848288321834</v>
      </c>
      <c r="R152" s="81">
        <v>0</v>
      </c>
      <c r="S152" s="81">
        <v>9.6082097911671536</v>
      </c>
      <c r="T152" s="82"/>
      <c r="U152" s="81">
        <v>136618666</v>
      </c>
      <c r="V152" s="81">
        <v>3288</v>
      </c>
      <c r="W152" s="81">
        <v>141</v>
      </c>
      <c r="X152" s="81">
        <v>63644</v>
      </c>
      <c r="Y152" s="81">
        <v>64447</v>
      </c>
      <c r="Z152" s="81">
        <v>93963</v>
      </c>
      <c r="AA152" s="81">
        <v>23548</v>
      </c>
      <c r="AB152" s="81">
        <v>153744</v>
      </c>
      <c r="AC152" s="81">
        <v>0</v>
      </c>
      <c r="AD152" s="81">
        <v>9.6082097911671536</v>
      </c>
      <c r="AE152" s="82"/>
      <c r="AF152" s="81">
        <v>800194050.33392143</v>
      </c>
      <c r="AG152" s="81">
        <v>6187805.8385706358</v>
      </c>
      <c r="AH152" s="81">
        <v>1624500.7307609143</v>
      </c>
      <c r="AI152" s="81">
        <v>391787082.43575025</v>
      </c>
      <c r="AJ152" s="81">
        <v>299297792.29611427</v>
      </c>
      <c r="AK152" s="81">
        <v>0</v>
      </c>
      <c r="AL152" s="81">
        <v>0</v>
      </c>
      <c r="AM152" s="81">
        <v>21106753.770358033</v>
      </c>
      <c r="AN152" s="81">
        <v>0</v>
      </c>
      <c r="AO152" s="81">
        <v>0</v>
      </c>
      <c r="AP152" s="82"/>
      <c r="AQ152" s="81">
        <v>3224</v>
      </c>
      <c r="AR152" s="81">
        <v>457</v>
      </c>
      <c r="AS152" s="81">
        <v>0</v>
      </c>
      <c r="AT152" s="81">
        <v>0</v>
      </c>
      <c r="AU152" s="81">
        <v>0</v>
      </c>
      <c r="AV152" s="81">
        <v>1</v>
      </c>
      <c r="AW152" s="81" t="s">
        <v>564</v>
      </c>
      <c r="AX152" s="82"/>
      <c r="AY152" s="81">
        <v>13218.6</v>
      </c>
      <c r="AZ152" s="81">
        <v>17108.400000000001</v>
      </c>
      <c r="BA152" s="81">
        <v>0</v>
      </c>
      <c r="BB152" s="81">
        <v>0</v>
      </c>
      <c r="BC152" s="81">
        <v>0</v>
      </c>
      <c r="BD152" s="81">
        <v>2647.4</v>
      </c>
      <c r="BE152" s="81" t="s">
        <v>564</v>
      </c>
      <c r="BF152" s="82"/>
      <c r="BG152" s="81">
        <v>0</v>
      </c>
      <c r="BH152" s="81">
        <v>0</v>
      </c>
      <c r="BI152" s="81">
        <v>438.19799999999998</v>
      </c>
      <c r="BJ152" s="81">
        <v>0</v>
      </c>
      <c r="BK152" s="81">
        <v>57.067000000000007</v>
      </c>
      <c r="BL152" s="81">
        <v>0</v>
      </c>
      <c r="BM152" s="82"/>
      <c r="BN152" s="81">
        <v>0</v>
      </c>
      <c r="BO152" s="81">
        <v>0</v>
      </c>
      <c r="BP152" s="81">
        <v>36</v>
      </c>
      <c r="BQ152" s="81">
        <v>1</v>
      </c>
      <c r="BR152" s="81">
        <v>8</v>
      </c>
      <c r="BS152" s="81">
        <v>0</v>
      </c>
      <c r="BT152"/>
      <c r="BU152" s="80">
        <v>474.80099999999999</v>
      </c>
      <c r="BV152" s="80">
        <v>16.183</v>
      </c>
      <c r="BW152" s="80">
        <v>0</v>
      </c>
      <c r="BX152" s="80">
        <v>0</v>
      </c>
      <c r="BY152" s="80">
        <v>4.2809999999999997</v>
      </c>
      <c r="BZ152" s="80">
        <v>0</v>
      </c>
      <c r="CA152" s="80">
        <v>0</v>
      </c>
      <c r="CB152" s="80">
        <v>0</v>
      </c>
      <c r="CC152" s="80">
        <v>0</v>
      </c>
    </row>
    <row r="153" spans="1:81">
      <c r="A153" s="80" t="s">
        <v>1894</v>
      </c>
      <c r="B153" s="80">
        <v>97</v>
      </c>
      <c r="C153" s="80">
        <v>12</v>
      </c>
      <c r="D153" s="80">
        <v>6</v>
      </c>
      <c r="E153" s="80">
        <v>2015</v>
      </c>
      <c r="F153" s="80" t="s">
        <v>91</v>
      </c>
      <c r="G153" s="80" t="s">
        <v>1882</v>
      </c>
      <c r="H153" s="80" t="s">
        <v>1883</v>
      </c>
      <c r="I153" s="177"/>
      <c r="J153" s="81">
        <v>1025.2727584340837</v>
      </c>
      <c r="K153" s="81">
        <v>6.5884812863470819</v>
      </c>
      <c r="L153" s="81">
        <v>7.8979953438720258</v>
      </c>
      <c r="M153" s="81">
        <v>282.5863025140597</v>
      </c>
      <c r="N153" s="81">
        <v>191.83533704826851</v>
      </c>
      <c r="O153" s="81">
        <v>162.78009880863422</v>
      </c>
      <c r="P153" s="81">
        <v>119.74777550475061</v>
      </c>
      <c r="Q153" s="81">
        <v>11.164187483222756</v>
      </c>
      <c r="R153" s="81">
        <v>0</v>
      </c>
      <c r="S153" s="81">
        <v>11.1281063287402</v>
      </c>
      <c r="T153" s="82"/>
      <c r="U153" s="81">
        <v>144490731</v>
      </c>
      <c r="V153" s="81">
        <v>3288</v>
      </c>
      <c r="W153" s="81">
        <v>141</v>
      </c>
      <c r="X153" s="81">
        <v>63644</v>
      </c>
      <c r="Y153" s="81">
        <v>65078</v>
      </c>
      <c r="Z153" s="81">
        <v>94574</v>
      </c>
      <c r="AA153" s="81">
        <v>23829</v>
      </c>
      <c r="AB153" s="81">
        <v>153655</v>
      </c>
      <c r="AC153" s="81">
        <v>0</v>
      </c>
      <c r="AD153" s="81">
        <v>11.1281063287402</v>
      </c>
      <c r="AE153" s="82"/>
      <c r="AF153" s="81">
        <v>762432049.25707829</v>
      </c>
      <c r="AG153" s="81">
        <v>5466416.6054978548</v>
      </c>
      <c r="AH153" s="81">
        <v>1600139.9580969447</v>
      </c>
      <c r="AI153" s="81">
        <v>382518720.81469041</v>
      </c>
      <c r="AJ153" s="81">
        <v>282193167.6355688</v>
      </c>
      <c r="AK153" s="81">
        <v>0</v>
      </c>
      <c r="AL153" s="81">
        <v>0</v>
      </c>
      <c r="AM153" s="81">
        <v>21057773.191517308</v>
      </c>
      <c r="AN153" s="81">
        <v>0</v>
      </c>
      <c r="AO153" s="81">
        <v>0</v>
      </c>
      <c r="AP153" s="82"/>
      <c r="AQ153" s="81">
        <v>3516</v>
      </c>
      <c r="AR153" s="81">
        <v>622</v>
      </c>
      <c r="AS153" s="81">
        <v>0</v>
      </c>
      <c r="AT153" s="81">
        <v>0</v>
      </c>
      <c r="AU153" s="81">
        <v>0</v>
      </c>
      <c r="AV153" s="81">
        <v>1</v>
      </c>
      <c r="AW153" s="81" t="s">
        <v>564</v>
      </c>
      <c r="AX153" s="82"/>
      <c r="AY153" s="81">
        <v>14671.1</v>
      </c>
      <c r="AZ153" s="81">
        <v>21675.599999999999</v>
      </c>
      <c r="BA153" s="81">
        <v>0</v>
      </c>
      <c r="BB153" s="81">
        <v>0</v>
      </c>
      <c r="BC153" s="81">
        <v>0</v>
      </c>
      <c r="BD153" s="81">
        <v>2647.4</v>
      </c>
      <c r="BE153" s="81" t="s">
        <v>564</v>
      </c>
      <c r="BF153" s="82"/>
      <c r="BG153" s="81">
        <v>0</v>
      </c>
      <c r="BH153" s="81">
        <v>0</v>
      </c>
      <c r="BI153" s="81">
        <v>415.20100000000002</v>
      </c>
      <c r="BJ153" s="81">
        <v>0</v>
      </c>
      <c r="BK153" s="81">
        <v>66.225000000000009</v>
      </c>
      <c r="BL153" s="81">
        <v>0</v>
      </c>
      <c r="BM153" s="82"/>
      <c r="BN153" s="81">
        <v>0</v>
      </c>
      <c r="BO153" s="81">
        <v>0</v>
      </c>
      <c r="BP153" s="81">
        <v>35</v>
      </c>
      <c r="BQ153" s="81">
        <v>1</v>
      </c>
      <c r="BR153" s="81">
        <v>9</v>
      </c>
      <c r="BS153" s="81">
        <v>0</v>
      </c>
      <c r="BT153"/>
      <c r="BU153" s="80">
        <v>461.11700000000002</v>
      </c>
      <c r="BV153" s="80">
        <v>20.309000000000001</v>
      </c>
      <c r="BW153" s="80">
        <v>0</v>
      </c>
      <c r="BX153" s="80">
        <v>0</v>
      </c>
      <c r="BY153" s="80">
        <v>0</v>
      </c>
      <c r="BZ153" s="80">
        <v>0</v>
      </c>
      <c r="CA153" s="80">
        <v>0</v>
      </c>
      <c r="CB153" s="80">
        <v>0</v>
      </c>
      <c r="CC153" s="80">
        <v>0</v>
      </c>
    </row>
    <row r="154" spans="1:81">
      <c r="A154" s="80" t="s">
        <v>1895</v>
      </c>
      <c r="B154" s="80">
        <v>98</v>
      </c>
      <c r="C154" s="80">
        <v>13</v>
      </c>
      <c r="D154" s="80">
        <v>6</v>
      </c>
      <c r="E154" s="80">
        <v>2016</v>
      </c>
      <c r="F154" s="80" t="s">
        <v>92</v>
      </c>
      <c r="G154" s="80" t="s">
        <v>1882</v>
      </c>
      <c r="H154" s="80" t="s">
        <v>1883</v>
      </c>
      <c r="I154" s="177"/>
      <c r="J154" s="81">
        <v>1073.880221167509</v>
      </c>
      <c r="K154" s="81">
        <v>6.6305740048179658</v>
      </c>
      <c r="L154" s="81">
        <v>8.3623276139515088</v>
      </c>
      <c r="M154" s="81">
        <v>245.15619023384303</v>
      </c>
      <c r="N154" s="81">
        <v>190.61014164353793</v>
      </c>
      <c r="O154" s="81">
        <v>162.23843353728563</v>
      </c>
      <c r="P154" s="81">
        <v>119.66546251398144</v>
      </c>
      <c r="Q154" s="81">
        <v>10.839967946367796</v>
      </c>
      <c r="R154" s="81">
        <v>0</v>
      </c>
      <c r="S154" s="81">
        <v>10.513635598077883</v>
      </c>
      <c r="T154" s="82"/>
      <c r="U154" s="81">
        <v>140293862</v>
      </c>
      <c r="V154" s="81">
        <v>3288</v>
      </c>
      <c r="W154" s="81">
        <v>141</v>
      </c>
      <c r="X154" s="81">
        <v>63644</v>
      </c>
      <c r="Y154" s="81">
        <v>65638</v>
      </c>
      <c r="Z154" s="81">
        <v>95418</v>
      </c>
      <c r="AA154" s="81">
        <v>24629</v>
      </c>
      <c r="AB154" s="81">
        <v>153471</v>
      </c>
      <c r="AC154" s="81">
        <v>0</v>
      </c>
      <c r="AD154" s="81">
        <v>10.51363559807788</v>
      </c>
      <c r="AE154" s="82"/>
      <c r="AF154" s="81">
        <v>756109119.32198989</v>
      </c>
      <c r="AG154" s="81">
        <v>5191131.9004454929</v>
      </c>
      <c r="AH154" s="81">
        <v>1286939.782004741</v>
      </c>
      <c r="AI154" s="81">
        <v>379249065.98303992</v>
      </c>
      <c r="AJ154" s="81">
        <v>281059908.25333279</v>
      </c>
      <c r="AK154" s="81">
        <v>0</v>
      </c>
      <c r="AL154" s="81">
        <v>0</v>
      </c>
      <c r="AM154" s="81">
        <v>21048896.99627744</v>
      </c>
      <c r="AN154" s="81">
        <v>0</v>
      </c>
      <c r="AO154" s="81">
        <v>0</v>
      </c>
      <c r="AP154" s="82"/>
      <c r="AQ154" s="81">
        <v>3779</v>
      </c>
      <c r="AR154" s="81">
        <v>724</v>
      </c>
      <c r="AS154" s="81">
        <v>0</v>
      </c>
      <c r="AT154" s="81">
        <v>0</v>
      </c>
      <c r="AU154" s="81">
        <v>0</v>
      </c>
      <c r="AV154" s="81">
        <v>1</v>
      </c>
      <c r="AW154" s="81" t="s">
        <v>564</v>
      </c>
      <c r="AX154" s="82"/>
      <c r="AY154" s="81">
        <v>15925.7</v>
      </c>
      <c r="AZ154" s="81">
        <v>26396.799999999999</v>
      </c>
      <c r="BA154" s="81">
        <v>0</v>
      </c>
      <c r="BB154" s="81">
        <v>0</v>
      </c>
      <c r="BC154" s="81">
        <v>0</v>
      </c>
      <c r="BD154" s="81">
        <v>2647.4</v>
      </c>
      <c r="BE154" s="81" t="s">
        <v>564</v>
      </c>
      <c r="BF154" s="82"/>
      <c r="BG154" s="81">
        <v>0</v>
      </c>
      <c r="BH154" s="81">
        <v>0</v>
      </c>
      <c r="BI154" s="81">
        <v>414.654</v>
      </c>
      <c r="BJ154" s="81">
        <v>0</v>
      </c>
      <c r="BK154" s="81">
        <v>69.521000000000001</v>
      </c>
      <c r="BL154" s="81">
        <v>0</v>
      </c>
      <c r="BM154" s="82"/>
      <c r="BN154" s="81">
        <v>0</v>
      </c>
      <c r="BO154" s="81">
        <v>0</v>
      </c>
      <c r="BP154" s="81">
        <v>35</v>
      </c>
      <c r="BQ154" s="81">
        <v>1</v>
      </c>
      <c r="BR154" s="81">
        <v>9</v>
      </c>
      <c r="BS154" s="81">
        <v>0</v>
      </c>
      <c r="BT154"/>
      <c r="BU154" s="80">
        <v>456.27300000000002</v>
      </c>
      <c r="BV154" s="80">
        <v>20.027000000000001</v>
      </c>
      <c r="BW154" s="80">
        <v>0</v>
      </c>
      <c r="BX154" s="80">
        <v>0</v>
      </c>
      <c r="BY154" s="80">
        <v>4.2169999999999996</v>
      </c>
      <c r="BZ154" s="80">
        <v>3.6579999999999999</v>
      </c>
      <c r="CA154" s="80">
        <v>0</v>
      </c>
      <c r="CB154" s="80">
        <v>0</v>
      </c>
      <c r="CC154" s="80">
        <v>0</v>
      </c>
    </row>
    <row r="155" spans="1:81">
      <c r="A155" s="80" t="s">
        <v>1896</v>
      </c>
      <c r="B155" s="80">
        <v>99</v>
      </c>
      <c r="C155" s="80">
        <v>14</v>
      </c>
      <c r="D155" s="80">
        <v>6</v>
      </c>
      <c r="E155" s="80">
        <v>2017</v>
      </c>
      <c r="F155" s="80" t="s">
        <v>71</v>
      </c>
      <c r="G155" s="80" t="s">
        <v>1882</v>
      </c>
      <c r="H155" s="80" t="s">
        <v>1883</v>
      </c>
      <c r="I155" s="177"/>
      <c r="J155" s="81">
        <v>979.01533054623246</v>
      </c>
      <c r="K155" s="81">
        <v>6.769533295846859</v>
      </c>
      <c r="L155" s="81">
        <v>7.779173124359736</v>
      </c>
      <c r="M155" s="81">
        <v>242.95685025471639</v>
      </c>
      <c r="N155" s="81">
        <v>196.88209813278229</v>
      </c>
      <c r="O155" s="81">
        <v>160.8371363835594</v>
      </c>
      <c r="P155" s="81">
        <v>119.90680887872601</v>
      </c>
      <c r="Q155" s="81">
        <v>10.456557669664887</v>
      </c>
      <c r="R155" s="81">
        <v>0</v>
      </c>
      <c r="S155" s="81">
        <v>11.994153512007641</v>
      </c>
      <c r="T155" s="82"/>
      <c r="U155" s="81">
        <v>136273448</v>
      </c>
      <c r="V155" s="81">
        <v>3288</v>
      </c>
      <c r="W155" s="81">
        <v>141</v>
      </c>
      <c r="X155" s="81">
        <v>63644</v>
      </c>
      <c r="Y155" s="81">
        <v>66277</v>
      </c>
      <c r="Z155" s="81">
        <v>96163</v>
      </c>
      <c r="AA155" s="81">
        <v>24836</v>
      </c>
      <c r="AB155" s="81">
        <v>153096</v>
      </c>
      <c r="AC155" s="81">
        <v>0</v>
      </c>
      <c r="AD155" s="81">
        <v>11.994153512007641</v>
      </c>
      <c r="AE155" s="82"/>
      <c r="AF155" s="81">
        <v>735259564.03616548</v>
      </c>
      <c r="AG155" s="81">
        <v>5372643.3012402644</v>
      </c>
      <c r="AH155" s="81">
        <v>1640043.344243967</v>
      </c>
      <c r="AI155" s="81">
        <v>385359274.16284698</v>
      </c>
      <c r="AJ155" s="81">
        <v>290092170.12154448</v>
      </c>
      <c r="AK155" s="81">
        <v>0</v>
      </c>
      <c r="AL155" s="81">
        <v>0</v>
      </c>
      <c r="AM155" s="81">
        <v>21030320.19352949</v>
      </c>
      <c r="AN155" s="81">
        <v>0</v>
      </c>
      <c r="AO155" s="81">
        <v>0</v>
      </c>
      <c r="AP155" s="82"/>
      <c r="AQ155" s="81">
        <v>3986</v>
      </c>
      <c r="AR155" s="81">
        <v>800</v>
      </c>
      <c r="AS155" s="81">
        <v>0</v>
      </c>
      <c r="AT155" s="81">
        <v>0</v>
      </c>
      <c r="AU155" s="81">
        <v>0</v>
      </c>
      <c r="AV155" s="81">
        <v>1</v>
      </c>
      <c r="AW155" s="81" t="s">
        <v>564</v>
      </c>
      <c r="AX155" s="82"/>
      <c r="AY155" s="81">
        <v>16947.7</v>
      </c>
      <c r="AZ155" s="81">
        <v>27977.3</v>
      </c>
      <c r="BA155" s="81">
        <v>0</v>
      </c>
      <c r="BB155" s="81">
        <v>0</v>
      </c>
      <c r="BC155" s="81">
        <v>0</v>
      </c>
      <c r="BD155" s="81">
        <v>2647.4</v>
      </c>
      <c r="BE155" s="81" t="s">
        <v>564</v>
      </c>
      <c r="BF155" s="82"/>
      <c r="BG155" s="81">
        <v>0</v>
      </c>
      <c r="BH155" s="81">
        <v>0</v>
      </c>
      <c r="BI155" s="81">
        <v>401.69400000000002</v>
      </c>
      <c r="BJ155" s="81">
        <v>0</v>
      </c>
      <c r="BK155" s="81">
        <v>72.162999999999997</v>
      </c>
      <c r="BL155" s="81">
        <v>0</v>
      </c>
      <c r="BM155" s="82"/>
      <c r="BN155" s="81">
        <v>0</v>
      </c>
      <c r="BO155" s="81">
        <v>0</v>
      </c>
      <c r="BP155" s="81">
        <v>36</v>
      </c>
      <c r="BQ155" s="81">
        <v>1</v>
      </c>
      <c r="BR155" s="81">
        <v>9</v>
      </c>
      <c r="BS155" s="81">
        <v>0</v>
      </c>
      <c r="BT155"/>
      <c r="BU155" s="80">
        <v>447.36099999999999</v>
      </c>
      <c r="BV155" s="80">
        <v>22.2</v>
      </c>
      <c r="BW155" s="80">
        <v>0</v>
      </c>
      <c r="BX155" s="80">
        <v>0</v>
      </c>
      <c r="BY155" s="80">
        <v>4.2960000000000003</v>
      </c>
      <c r="BZ155" s="80">
        <v>0</v>
      </c>
      <c r="CA155" s="80">
        <v>0</v>
      </c>
      <c r="CB155" s="80">
        <v>0</v>
      </c>
      <c r="CC155" s="80">
        <v>0</v>
      </c>
    </row>
    <row r="156" spans="1:81">
      <c r="A156" s="80" t="s">
        <v>1897</v>
      </c>
      <c r="B156" s="80">
        <v>100</v>
      </c>
      <c r="C156" s="80">
        <v>15</v>
      </c>
      <c r="D156" s="80">
        <v>6</v>
      </c>
      <c r="E156" s="80">
        <v>2018</v>
      </c>
      <c r="F156" s="80" t="s">
        <v>93</v>
      </c>
      <c r="G156" s="80" t="s">
        <v>1882</v>
      </c>
      <c r="H156" s="80" t="s">
        <v>1883</v>
      </c>
      <c r="I156" s="177"/>
      <c r="J156" s="81">
        <v>985.22656693496594</v>
      </c>
      <c r="K156" s="81">
        <v>6.3200368657602297</v>
      </c>
      <c r="L156" s="81">
        <v>7.2442489901480034</v>
      </c>
      <c r="M156" s="81">
        <v>246.73673194977104</v>
      </c>
      <c r="N156" s="81">
        <v>181.48248924778784</v>
      </c>
      <c r="O156" s="81">
        <v>158.47673037299273</v>
      </c>
      <c r="P156" s="81">
        <v>121.17008901899783</v>
      </c>
      <c r="Q156" s="81">
        <v>9.6952353724857563</v>
      </c>
      <c r="R156" s="81">
        <v>0</v>
      </c>
      <c r="S156" s="81">
        <v>10.751631844485772</v>
      </c>
      <c r="T156" s="82"/>
      <c r="U156" s="81">
        <v>143114199</v>
      </c>
      <c r="V156" s="81">
        <v>3288</v>
      </c>
      <c r="W156" s="81">
        <v>141</v>
      </c>
      <c r="X156" s="81">
        <v>63644</v>
      </c>
      <c r="Y156" s="81">
        <v>67349</v>
      </c>
      <c r="Z156" s="81">
        <v>96566</v>
      </c>
      <c r="AA156" s="81">
        <v>25350</v>
      </c>
      <c r="AB156" s="81">
        <v>152971</v>
      </c>
      <c r="AC156" s="81">
        <v>0</v>
      </c>
      <c r="AD156" s="81">
        <v>10.75163184448577</v>
      </c>
      <c r="AE156" s="82"/>
      <c r="AF156" s="81">
        <v>744439651.89742196</v>
      </c>
      <c r="AG156" s="81">
        <v>4773073.1968587944</v>
      </c>
      <c r="AH156" s="81">
        <v>1546663.130378512</v>
      </c>
      <c r="AI156" s="81">
        <v>371825519.55740881</v>
      </c>
      <c r="AJ156" s="81">
        <v>280893443.83152997</v>
      </c>
      <c r="AK156" s="81">
        <v>0</v>
      </c>
      <c r="AL156" s="81">
        <v>0</v>
      </c>
      <c r="AM156" s="81">
        <v>21056628.056671642</v>
      </c>
      <c r="AN156" s="81">
        <v>0</v>
      </c>
      <c r="AO156" s="81">
        <v>0</v>
      </c>
      <c r="AP156" s="82"/>
      <c r="AQ156" s="81">
        <v>4213</v>
      </c>
      <c r="AR156" s="81">
        <v>888</v>
      </c>
      <c r="AS156" s="81">
        <v>0</v>
      </c>
      <c r="AT156" s="81">
        <v>0</v>
      </c>
      <c r="AU156" s="81">
        <v>0</v>
      </c>
      <c r="AV156" s="81">
        <v>1</v>
      </c>
      <c r="AW156" s="81" t="s">
        <v>564</v>
      </c>
      <c r="AX156" s="82"/>
      <c r="AY156" s="81">
        <v>18064.400000000001</v>
      </c>
      <c r="AZ156" s="81">
        <v>30623</v>
      </c>
      <c r="BA156" s="81">
        <v>0</v>
      </c>
      <c r="BB156" s="81">
        <v>0</v>
      </c>
      <c r="BC156" s="81">
        <v>0</v>
      </c>
      <c r="BD156" s="81">
        <v>2647</v>
      </c>
      <c r="BE156" s="81" t="s">
        <v>564</v>
      </c>
      <c r="BF156" s="82"/>
      <c r="BG156" s="81">
        <v>0</v>
      </c>
      <c r="BH156" s="81">
        <v>0</v>
      </c>
      <c r="BI156" s="81">
        <v>396.6</v>
      </c>
      <c r="BJ156" s="81">
        <v>0</v>
      </c>
      <c r="BK156" s="81">
        <v>66.352999999999994</v>
      </c>
      <c r="BL156" s="81">
        <v>0</v>
      </c>
      <c r="BM156" s="82"/>
      <c r="BN156" s="81">
        <v>0</v>
      </c>
      <c r="BO156" s="81">
        <v>0</v>
      </c>
      <c r="BP156" s="81">
        <v>34</v>
      </c>
      <c r="BQ156" s="81">
        <v>1</v>
      </c>
      <c r="BR156" s="81">
        <v>9</v>
      </c>
      <c r="BS156" s="81">
        <v>0</v>
      </c>
      <c r="BT156"/>
      <c r="BU156" s="80">
        <v>440.41899999999998</v>
      </c>
      <c r="BV156" s="80">
        <v>18.238</v>
      </c>
      <c r="BW156" s="80">
        <v>0</v>
      </c>
      <c r="BX156" s="80">
        <v>0</v>
      </c>
      <c r="BY156" s="80">
        <v>4.2960000000000003</v>
      </c>
      <c r="BZ156" s="80">
        <v>0</v>
      </c>
      <c r="CA156" s="80">
        <v>0</v>
      </c>
      <c r="CB156" s="80">
        <v>0</v>
      </c>
      <c r="CC156" s="80">
        <v>0</v>
      </c>
    </row>
    <row r="157" spans="1:81">
      <c r="A157" s="80" t="s">
        <v>1898</v>
      </c>
      <c r="B157" s="80">
        <v>101</v>
      </c>
      <c r="C157" s="80">
        <v>16</v>
      </c>
      <c r="D157" s="80">
        <v>6</v>
      </c>
      <c r="E157" s="80">
        <v>2019</v>
      </c>
      <c r="F157" s="80" t="s">
        <v>73</v>
      </c>
      <c r="G157" s="80" t="s">
        <v>1882</v>
      </c>
      <c r="H157" s="80" t="s">
        <v>1883</v>
      </c>
      <c r="I157" s="177"/>
      <c r="J157" s="81">
        <v>958.75218786527319</v>
      </c>
      <c r="K157" s="81">
        <v>5.6705063768045783</v>
      </c>
      <c r="L157" s="81">
        <v>7.2831868278897911</v>
      </c>
      <c r="M157" s="81">
        <v>235.20370548046503</v>
      </c>
      <c r="N157" s="81">
        <v>178.37861021090859</v>
      </c>
      <c r="O157" s="81">
        <v>153.99911764478139</v>
      </c>
      <c r="P157" s="81">
        <v>120.74980652255519</v>
      </c>
      <c r="Q157" s="81">
        <v>9.4430492864190612</v>
      </c>
      <c r="R157" s="81">
        <v>0</v>
      </c>
      <c r="S157" s="81">
        <v>11.911575312168088</v>
      </c>
      <c r="T157" s="82"/>
      <c r="U157" s="81">
        <v>145740705</v>
      </c>
      <c r="V157" s="81">
        <v>3288</v>
      </c>
      <c r="W157" s="81">
        <v>141</v>
      </c>
      <c r="X157" s="81">
        <v>63644</v>
      </c>
      <c r="Y157" s="81">
        <v>68200</v>
      </c>
      <c r="Z157" s="81">
        <v>96414</v>
      </c>
      <c r="AA157" s="81">
        <v>25073</v>
      </c>
      <c r="AB157" s="81">
        <v>153026</v>
      </c>
      <c r="AC157" s="81">
        <v>0</v>
      </c>
      <c r="AD157" s="81">
        <v>11.91157531216809</v>
      </c>
      <c r="AE157" s="82"/>
      <c r="AF157" s="81">
        <v>736686991.94087183</v>
      </c>
      <c r="AG157" s="81">
        <v>4601834.2452288931</v>
      </c>
      <c r="AH157" s="81">
        <v>1661241.810726169</v>
      </c>
      <c r="AI157" s="81">
        <v>383863015.46552968</v>
      </c>
      <c r="AJ157" s="81">
        <v>292810209.22176832</v>
      </c>
      <c r="AK157" s="81">
        <v>0</v>
      </c>
      <c r="AL157" s="81">
        <v>0</v>
      </c>
      <c r="AM157" s="81">
        <v>20840989.220888764</v>
      </c>
      <c r="AN157" s="81">
        <v>0</v>
      </c>
      <c r="AO157" s="81">
        <v>0</v>
      </c>
      <c r="AP157" s="82"/>
      <c r="AQ157" s="81">
        <v>4452</v>
      </c>
      <c r="AR157" s="81">
        <v>956</v>
      </c>
      <c r="AS157" s="81">
        <v>0</v>
      </c>
      <c r="AT157" s="81">
        <v>0</v>
      </c>
      <c r="AU157" s="81">
        <v>0</v>
      </c>
      <c r="AV157" s="81">
        <v>1</v>
      </c>
      <c r="AW157" s="81" t="s">
        <v>564</v>
      </c>
      <c r="AX157" s="82"/>
      <c r="AY157" s="81">
        <v>19260.39999999998</v>
      </c>
      <c r="AZ157" s="81">
        <v>32063.100000000009</v>
      </c>
      <c r="BA157" s="81">
        <v>0</v>
      </c>
      <c r="BB157" s="81">
        <v>0</v>
      </c>
      <c r="BC157" s="81">
        <v>0</v>
      </c>
      <c r="BD157" s="81">
        <v>2647.4</v>
      </c>
      <c r="BE157" s="81" t="s">
        <v>564</v>
      </c>
      <c r="BF157" s="82"/>
      <c r="BG157" s="81">
        <v>0</v>
      </c>
      <c r="BH157" s="81">
        <v>4.2949999999999999</v>
      </c>
      <c r="BI157" s="81">
        <v>322.96100000000001</v>
      </c>
      <c r="BJ157" s="81">
        <v>2.8540000000000001</v>
      </c>
      <c r="BK157" s="81">
        <v>64.97</v>
      </c>
      <c r="BL157" s="81">
        <v>0</v>
      </c>
      <c r="BM157" s="82"/>
      <c r="BN157" s="81">
        <v>0</v>
      </c>
      <c r="BO157" s="81">
        <v>1</v>
      </c>
      <c r="BP157" s="81">
        <v>32</v>
      </c>
      <c r="BQ157" s="81">
        <v>1</v>
      </c>
      <c r="BR157" s="81">
        <v>8</v>
      </c>
      <c r="BS157" s="81">
        <v>0</v>
      </c>
      <c r="BT157"/>
      <c r="BU157" s="80">
        <v>368.24799999999999</v>
      </c>
      <c r="BV157" s="80">
        <v>22.643000000000001</v>
      </c>
      <c r="BW157" s="80">
        <v>0</v>
      </c>
      <c r="BX157" s="80">
        <v>0</v>
      </c>
      <c r="BY157" s="80">
        <v>4.1890000000000001</v>
      </c>
      <c r="BZ157" s="80">
        <v>0</v>
      </c>
      <c r="CA157" s="80">
        <v>0</v>
      </c>
      <c r="CB157" s="80">
        <v>0</v>
      </c>
      <c r="CC157" s="80">
        <v>0</v>
      </c>
    </row>
    <row r="158" spans="1:81">
      <c r="A158" s="80" t="s">
        <v>1899</v>
      </c>
      <c r="B158" s="80">
        <v>102</v>
      </c>
      <c r="C158" s="80">
        <v>17</v>
      </c>
      <c r="D158" s="80">
        <v>6</v>
      </c>
      <c r="E158" s="80">
        <v>2020</v>
      </c>
      <c r="F158" s="80" t="s">
        <v>218</v>
      </c>
      <c r="G158" s="174" t="s">
        <v>1882</v>
      </c>
      <c r="H158" s="80" t="s">
        <v>1883</v>
      </c>
      <c r="I158" s="177"/>
      <c r="J158" s="81">
        <v>883.59407388227919</v>
      </c>
      <c r="K158" s="81">
        <v>6.9551542813122529</v>
      </c>
      <c r="L158" s="81">
        <v>6.3492239794137495</v>
      </c>
      <c r="M158" s="81">
        <v>241.13900462539692</v>
      </c>
      <c r="N158" s="81">
        <v>177.85743029778806</v>
      </c>
      <c r="O158" s="81">
        <v>135.3350522923366</v>
      </c>
      <c r="P158" s="81">
        <v>114.12135985777324</v>
      </c>
      <c r="Q158" s="81">
        <v>8.9770838295260997</v>
      </c>
      <c r="R158" s="81">
        <v>0</v>
      </c>
      <c r="S158" s="81">
        <v>12.06091307228836</v>
      </c>
      <c r="T158" s="82"/>
      <c r="U158" s="81">
        <v>131666096</v>
      </c>
      <c r="V158" s="81">
        <v>3760</v>
      </c>
      <c r="W158" s="81">
        <v>136</v>
      </c>
      <c r="X158" s="81">
        <v>73710</v>
      </c>
      <c r="Y158" s="81">
        <v>68664</v>
      </c>
      <c r="Z158" s="81">
        <v>96707</v>
      </c>
      <c r="AA158" s="81">
        <v>25746</v>
      </c>
      <c r="AB158" s="81">
        <v>152249</v>
      </c>
      <c r="AC158" s="81">
        <v>0</v>
      </c>
      <c r="AD158" s="81">
        <v>12.06091307228836</v>
      </c>
      <c r="AE158" s="82"/>
      <c r="AF158" s="81">
        <v>688779196.06537354</v>
      </c>
      <c r="AG158" s="81">
        <v>5364234.7313926872</v>
      </c>
      <c r="AH158" s="81">
        <v>1525824.4354225039</v>
      </c>
      <c r="AI158" s="81">
        <v>410523988.64594221</v>
      </c>
      <c r="AJ158" s="81">
        <v>298457937.25710654</v>
      </c>
      <c r="AK158" s="81"/>
      <c r="AL158" s="81"/>
      <c r="AM158" s="81">
        <v>19870186.021670148</v>
      </c>
      <c r="AN158" s="81"/>
      <c r="AO158" s="81"/>
      <c r="AP158" s="82"/>
      <c r="AQ158" s="81">
        <v>4723</v>
      </c>
      <c r="AR158" s="81">
        <v>977</v>
      </c>
      <c r="AS158" s="81">
        <v>0</v>
      </c>
      <c r="AT158" s="81">
        <v>0</v>
      </c>
      <c r="AU158" s="81">
        <v>0</v>
      </c>
      <c r="AV158" s="81">
        <v>1</v>
      </c>
      <c r="AW158" s="81">
        <v>0</v>
      </c>
      <c r="AX158" s="82"/>
      <c r="AY158" s="81">
        <v>20777.199999999979</v>
      </c>
      <c r="AZ158" s="81">
        <v>33557.200000000033</v>
      </c>
      <c r="BA158" s="81">
        <v>0</v>
      </c>
      <c r="BB158" s="81">
        <v>0</v>
      </c>
      <c r="BC158" s="81">
        <v>0</v>
      </c>
      <c r="BD158" s="81">
        <v>2647.4</v>
      </c>
      <c r="BE158" s="81">
        <v>0</v>
      </c>
      <c r="BF158" s="82"/>
      <c r="BG158" s="81">
        <v>0</v>
      </c>
      <c r="BH158" s="81">
        <v>0</v>
      </c>
      <c r="BI158" s="81">
        <v>299.33100000000002</v>
      </c>
      <c r="BJ158" s="81">
        <v>0.63300000000000001</v>
      </c>
      <c r="BK158" s="81">
        <v>61.329000000000008</v>
      </c>
      <c r="BL158" s="81">
        <v>0</v>
      </c>
      <c r="BM158" s="82"/>
      <c r="BN158" s="81">
        <v>0</v>
      </c>
      <c r="BO158" s="81">
        <v>0</v>
      </c>
      <c r="BP158" s="81">
        <v>38</v>
      </c>
      <c r="BQ158" s="81">
        <v>1</v>
      </c>
      <c r="BR158" s="81">
        <v>8</v>
      </c>
      <c r="BS158" s="81">
        <v>0</v>
      </c>
      <c r="BT158"/>
      <c r="BU158" s="80">
        <v>335.61200000000002</v>
      </c>
      <c r="BV158" s="80">
        <v>21.279</v>
      </c>
      <c r="BW158" s="80">
        <v>0</v>
      </c>
      <c r="BX158" s="80">
        <v>0</v>
      </c>
      <c r="BY158" s="80">
        <v>4.4020000000000001</v>
      </c>
      <c r="BZ158" s="80">
        <v>0</v>
      </c>
      <c r="CA158" s="80">
        <v>0</v>
      </c>
      <c r="CB158" s="80">
        <v>0</v>
      </c>
      <c r="CC158" s="80">
        <v>0</v>
      </c>
    </row>
    <row r="159" spans="1:81">
      <c r="A159" s="80" t="s">
        <v>1900</v>
      </c>
      <c r="B159" s="80">
        <v>102</v>
      </c>
      <c r="C159" s="80">
        <v>18</v>
      </c>
      <c r="D159" s="80">
        <v>6</v>
      </c>
      <c r="E159" s="80">
        <v>2021</v>
      </c>
      <c r="F159" s="80" t="s">
        <v>75</v>
      </c>
      <c r="G159" s="174" t="s">
        <v>1882</v>
      </c>
      <c r="H159" s="80" t="s">
        <v>1883</v>
      </c>
      <c r="I159" s="177"/>
      <c r="J159" s="81">
        <v>1064.325929037401</v>
      </c>
      <c r="K159" s="81">
        <v>7.8809078076896917</v>
      </c>
      <c r="L159" s="81">
        <v>6.0535475009950765</v>
      </c>
      <c r="M159" s="81">
        <v>282.83612727617384</v>
      </c>
      <c r="N159" s="81">
        <v>170.49155486197279</v>
      </c>
      <c r="O159" s="81">
        <v>131.13169466684903</v>
      </c>
      <c r="P159" s="81">
        <v>118.75029648718035</v>
      </c>
      <c r="Q159" s="81">
        <v>9.0092132406222074</v>
      </c>
      <c r="R159" s="81">
        <v>0</v>
      </c>
      <c r="S159" s="81">
        <v>11.68753386405221</v>
      </c>
      <c r="T159" s="82"/>
      <c r="U159" s="81">
        <v>167025980</v>
      </c>
      <c r="V159" s="81">
        <v>3760</v>
      </c>
      <c r="W159" s="81">
        <v>136</v>
      </c>
      <c r="X159" s="81">
        <v>73710</v>
      </c>
      <c r="Y159" s="81">
        <v>68570</v>
      </c>
      <c r="Z159" s="81">
        <v>96485</v>
      </c>
      <c r="AA159" s="81">
        <v>26126</v>
      </c>
      <c r="AB159" s="81">
        <v>150982</v>
      </c>
      <c r="AC159" s="81">
        <v>0</v>
      </c>
      <c r="AD159" s="81">
        <v>11.68753386405221</v>
      </c>
      <c r="AE159" s="82"/>
      <c r="AF159" s="81">
        <v>819443684.99956632</v>
      </c>
      <c r="AG159" s="81">
        <v>5973438.7906316323</v>
      </c>
      <c r="AH159" s="81">
        <v>1403830.3116914812</v>
      </c>
      <c r="AI159" s="81">
        <v>455119140.82649446</v>
      </c>
      <c r="AJ159" s="81">
        <v>265371986.78332412</v>
      </c>
      <c r="AK159" s="81">
        <v>0</v>
      </c>
      <c r="AL159" s="81">
        <v>0</v>
      </c>
      <c r="AM159" s="81">
        <v>19818484.308997702</v>
      </c>
      <c r="AN159" s="81">
        <v>0</v>
      </c>
      <c r="AO159" s="81">
        <v>0</v>
      </c>
      <c r="AP159" s="82"/>
      <c r="AQ159" s="81">
        <v>4978</v>
      </c>
      <c r="AR159" s="81">
        <v>989</v>
      </c>
      <c r="AS159" s="81">
        <v>0</v>
      </c>
      <c r="AT159" s="81">
        <v>0</v>
      </c>
      <c r="AU159" s="81">
        <v>0</v>
      </c>
      <c r="AV159" s="81">
        <v>1</v>
      </c>
      <c r="AW159" s="81"/>
      <c r="AX159" s="82"/>
      <c r="AY159" s="81">
        <v>22227.599999999951</v>
      </c>
      <c r="AZ159" s="81">
        <v>34569.700000000033</v>
      </c>
      <c r="BA159" s="81">
        <v>0</v>
      </c>
      <c r="BB159" s="81">
        <v>0</v>
      </c>
      <c r="BC159" s="81">
        <v>0</v>
      </c>
      <c r="BD159" s="81">
        <v>2647.4</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1901</v>
      </c>
      <c r="B160" s="80">
        <v>102</v>
      </c>
      <c r="C160" s="80">
        <v>19</v>
      </c>
      <c r="D160" s="80">
        <v>6</v>
      </c>
      <c r="E160" s="80">
        <v>2022</v>
      </c>
      <c r="F160" s="80" t="s">
        <v>568</v>
      </c>
      <c r="G160" s="80" t="s">
        <v>1882</v>
      </c>
      <c r="H160" s="80" t="s">
        <v>1883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5316</v>
      </c>
      <c r="AR160" s="81">
        <v>996</v>
      </c>
      <c r="AS160" s="81">
        <v>0</v>
      </c>
      <c r="AT160" s="81">
        <v>0</v>
      </c>
      <c r="AU160" s="81">
        <v>0</v>
      </c>
      <c r="AV160" s="81">
        <v>1</v>
      </c>
      <c r="AW160" s="81"/>
      <c r="AX160" s="82"/>
      <c r="AY160" s="81">
        <v>24086.899999999969</v>
      </c>
      <c r="AZ160" s="81">
        <v>34395.100000000028</v>
      </c>
      <c r="BA160" s="81">
        <v>0</v>
      </c>
      <c r="BB160" s="81">
        <v>0</v>
      </c>
      <c r="BC160" s="81">
        <v>0</v>
      </c>
      <c r="BD160" s="81">
        <v>2647.4</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1902</v>
      </c>
      <c r="B161" s="80">
        <v>120</v>
      </c>
      <c r="C161" s="80">
        <v>1</v>
      </c>
      <c r="D161" s="80">
        <v>8</v>
      </c>
      <c r="E161" s="80">
        <v>1990</v>
      </c>
      <c r="F161" s="80" t="s">
        <v>562</v>
      </c>
      <c r="G161" s="80" t="s">
        <v>1903</v>
      </c>
      <c r="H161" s="80" t="s">
        <v>1904</v>
      </c>
      <c r="I161" s="177"/>
      <c r="J161" s="81">
        <v>820.58426145401006</v>
      </c>
      <c r="K161" s="81">
        <v>8.6478008495232412</v>
      </c>
      <c r="L161" s="81">
        <v>0</v>
      </c>
      <c r="M161" s="81">
        <v>102.96610516451544</v>
      </c>
      <c r="N161" s="81">
        <v>128.88442259847807</v>
      </c>
      <c r="O161" s="81">
        <v>117.89356037717027</v>
      </c>
      <c r="P161" s="81">
        <v>68.365904401071958</v>
      </c>
      <c r="Q161" s="81">
        <v>9.6885412588381836</v>
      </c>
      <c r="R161" s="81">
        <v>0</v>
      </c>
      <c r="S161" s="81">
        <v>11.223954155576015</v>
      </c>
      <c r="T161" s="82"/>
      <c r="U161" s="81">
        <v>135679255</v>
      </c>
      <c r="V161" s="81">
        <v>3106</v>
      </c>
      <c r="W161" s="81">
        <v>0</v>
      </c>
      <c r="X161" s="81">
        <v>35287</v>
      </c>
      <c r="Y161" s="81">
        <v>50141</v>
      </c>
      <c r="Z161" s="81">
        <v>48491</v>
      </c>
      <c r="AA161" s="81">
        <v>16600</v>
      </c>
      <c r="AB161" s="81">
        <v>157309</v>
      </c>
      <c r="AC161" s="81">
        <v>0</v>
      </c>
      <c r="AD161" s="81">
        <v>11.223954155576015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1905</v>
      </c>
      <c r="B162" s="80">
        <v>121</v>
      </c>
      <c r="C162" s="80">
        <v>2</v>
      </c>
      <c r="D162" s="80">
        <v>8</v>
      </c>
      <c r="E162" s="80">
        <v>2005</v>
      </c>
      <c r="F162" s="80" t="s">
        <v>565</v>
      </c>
      <c r="G162" s="80" t="s">
        <v>1903</v>
      </c>
      <c r="H162" s="80" t="s">
        <v>1904</v>
      </c>
      <c r="I162" s="177"/>
      <c r="J162" s="81">
        <v>902.82498768407982</v>
      </c>
      <c r="K162" s="81">
        <v>6.5448110130652948</v>
      </c>
      <c r="L162" s="81">
        <v>5.3104586384546231</v>
      </c>
      <c r="M162" s="81">
        <v>177.76090632727474</v>
      </c>
      <c r="N162" s="81">
        <v>185.39537273876152</v>
      </c>
      <c r="O162" s="81">
        <v>153.98787224506319</v>
      </c>
      <c r="P162" s="81">
        <v>71.080158686063712</v>
      </c>
      <c r="Q162" s="81">
        <v>9.2974628742393559</v>
      </c>
      <c r="R162" s="81">
        <v>0</v>
      </c>
      <c r="S162" s="81">
        <v>20.345947776000006</v>
      </c>
      <c r="T162" s="82"/>
      <c r="U162" s="81">
        <v>136791483</v>
      </c>
      <c r="V162" s="81">
        <v>2773</v>
      </c>
      <c r="W162" s="81">
        <v>71</v>
      </c>
      <c r="X162" s="81">
        <v>32905</v>
      </c>
      <c r="Y162" s="81">
        <v>62206</v>
      </c>
      <c r="Z162" s="81">
        <v>73293</v>
      </c>
      <c r="AA162" s="81">
        <v>14135</v>
      </c>
      <c r="AB162" s="81">
        <v>157812</v>
      </c>
      <c r="AC162" s="81">
        <v>0</v>
      </c>
      <c r="AD162" s="81">
        <v>20.345947776000006</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1906</v>
      </c>
      <c r="B163" s="80">
        <v>122</v>
      </c>
      <c r="C163" s="80">
        <v>3</v>
      </c>
      <c r="D163" s="80">
        <v>8</v>
      </c>
      <c r="E163" s="80">
        <v>2006</v>
      </c>
      <c r="F163" s="80" t="s">
        <v>566</v>
      </c>
      <c r="G163" s="80" t="s">
        <v>1903</v>
      </c>
      <c r="H163" s="80" t="s">
        <v>1904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1907</v>
      </c>
      <c r="B164" s="80">
        <v>123</v>
      </c>
      <c r="C164" s="80">
        <v>4</v>
      </c>
      <c r="D164" s="80">
        <v>8</v>
      </c>
      <c r="E164" s="80">
        <v>2007</v>
      </c>
      <c r="F164" s="80" t="s">
        <v>567</v>
      </c>
      <c r="G164" s="80" t="s">
        <v>1903</v>
      </c>
      <c r="H164" s="80" t="s">
        <v>1904</v>
      </c>
      <c r="I164" s="177"/>
      <c r="J164" s="81">
        <v>968.18640556018613</v>
      </c>
      <c r="K164" s="81">
        <v>6.755234797973662</v>
      </c>
      <c r="L164" s="81">
        <v>4.3254959357678429</v>
      </c>
      <c r="M164" s="81">
        <v>182.00761089449051</v>
      </c>
      <c r="N164" s="81">
        <v>199.168516635858</v>
      </c>
      <c r="O164" s="81">
        <v>149.03051648625365</v>
      </c>
      <c r="P164" s="81">
        <v>71.189736162216107</v>
      </c>
      <c r="Q164" s="81">
        <v>9.7541020739872426</v>
      </c>
      <c r="R164" s="81">
        <v>0</v>
      </c>
      <c r="S164" s="81">
        <v>20.467089964100001</v>
      </c>
      <c r="T164" s="82"/>
      <c r="U164" s="81">
        <v>150402296</v>
      </c>
      <c r="V164" s="81">
        <v>2936</v>
      </c>
      <c r="W164" s="81">
        <v>55</v>
      </c>
      <c r="X164" s="81">
        <v>42462</v>
      </c>
      <c r="Y164" s="81">
        <v>63187</v>
      </c>
      <c r="Z164" s="81">
        <v>73739</v>
      </c>
      <c r="AA164" s="81">
        <v>13941</v>
      </c>
      <c r="AB164" s="81">
        <v>156807</v>
      </c>
      <c r="AC164" s="81">
        <v>0</v>
      </c>
      <c r="AD164" s="81">
        <v>20.467089964100001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1908</v>
      </c>
      <c r="B165" s="80">
        <v>124</v>
      </c>
      <c r="C165" s="80">
        <v>5</v>
      </c>
      <c r="D165" s="80">
        <v>8</v>
      </c>
      <c r="E165" s="80">
        <v>2008</v>
      </c>
      <c r="F165" s="80" t="s">
        <v>84</v>
      </c>
      <c r="G165" s="80" t="s">
        <v>1903</v>
      </c>
      <c r="H165" s="80" t="s">
        <v>1904</v>
      </c>
      <c r="I165" s="177"/>
      <c r="J165" s="81">
        <v>872.08810690943358</v>
      </c>
      <c r="K165" s="81">
        <v>5.3901249737190717</v>
      </c>
      <c r="L165" s="81">
        <v>3.9136662926657175</v>
      </c>
      <c r="M165" s="81">
        <v>192.02732503796031</v>
      </c>
      <c r="N165" s="81">
        <v>200.99910451113215</v>
      </c>
      <c r="O165" s="81">
        <v>142.75684260754247</v>
      </c>
      <c r="P165" s="81">
        <v>69.767125607898308</v>
      </c>
      <c r="Q165" s="81">
        <v>9.5490443158623428</v>
      </c>
      <c r="R165" s="81">
        <v>0</v>
      </c>
      <c r="S165" s="81">
        <v>17.747906285119999</v>
      </c>
      <c r="T165" s="82"/>
      <c r="U165" s="81">
        <v>148681865</v>
      </c>
      <c r="V165" s="81">
        <v>2936</v>
      </c>
      <c r="W165" s="81">
        <v>55</v>
      </c>
      <c r="X165" s="81">
        <v>42462</v>
      </c>
      <c r="Y165" s="81">
        <v>63520</v>
      </c>
      <c r="Z165" s="81">
        <v>73114</v>
      </c>
      <c r="AA165" s="81">
        <v>13678</v>
      </c>
      <c r="AB165" s="81">
        <v>156033</v>
      </c>
      <c r="AC165" s="81">
        <v>0</v>
      </c>
      <c r="AD165" s="81">
        <v>17.747906285119999</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1909</v>
      </c>
      <c r="B166" s="80">
        <v>125</v>
      </c>
      <c r="C166" s="80">
        <v>6</v>
      </c>
      <c r="D166" s="80">
        <v>8</v>
      </c>
      <c r="E166" s="80">
        <v>2009</v>
      </c>
      <c r="F166" s="80" t="s">
        <v>85</v>
      </c>
      <c r="G166" s="80" t="s">
        <v>1903</v>
      </c>
      <c r="H166" s="80" t="s">
        <v>1904</v>
      </c>
      <c r="I166" s="177"/>
      <c r="J166" s="81">
        <v>706.14022933312333</v>
      </c>
      <c r="K166" s="81">
        <v>4.6323763420156903</v>
      </c>
      <c r="L166" s="81">
        <v>3.9737068569601228</v>
      </c>
      <c r="M166" s="81">
        <v>179.01700817560032</v>
      </c>
      <c r="N166" s="81">
        <v>187.77516327334013</v>
      </c>
      <c r="O166" s="81">
        <v>144.31152388259764</v>
      </c>
      <c r="P166" s="81">
        <v>66.746249704143125</v>
      </c>
      <c r="Q166" s="81">
        <v>9.0587268489662591</v>
      </c>
      <c r="R166" s="81">
        <v>0</v>
      </c>
      <c r="S166" s="81">
        <v>10.86175522852</v>
      </c>
      <c r="T166" s="82"/>
      <c r="U166" s="81">
        <v>107475226</v>
      </c>
      <c r="V166" s="81">
        <v>2943</v>
      </c>
      <c r="W166" s="81">
        <v>61</v>
      </c>
      <c r="X166" s="81">
        <v>46695</v>
      </c>
      <c r="Y166" s="81">
        <v>63871</v>
      </c>
      <c r="Z166" s="81">
        <v>72953</v>
      </c>
      <c r="AA166" s="81">
        <v>13434</v>
      </c>
      <c r="AB166" s="81">
        <v>155386</v>
      </c>
      <c r="AC166" s="81">
        <v>0</v>
      </c>
      <c r="AD166" s="81">
        <v>10.86175522852</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205.422</v>
      </c>
      <c r="BJ166" s="81">
        <v>0</v>
      </c>
      <c r="BK166" s="81">
        <v>27.765999999999998</v>
      </c>
      <c r="BL166" s="81">
        <v>0</v>
      </c>
      <c r="BM166" s="82"/>
      <c r="BN166" s="81">
        <v>0</v>
      </c>
      <c r="BO166" s="81">
        <v>0</v>
      </c>
      <c r="BP166" s="81">
        <v>13</v>
      </c>
      <c r="BQ166" s="81">
        <v>0</v>
      </c>
      <c r="BR166" s="81">
        <v>4</v>
      </c>
      <c r="BS166" s="81">
        <v>0</v>
      </c>
      <c r="BT166"/>
      <c r="BU166" s="80"/>
      <c r="BV166" s="80"/>
      <c r="BW166" s="80"/>
      <c r="BX166" s="80"/>
      <c r="BY166" s="80"/>
      <c r="BZ166" s="80"/>
      <c r="CA166" s="80"/>
      <c r="CB166" s="80"/>
      <c r="CC166" s="80"/>
    </row>
    <row r="167" spans="1:81">
      <c r="A167" s="80" t="s">
        <v>1910</v>
      </c>
      <c r="B167" s="80">
        <v>126</v>
      </c>
      <c r="C167" s="80">
        <v>7</v>
      </c>
      <c r="D167" s="80">
        <v>8</v>
      </c>
      <c r="E167" s="80">
        <v>2010</v>
      </c>
      <c r="F167" s="80" t="s">
        <v>86</v>
      </c>
      <c r="G167" s="80" t="s">
        <v>1903</v>
      </c>
      <c r="H167" s="80" t="s">
        <v>1904</v>
      </c>
      <c r="I167" s="177"/>
      <c r="J167" s="81">
        <v>730.72139220475754</v>
      </c>
      <c r="K167" s="81">
        <v>4.8541959667995496</v>
      </c>
      <c r="L167" s="81">
        <v>4.4347311031188097</v>
      </c>
      <c r="M167" s="81">
        <v>182.42596698750631</v>
      </c>
      <c r="N167" s="81">
        <v>206.70165985843798</v>
      </c>
      <c r="O167" s="81">
        <v>143.32506175864197</v>
      </c>
      <c r="P167" s="81">
        <v>67.93098599780194</v>
      </c>
      <c r="Q167" s="81">
        <v>9.4271119762046141</v>
      </c>
      <c r="R167" s="81">
        <v>0</v>
      </c>
      <c r="S167" s="81">
        <v>13.050465348900001</v>
      </c>
      <c r="T167" s="82"/>
      <c r="U167" s="81">
        <v>120057484</v>
      </c>
      <c r="V167" s="81">
        <v>2943</v>
      </c>
      <c r="W167" s="81">
        <v>61</v>
      </c>
      <c r="X167" s="81">
        <v>46695</v>
      </c>
      <c r="Y167" s="81">
        <v>64225</v>
      </c>
      <c r="Z167" s="81">
        <v>72791</v>
      </c>
      <c r="AA167" s="81">
        <v>13331</v>
      </c>
      <c r="AB167" s="81">
        <v>154946</v>
      </c>
      <c r="AC167" s="81">
        <v>0</v>
      </c>
      <c r="AD167" s="81">
        <v>13.050465348900001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212.34200000000001</v>
      </c>
      <c r="BJ167" s="81">
        <v>0</v>
      </c>
      <c r="BK167" s="81">
        <v>37.256</v>
      </c>
      <c r="BL167" s="81">
        <v>0</v>
      </c>
      <c r="BM167" s="82"/>
      <c r="BN167" s="81">
        <v>0</v>
      </c>
      <c r="BO167" s="81">
        <v>0</v>
      </c>
      <c r="BP167" s="81">
        <v>14</v>
      </c>
      <c r="BQ167" s="81">
        <v>0</v>
      </c>
      <c r="BR167" s="81">
        <v>3</v>
      </c>
      <c r="BS167" s="81">
        <v>0</v>
      </c>
      <c r="BT167"/>
      <c r="BU167" s="80">
        <v>239.3</v>
      </c>
      <c r="BV167" s="80">
        <v>10.298</v>
      </c>
      <c r="BW167" s="80">
        <v>0</v>
      </c>
      <c r="BX167" s="80">
        <v>0</v>
      </c>
      <c r="BY167" s="80">
        <v>0</v>
      </c>
      <c r="BZ167" s="80">
        <v>0</v>
      </c>
      <c r="CA167" s="80">
        <v>0</v>
      </c>
      <c r="CB167" s="80">
        <v>0</v>
      </c>
      <c r="CC167" s="80">
        <v>0</v>
      </c>
    </row>
    <row r="168" spans="1:81">
      <c r="A168" s="80" t="s">
        <v>1911</v>
      </c>
      <c r="B168" s="80">
        <v>127</v>
      </c>
      <c r="C168" s="80">
        <v>8</v>
      </c>
      <c r="D168" s="80">
        <v>8</v>
      </c>
      <c r="E168" s="80">
        <v>2011</v>
      </c>
      <c r="F168" s="80" t="s">
        <v>87</v>
      </c>
      <c r="G168" s="80" t="s">
        <v>1903</v>
      </c>
      <c r="H168" s="80" t="s">
        <v>1904</v>
      </c>
      <c r="I168" s="177"/>
      <c r="J168" s="81">
        <v>648.81015385821354</v>
      </c>
      <c r="K168" s="81">
        <v>7.0593595612663433</v>
      </c>
      <c r="L168" s="81">
        <v>2.513350231873654</v>
      </c>
      <c r="M168" s="81">
        <v>231.47846924978555</v>
      </c>
      <c r="N168" s="81">
        <v>221.94447408520068</v>
      </c>
      <c r="O168" s="81">
        <v>141.0098402585009</v>
      </c>
      <c r="P168" s="81">
        <v>64.983143673019597</v>
      </c>
      <c r="Q168" s="81">
        <v>10.827110557164229</v>
      </c>
      <c r="R168" s="81">
        <v>0</v>
      </c>
      <c r="S168" s="81">
        <v>10.227114294</v>
      </c>
      <c r="T168" s="82"/>
      <c r="U168" s="81">
        <v>92599426</v>
      </c>
      <c r="V168" s="81">
        <v>2943</v>
      </c>
      <c r="W168" s="81">
        <v>61</v>
      </c>
      <c r="X168" s="81">
        <v>46695</v>
      </c>
      <c r="Y168" s="81">
        <v>64519</v>
      </c>
      <c r="Z168" s="81">
        <v>73171</v>
      </c>
      <c r="AA168" s="81">
        <v>13132</v>
      </c>
      <c r="AB168" s="81">
        <v>154280</v>
      </c>
      <c r="AC168" s="81">
        <v>0</v>
      </c>
      <c r="AD168" s="81">
        <v>10.227114294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211.79599999999999</v>
      </c>
      <c r="BJ168" s="81">
        <v>0</v>
      </c>
      <c r="BK168" s="81">
        <v>34.718000000000004</v>
      </c>
      <c r="BL168" s="81">
        <v>0</v>
      </c>
      <c r="BM168" s="82"/>
      <c r="BN168" s="81">
        <v>0</v>
      </c>
      <c r="BO168" s="81">
        <v>0</v>
      </c>
      <c r="BP168" s="81">
        <v>16</v>
      </c>
      <c r="BQ168" s="81">
        <v>0</v>
      </c>
      <c r="BR168" s="81">
        <v>3</v>
      </c>
      <c r="BS168" s="81">
        <v>0</v>
      </c>
      <c r="BT168"/>
      <c r="BU168" s="80">
        <v>239.29599999999999</v>
      </c>
      <c r="BV168" s="80">
        <v>7.218</v>
      </c>
      <c r="BW168" s="80">
        <v>0</v>
      </c>
      <c r="BX168" s="80">
        <v>0</v>
      </c>
      <c r="BY168" s="80">
        <v>0</v>
      </c>
      <c r="BZ168" s="80">
        <v>0</v>
      </c>
      <c r="CA168" s="80">
        <v>0</v>
      </c>
      <c r="CB168" s="80">
        <v>0</v>
      </c>
      <c r="CC168" s="80">
        <v>0</v>
      </c>
    </row>
    <row r="169" spans="1:81">
      <c r="A169" s="80" t="s">
        <v>1912</v>
      </c>
      <c r="B169" s="80">
        <v>128</v>
      </c>
      <c r="C169" s="80">
        <v>9</v>
      </c>
      <c r="D169" s="80">
        <v>8</v>
      </c>
      <c r="E169" s="80">
        <v>2012</v>
      </c>
      <c r="F169" s="80" t="s">
        <v>88</v>
      </c>
      <c r="G169" s="80" t="s">
        <v>1903</v>
      </c>
      <c r="H169" s="80" t="s">
        <v>1904</v>
      </c>
      <c r="I169" s="177"/>
      <c r="J169" s="81">
        <v>786.8488356721831</v>
      </c>
      <c r="K169" s="81">
        <v>6.8838242516182007</v>
      </c>
      <c r="L169" s="81">
        <v>2.4950859385192383</v>
      </c>
      <c r="M169" s="81">
        <v>239.29440042353079</v>
      </c>
      <c r="N169" s="81">
        <v>236.96318579515602</v>
      </c>
      <c r="O169" s="81">
        <v>140.53689024104855</v>
      </c>
      <c r="P169" s="81">
        <v>64.63624120295556</v>
      </c>
      <c r="Q169" s="81">
        <v>11.836365270810226</v>
      </c>
      <c r="R169" s="81">
        <v>0</v>
      </c>
      <c r="S169" s="81">
        <v>12.131995166719999</v>
      </c>
      <c r="T169" s="82"/>
      <c r="U169" s="81">
        <v>107388663</v>
      </c>
      <c r="V169" s="81">
        <v>2943</v>
      </c>
      <c r="W169" s="81">
        <v>61</v>
      </c>
      <c r="X169" s="81">
        <v>46695</v>
      </c>
      <c r="Y169" s="81">
        <v>65440</v>
      </c>
      <c r="Z169" s="81">
        <v>73504</v>
      </c>
      <c r="AA169" s="81">
        <v>12988</v>
      </c>
      <c r="AB169" s="81">
        <v>155237</v>
      </c>
      <c r="AC169" s="81">
        <v>0</v>
      </c>
      <c r="AD169" s="81">
        <v>12.131995166719999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219.05099999999999</v>
      </c>
      <c r="BJ169" s="81">
        <v>0</v>
      </c>
      <c r="BK169" s="81">
        <v>45.024000000000001</v>
      </c>
      <c r="BL169" s="81">
        <v>0</v>
      </c>
      <c r="BM169" s="82"/>
      <c r="BN169" s="81">
        <v>0</v>
      </c>
      <c r="BO169" s="81">
        <v>0</v>
      </c>
      <c r="BP169" s="81">
        <v>16</v>
      </c>
      <c r="BQ169" s="81">
        <v>0</v>
      </c>
      <c r="BR169" s="81">
        <v>4</v>
      </c>
      <c r="BS169" s="81">
        <v>0</v>
      </c>
      <c r="BT169"/>
      <c r="BU169" s="80">
        <v>254.66200000000001</v>
      </c>
      <c r="BV169" s="80">
        <v>9.4130000000000003</v>
      </c>
      <c r="BW169" s="80">
        <v>0</v>
      </c>
      <c r="BX169" s="80">
        <v>0</v>
      </c>
      <c r="BY169" s="80">
        <v>0</v>
      </c>
      <c r="BZ169" s="80">
        <v>0</v>
      </c>
      <c r="CA169" s="80">
        <v>0</v>
      </c>
      <c r="CB169" s="80">
        <v>0</v>
      </c>
      <c r="CC169" s="80">
        <v>0</v>
      </c>
    </row>
    <row r="170" spans="1:81">
      <c r="A170" s="80" t="s">
        <v>1913</v>
      </c>
      <c r="B170" s="80">
        <v>129</v>
      </c>
      <c r="C170" s="80">
        <v>10</v>
      </c>
      <c r="D170" s="80">
        <v>8</v>
      </c>
      <c r="E170" s="80">
        <v>2013</v>
      </c>
      <c r="F170" s="80" t="s">
        <v>89</v>
      </c>
      <c r="G170" s="80" t="s">
        <v>1903</v>
      </c>
      <c r="H170" s="80" t="s">
        <v>1904</v>
      </c>
      <c r="I170" s="177"/>
      <c r="J170" s="81">
        <v>686.68784403504162</v>
      </c>
      <c r="K170" s="81">
        <v>5.9341556194358649</v>
      </c>
      <c r="L170" s="81">
        <v>2.5732388578690473</v>
      </c>
      <c r="M170" s="81">
        <v>230.54078798448504</v>
      </c>
      <c r="N170" s="81">
        <v>237.63352303694157</v>
      </c>
      <c r="O170" s="81">
        <v>136.90418547509839</v>
      </c>
      <c r="P170" s="81">
        <v>65.604111342774033</v>
      </c>
      <c r="Q170" s="81">
        <v>11.972576205615153</v>
      </c>
      <c r="R170" s="81">
        <v>0</v>
      </c>
      <c r="S170" s="81">
        <v>9.3414335392000005</v>
      </c>
      <c r="T170" s="82"/>
      <c r="U170" s="81">
        <v>86724645</v>
      </c>
      <c r="V170" s="81">
        <v>2943</v>
      </c>
      <c r="W170" s="81">
        <v>61</v>
      </c>
      <c r="X170" s="81">
        <v>46695</v>
      </c>
      <c r="Y170" s="81">
        <v>65712</v>
      </c>
      <c r="Z170" s="81">
        <v>74801</v>
      </c>
      <c r="AA170" s="81">
        <v>13133</v>
      </c>
      <c r="AB170" s="81">
        <v>154772</v>
      </c>
      <c r="AC170" s="81">
        <v>0</v>
      </c>
      <c r="AD170" s="81">
        <v>9.3414335392000005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225.28700000000001</v>
      </c>
      <c r="BJ170" s="81">
        <v>0</v>
      </c>
      <c r="BK170" s="81">
        <v>45.606000000000002</v>
      </c>
      <c r="BL170" s="81">
        <v>0</v>
      </c>
      <c r="BM170" s="82"/>
      <c r="BN170" s="81">
        <v>0</v>
      </c>
      <c r="BO170" s="81">
        <v>0</v>
      </c>
      <c r="BP170" s="81">
        <v>16</v>
      </c>
      <c r="BQ170" s="81">
        <v>0</v>
      </c>
      <c r="BR170" s="81">
        <v>4</v>
      </c>
      <c r="BS170" s="81">
        <v>0</v>
      </c>
      <c r="BT170"/>
      <c r="BU170" s="80">
        <v>264.16399999999999</v>
      </c>
      <c r="BV170" s="80">
        <v>6.7290000000000001</v>
      </c>
      <c r="BW170" s="80">
        <v>0</v>
      </c>
      <c r="BX170" s="80">
        <v>0</v>
      </c>
      <c r="BY170" s="80">
        <v>0</v>
      </c>
      <c r="BZ170" s="80">
        <v>0</v>
      </c>
      <c r="CA170" s="80">
        <v>0</v>
      </c>
      <c r="CB170" s="80">
        <v>0</v>
      </c>
      <c r="CC170" s="80">
        <v>0</v>
      </c>
    </row>
    <row r="171" spans="1:81">
      <c r="A171" s="80" t="s">
        <v>1914</v>
      </c>
      <c r="B171" s="80">
        <v>130</v>
      </c>
      <c r="C171" s="80">
        <v>11</v>
      </c>
      <c r="D171" s="80">
        <v>8</v>
      </c>
      <c r="E171" s="80">
        <v>2014</v>
      </c>
      <c r="F171" s="80" t="s">
        <v>90</v>
      </c>
      <c r="G171" s="80" t="s">
        <v>1903</v>
      </c>
      <c r="H171" s="80" t="s">
        <v>1904</v>
      </c>
      <c r="I171" s="177"/>
      <c r="J171" s="81">
        <v>665.75353869737262</v>
      </c>
      <c r="K171" s="81">
        <v>6.2899646013685269</v>
      </c>
      <c r="L171" s="81">
        <v>3.8163373222503005</v>
      </c>
      <c r="M171" s="81">
        <v>204.75865325422762</v>
      </c>
      <c r="N171" s="81">
        <v>207.90702804685296</v>
      </c>
      <c r="O171" s="81">
        <v>129.61551324973502</v>
      </c>
      <c r="P171" s="81">
        <v>67.371385873801913</v>
      </c>
      <c r="Q171" s="81">
        <v>11.451223857247106</v>
      </c>
      <c r="R171" s="81">
        <v>0</v>
      </c>
      <c r="S171" s="81">
        <v>10.876090934660001</v>
      </c>
      <c r="T171" s="82"/>
      <c r="U171" s="81">
        <v>93434443</v>
      </c>
      <c r="V171" s="81">
        <v>2744</v>
      </c>
      <c r="W171" s="81">
        <v>85</v>
      </c>
      <c r="X171" s="81">
        <v>45426</v>
      </c>
      <c r="Y171" s="81">
        <v>66173</v>
      </c>
      <c r="Z171" s="81">
        <v>74587</v>
      </c>
      <c r="AA171" s="81">
        <v>13417</v>
      </c>
      <c r="AB171" s="81">
        <v>154288</v>
      </c>
      <c r="AC171" s="81">
        <v>0</v>
      </c>
      <c r="AD171" s="81">
        <v>10.876090934660001</v>
      </c>
      <c r="AE171" s="82"/>
      <c r="AF171" s="81">
        <v>740408035.56621265</v>
      </c>
      <c r="AG171" s="81">
        <v>5606788.296062449</v>
      </c>
      <c r="AH171" s="81">
        <v>969767.18593848555</v>
      </c>
      <c r="AI171" s="81">
        <v>293487608.19170004</v>
      </c>
      <c r="AJ171" s="81">
        <v>294412460.72538996</v>
      </c>
      <c r="AK171" s="81">
        <v>0</v>
      </c>
      <c r="AL171" s="81">
        <v>0</v>
      </c>
      <c r="AM171" s="81">
        <v>21181436.84124909</v>
      </c>
      <c r="AN171" s="81">
        <v>0</v>
      </c>
      <c r="AO171" s="81">
        <v>0</v>
      </c>
      <c r="AP171" s="82"/>
      <c r="AQ171" s="81">
        <v>2280</v>
      </c>
      <c r="AR171" s="81">
        <v>128</v>
      </c>
      <c r="AS171" s="81">
        <v>0</v>
      </c>
      <c r="AT171" s="81">
        <v>0</v>
      </c>
      <c r="AU171" s="81">
        <v>0</v>
      </c>
      <c r="AV171" s="81">
        <v>0</v>
      </c>
      <c r="AW171" s="81" t="s">
        <v>564</v>
      </c>
      <c r="AX171" s="82"/>
      <c r="AY171" s="81">
        <v>7848.5</v>
      </c>
      <c r="AZ171" s="81">
        <v>4365.4000000000005</v>
      </c>
      <c r="BA171" s="81">
        <v>0</v>
      </c>
      <c r="BB171" s="81">
        <v>0</v>
      </c>
      <c r="BC171" s="81">
        <v>0</v>
      </c>
      <c r="BD171" s="81">
        <v>0</v>
      </c>
      <c r="BE171" s="81" t="s">
        <v>564</v>
      </c>
      <c r="BF171" s="82"/>
      <c r="BG171" s="81">
        <v>0</v>
      </c>
      <c r="BH171" s="81">
        <v>0</v>
      </c>
      <c r="BI171" s="81">
        <v>224.61</v>
      </c>
      <c r="BJ171" s="81">
        <v>0</v>
      </c>
      <c r="BK171" s="81">
        <v>43.762</v>
      </c>
      <c r="BL171" s="81">
        <v>0</v>
      </c>
      <c r="BM171" s="82"/>
      <c r="BN171" s="81">
        <v>0</v>
      </c>
      <c r="BO171" s="81">
        <v>0</v>
      </c>
      <c r="BP171" s="81">
        <v>18</v>
      </c>
      <c r="BQ171" s="81">
        <v>0</v>
      </c>
      <c r="BR171" s="81">
        <v>4</v>
      </c>
      <c r="BS171" s="81">
        <v>0</v>
      </c>
      <c r="BT171"/>
      <c r="BU171" s="80">
        <v>260.68400000000003</v>
      </c>
      <c r="BV171" s="80">
        <v>7.6879999999999997</v>
      </c>
      <c r="BW171" s="80">
        <v>0</v>
      </c>
      <c r="BX171" s="80">
        <v>0</v>
      </c>
      <c r="BY171" s="80">
        <v>0</v>
      </c>
      <c r="BZ171" s="80">
        <v>0</v>
      </c>
      <c r="CA171" s="80">
        <v>0</v>
      </c>
      <c r="CB171" s="80">
        <v>0</v>
      </c>
      <c r="CC171" s="80">
        <v>0</v>
      </c>
    </row>
    <row r="172" spans="1:81">
      <c r="A172" s="80" t="s">
        <v>1915</v>
      </c>
      <c r="B172" s="80">
        <v>131</v>
      </c>
      <c r="C172" s="80">
        <v>12</v>
      </c>
      <c r="D172" s="80">
        <v>8</v>
      </c>
      <c r="E172" s="80">
        <v>2015</v>
      </c>
      <c r="F172" s="80" t="s">
        <v>91</v>
      </c>
      <c r="G172" s="80" t="s">
        <v>1903</v>
      </c>
      <c r="H172" s="80" t="s">
        <v>1904</v>
      </c>
      <c r="I172" s="177"/>
      <c r="J172" s="81">
        <v>550.92916875632193</v>
      </c>
      <c r="K172" s="81">
        <v>6.0077215217076869</v>
      </c>
      <c r="L172" s="81">
        <v>4.2076517028356424</v>
      </c>
      <c r="M172" s="81">
        <v>214.56878019705971</v>
      </c>
      <c r="N172" s="81">
        <v>207.89443574296112</v>
      </c>
      <c r="O172" s="81">
        <v>129.1066806060403</v>
      </c>
      <c r="P172" s="81">
        <v>66.720853387744924</v>
      </c>
      <c r="Q172" s="81">
        <v>11.170218055355829</v>
      </c>
      <c r="R172" s="81">
        <v>0</v>
      </c>
      <c r="S172" s="81">
        <v>13.539689543980002</v>
      </c>
      <c r="T172" s="82"/>
      <c r="U172" s="81">
        <v>83032078</v>
      </c>
      <c r="V172" s="81">
        <v>2744</v>
      </c>
      <c r="W172" s="81">
        <v>85</v>
      </c>
      <c r="X172" s="81">
        <v>45426</v>
      </c>
      <c r="Y172" s="81">
        <v>66803</v>
      </c>
      <c r="Z172" s="81">
        <v>75010</v>
      </c>
      <c r="AA172" s="81">
        <v>13277</v>
      </c>
      <c r="AB172" s="81">
        <v>153738</v>
      </c>
      <c r="AC172" s="81">
        <v>0</v>
      </c>
      <c r="AD172" s="81">
        <v>13.539689543980002</v>
      </c>
      <c r="AE172" s="82"/>
      <c r="AF172" s="81">
        <v>628791203.19138348</v>
      </c>
      <c r="AG172" s="81">
        <v>4961513.7172441706</v>
      </c>
      <c r="AH172" s="81">
        <v>886251.6651073196</v>
      </c>
      <c r="AI172" s="81">
        <v>321228102.37683928</v>
      </c>
      <c r="AJ172" s="81">
        <v>308567550.24297565</v>
      </c>
      <c r="AK172" s="81">
        <v>0</v>
      </c>
      <c r="AL172" s="81">
        <v>0</v>
      </c>
      <c r="AM172" s="81">
        <v>21069147.993345398</v>
      </c>
      <c r="AN172" s="81">
        <v>0</v>
      </c>
      <c r="AO172" s="81">
        <v>0</v>
      </c>
      <c r="AP172" s="82"/>
      <c r="AQ172" s="81">
        <v>2506</v>
      </c>
      <c r="AR172" s="81">
        <v>177</v>
      </c>
      <c r="AS172" s="81">
        <v>0</v>
      </c>
      <c r="AT172" s="81">
        <v>0</v>
      </c>
      <c r="AU172" s="81">
        <v>0</v>
      </c>
      <c r="AV172" s="81">
        <v>0</v>
      </c>
      <c r="AW172" s="81" t="s">
        <v>564</v>
      </c>
      <c r="AX172" s="82"/>
      <c r="AY172" s="81">
        <v>8849.9</v>
      </c>
      <c r="AZ172" s="81">
        <v>5730.3</v>
      </c>
      <c r="BA172" s="81">
        <v>0</v>
      </c>
      <c r="BB172" s="81">
        <v>0</v>
      </c>
      <c r="BC172" s="81">
        <v>0</v>
      </c>
      <c r="BD172" s="81">
        <v>0</v>
      </c>
      <c r="BE172" s="81" t="s">
        <v>564</v>
      </c>
      <c r="BF172" s="82"/>
      <c r="BG172" s="81">
        <v>0</v>
      </c>
      <c r="BH172" s="81">
        <v>0</v>
      </c>
      <c r="BI172" s="81">
        <v>215.125</v>
      </c>
      <c r="BJ172" s="81">
        <v>0</v>
      </c>
      <c r="BK172" s="81">
        <v>47.962000000000003</v>
      </c>
      <c r="BL172" s="81">
        <v>0</v>
      </c>
      <c r="BM172" s="82"/>
      <c r="BN172" s="81">
        <v>0</v>
      </c>
      <c r="BO172" s="81">
        <v>0</v>
      </c>
      <c r="BP172" s="81">
        <v>18</v>
      </c>
      <c r="BQ172" s="81">
        <v>0</v>
      </c>
      <c r="BR172" s="81">
        <v>4</v>
      </c>
      <c r="BS172" s="81">
        <v>0</v>
      </c>
      <c r="BT172"/>
      <c r="BU172" s="80">
        <v>252.208</v>
      </c>
      <c r="BV172" s="80">
        <v>10.879</v>
      </c>
      <c r="BW172" s="80">
        <v>0</v>
      </c>
      <c r="BX172" s="80">
        <v>0</v>
      </c>
      <c r="BY172" s="80">
        <v>0</v>
      </c>
      <c r="BZ172" s="80">
        <v>0</v>
      </c>
      <c r="CA172" s="80">
        <v>0</v>
      </c>
      <c r="CB172" s="80">
        <v>0</v>
      </c>
      <c r="CC172" s="80">
        <v>0</v>
      </c>
    </row>
    <row r="173" spans="1:81">
      <c r="A173" s="80" t="s">
        <v>1916</v>
      </c>
      <c r="B173" s="80">
        <v>132</v>
      </c>
      <c r="C173" s="80">
        <v>13</v>
      </c>
      <c r="D173" s="80">
        <v>8</v>
      </c>
      <c r="E173" s="80">
        <v>2016</v>
      </c>
      <c r="F173" s="80" t="s">
        <v>92</v>
      </c>
      <c r="G173" s="80" t="s">
        <v>1903</v>
      </c>
      <c r="H173" s="80" t="s">
        <v>1904</v>
      </c>
      <c r="I173" s="177"/>
      <c r="J173" s="81">
        <v>675.00334201797193</v>
      </c>
      <c r="K173" s="81">
        <v>6.000453815366261</v>
      </c>
      <c r="L173" s="81">
        <v>4.9299815252430292</v>
      </c>
      <c r="M173" s="81">
        <v>187.78301773991996</v>
      </c>
      <c r="N173" s="81">
        <v>184.48436920187953</v>
      </c>
      <c r="O173" s="81">
        <v>128.41963160204685</v>
      </c>
      <c r="P173" s="81">
        <v>66.170934019972918</v>
      </c>
      <c r="Q173" s="81">
        <v>10.8105143907538</v>
      </c>
      <c r="R173" s="81">
        <v>0</v>
      </c>
      <c r="S173" s="81">
        <v>11.369114759200002</v>
      </c>
      <c r="T173" s="82"/>
      <c r="U173" s="81">
        <v>106357092</v>
      </c>
      <c r="V173" s="81">
        <v>2744</v>
      </c>
      <c r="W173" s="81">
        <v>85</v>
      </c>
      <c r="X173" s="81">
        <v>45426</v>
      </c>
      <c r="Y173" s="81">
        <v>67396</v>
      </c>
      <c r="Z173" s="81">
        <v>75528</v>
      </c>
      <c r="AA173" s="81">
        <v>13619</v>
      </c>
      <c r="AB173" s="81">
        <v>153054</v>
      </c>
      <c r="AC173" s="81">
        <v>0</v>
      </c>
      <c r="AD173" s="81">
        <v>11.3691147592</v>
      </c>
      <c r="AE173" s="82"/>
      <c r="AF173" s="81">
        <v>785030483.04147565</v>
      </c>
      <c r="AG173" s="81">
        <v>4769670.1362222023</v>
      </c>
      <c r="AH173" s="81">
        <v>771651.77982048516</v>
      </c>
      <c r="AI173" s="81">
        <v>300041277.20047569</v>
      </c>
      <c r="AJ173" s="81">
        <v>265163916.88286439</v>
      </c>
      <c r="AK173" s="81">
        <v>0</v>
      </c>
      <c r="AL173" s="81">
        <v>0</v>
      </c>
      <c r="AM173" s="81">
        <v>20991704.497059699</v>
      </c>
      <c r="AN173" s="81">
        <v>0</v>
      </c>
      <c r="AO173" s="81">
        <v>0</v>
      </c>
      <c r="AP173" s="82"/>
      <c r="AQ173" s="81">
        <v>2700</v>
      </c>
      <c r="AR173" s="81">
        <v>209</v>
      </c>
      <c r="AS173" s="81">
        <v>0</v>
      </c>
      <c r="AT173" s="81">
        <v>0</v>
      </c>
      <c r="AU173" s="81">
        <v>0</v>
      </c>
      <c r="AV173" s="81">
        <v>0</v>
      </c>
      <c r="AW173" s="81" t="s">
        <v>564</v>
      </c>
      <c r="AX173" s="82"/>
      <c r="AY173" s="81">
        <v>9696.2000000000007</v>
      </c>
      <c r="AZ173" s="81">
        <v>6356.7000000000007</v>
      </c>
      <c r="BA173" s="81">
        <v>0</v>
      </c>
      <c r="BB173" s="81">
        <v>0</v>
      </c>
      <c r="BC173" s="81">
        <v>0</v>
      </c>
      <c r="BD173" s="81">
        <v>0</v>
      </c>
      <c r="BE173" s="81" t="s">
        <v>564</v>
      </c>
      <c r="BF173" s="82"/>
      <c r="BG173" s="81">
        <v>0</v>
      </c>
      <c r="BH173" s="81">
        <v>0</v>
      </c>
      <c r="BI173" s="81">
        <v>203.988</v>
      </c>
      <c r="BJ173" s="81">
        <v>0</v>
      </c>
      <c r="BK173" s="81">
        <v>48.155000000000001</v>
      </c>
      <c r="BL173" s="81">
        <v>0</v>
      </c>
      <c r="BM173" s="82"/>
      <c r="BN173" s="81">
        <v>0</v>
      </c>
      <c r="BO173" s="81">
        <v>0</v>
      </c>
      <c r="BP173" s="81">
        <v>17</v>
      </c>
      <c r="BQ173" s="81">
        <v>0</v>
      </c>
      <c r="BR173" s="81">
        <v>5</v>
      </c>
      <c r="BS173" s="81">
        <v>0</v>
      </c>
      <c r="BT173"/>
      <c r="BU173" s="80">
        <v>244.05799999999999</v>
      </c>
      <c r="BV173" s="80">
        <v>8.0850000000000009</v>
      </c>
      <c r="BW173" s="80">
        <v>0</v>
      </c>
      <c r="BX173" s="80">
        <v>0</v>
      </c>
      <c r="BY173" s="80">
        <v>0</v>
      </c>
      <c r="BZ173" s="80">
        <v>0</v>
      </c>
      <c r="CA173" s="80">
        <v>0</v>
      </c>
      <c r="CB173" s="80">
        <v>0</v>
      </c>
      <c r="CC173" s="80">
        <v>0</v>
      </c>
    </row>
    <row r="174" spans="1:81">
      <c r="A174" s="80" t="s">
        <v>1917</v>
      </c>
      <c r="B174" s="80">
        <v>133</v>
      </c>
      <c r="C174" s="80">
        <v>14</v>
      </c>
      <c r="D174" s="80">
        <v>8</v>
      </c>
      <c r="E174" s="80">
        <v>2017</v>
      </c>
      <c r="F174" s="80" t="s">
        <v>71</v>
      </c>
      <c r="G174" s="80" t="s">
        <v>1903</v>
      </c>
      <c r="H174" s="80" t="s">
        <v>1904</v>
      </c>
      <c r="I174" s="177"/>
      <c r="J174" s="81">
        <v>651.781840855582</v>
      </c>
      <c r="K174" s="81">
        <v>6.2504143188516927</v>
      </c>
      <c r="L174" s="81">
        <v>4.3130608204052905</v>
      </c>
      <c r="M174" s="81">
        <v>181.12496066731049</v>
      </c>
      <c r="N174" s="81">
        <v>201.63249276515404</v>
      </c>
      <c r="O174" s="81">
        <v>125.12156791819822</v>
      </c>
      <c r="P174" s="81">
        <v>66.210419429974579</v>
      </c>
      <c r="Q174" s="81">
        <v>10.414962568415827</v>
      </c>
      <c r="R174" s="81">
        <v>0</v>
      </c>
      <c r="S174" s="81">
        <v>11.59148464968</v>
      </c>
      <c r="T174" s="82"/>
      <c r="U174" s="81">
        <v>111630947</v>
      </c>
      <c r="V174" s="81">
        <v>2744</v>
      </c>
      <c r="W174" s="81">
        <v>85</v>
      </c>
      <c r="X174" s="81">
        <v>45426</v>
      </c>
      <c r="Y174" s="81">
        <v>68075</v>
      </c>
      <c r="Z174" s="81">
        <v>74809</v>
      </c>
      <c r="AA174" s="81">
        <v>13714</v>
      </c>
      <c r="AB174" s="81">
        <v>152487</v>
      </c>
      <c r="AC174" s="81">
        <v>0</v>
      </c>
      <c r="AD174" s="81">
        <v>11.59148464968</v>
      </c>
      <c r="AE174" s="82"/>
      <c r="AF174" s="81">
        <v>776566251.30349267</v>
      </c>
      <c r="AG174" s="81">
        <v>4949051.3881232962</v>
      </c>
      <c r="AH174" s="81">
        <v>922309.04439086828</v>
      </c>
      <c r="AI174" s="81">
        <v>300742004.79523158</v>
      </c>
      <c r="AJ174" s="81">
        <v>296003567.8260802</v>
      </c>
      <c r="AK174" s="81">
        <v>0</v>
      </c>
      <c r="AL174" s="81">
        <v>0</v>
      </c>
      <c r="AM174" s="81">
        <v>20946663.762284659</v>
      </c>
      <c r="AN174" s="81">
        <v>0</v>
      </c>
      <c r="AO174" s="81">
        <v>0</v>
      </c>
      <c r="AP174" s="82"/>
      <c r="AQ174" s="81">
        <v>2844</v>
      </c>
      <c r="AR174" s="81">
        <v>231</v>
      </c>
      <c r="AS174" s="81">
        <v>0</v>
      </c>
      <c r="AT174" s="81">
        <v>0</v>
      </c>
      <c r="AU174" s="81">
        <v>0</v>
      </c>
      <c r="AV174" s="81">
        <v>0</v>
      </c>
      <c r="AW174" s="81" t="s">
        <v>564</v>
      </c>
      <c r="AX174" s="82"/>
      <c r="AY174" s="81">
        <v>10346.5</v>
      </c>
      <c r="AZ174" s="81">
        <v>6792.7000000000007</v>
      </c>
      <c r="BA174" s="81">
        <v>0</v>
      </c>
      <c r="BB174" s="81">
        <v>0</v>
      </c>
      <c r="BC174" s="81">
        <v>0</v>
      </c>
      <c r="BD174" s="81">
        <v>0</v>
      </c>
      <c r="BE174" s="81" t="s">
        <v>564</v>
      </c>
      <c r="BF174" s="82"/>
      <c r="BG174" s="81">
        <v>0</v>
      </c>
      <c r="BH174" s="81">
        <v>0</v>
      </c>
      <c r="BI174" s="81">
        <v>202.233</v>
      </c>
      <c r="BJ174" s="81">
        <v>0</v>
      </c>
      <c r="BK174" s="81">
        <v>49.381</v>
      </c>
      <c r="BL174" s="81">
        <v>0</v>
      </c>
      <c r="BM174" s="82"/>
      <c r="BN174" s="81">
        <v>0</v>
      </c>
      <c r="BO174" s="81">
        <v>0</v>
      </c>
      <c r="BP174" s="81">
        <v>16</v>
      </c>
      <c r="BQ174" s="81">
        <v>0</v>
      </c>
      <c r="BR174" s="81">
        <v>5</v>
      </c>
      <c r="BS174" s="81">
        <v>0</v>
      </c>
      <c r="BT174"/>
      <c r="BU174" s="80">
        <v>242.827</v>
      </c>
      <c r="BV174" s="80">
        <v>8.7870000000000008</v>
      </c>
      <c r="BW174" s="80">
        <v>0</v>
      </c>
      <c r="BX174" s="80">
        <v>0</v>
      </c>
      <c r="BY174" s="80">
        <v>0</v>
      </c>
      <c r="BZ174" s="80">
        <v>0</v>
      </c>
      <c r="CA174" s="80">
        <v>0</v>
      </c>
      <c r="CB174" s="80">
        <v>0</v>
      </c>
      <c r="CC174" s="80">
        <v>0</v>
      </c>
    </row>
    <row r="175" spans="1:81">
      <c r="A175" s="80" t="s">
        <v>1918</v>
      </c>
      <c r="B175" s="80">
        <v>134</v>
      </c>
      <c r="C175" s="80">
        <v>15</v>
      </c>
      <c r="D175" s="80">
        <v>8</v>
      </c>
      <c r="E175" s="80">
        <v>2018</v>
      </c>
      <c r="F175" s="80" t="s">
        <v>93</v>
      </c>
      <c r="G175" s="80" t="s">
        <v>1903</v>
      </c>
      <c r="H175" s="80" t="s">
        <v>1904</v>
      </c>
      <c r="I175" s="177"/>
      <c r="J175" s="81">
        <v>653.16199954950071</v>
      </c>
      <c r="K175" s="81">
        <v>5.8769766924328</v>
      </c>
      <c r="L175" s="81">
        <v>4.0405488202975572</v>
      </c>
      <c r="M175" s="81">
        <v>179.07348674484007</v>
      </c>
      <c r="N175" s="81">
        <v>192.00656435118518</v>
      </c>
      <c r="O175" s="81">
        <v>122.85450402545655</v>
      </c>
      <c r="P175" s="81">
        <v>65.838138309573026</v>
      </c>
      <c r="Q175" s="81">
        <v>9.612208142893504</v>
      </c>
      <c r="R175" s="81">
        <v>0</v>
      </c>
      <c r="S175" s="81">
        <v>11.476903115580001</v>
      </c>
      <c r="T175" s="82"/>
      <c r="U175" s="81">
        <v>119023088</v>
      </c>
      <c r="V175" s="81">
        <v>2744</v>
      </c>
      <c r="W175" s="81">
        <v>85</v>
      </c>
      <c r="X175" s="81">
        <v>45426</v>
      </c>
      <c r="Y175" s="81">
        <v>68798</v>
      </c>
      <c r="Z175" s="81">
        <v>74860</v>
      </c>
      <c r="AA175" s="81">
        <v>13774</v>
      </c>
      <c r="AB175" s="81">
        <v>151661</v>
      </c>
      <c r="AC175" s="81">
        <v>0</v>
      </c>
      <c r="AD175" s="81">
        <v>11.476903115580001</v>
      </c>
      <c r="AE175" s="82"/>
      <c r="AF175" s="81">
        <v>792257659.30223238</v>
      </c>
      <c r="AG175" s="81">
        <v>4469288.4952703258</v>
      </c>
      <c r="AH175" s="81">
        <v>880275.99581221177</v>
      </c>
      <c r="AI175" s="81">
        <v>293066132.25209862</v>
      </c>
      <c r="AJ175" s="81">
        <v>296055260.97779119</v>
      </c>
      <c r="AK175" s="81">
        <v>0</v>
      </c>
      <c r="AL175" s="81">
        <v>0</v>
      </c>
      <c r="AM175" s="81">
        <v>20876305.101639379</v>
      </c>
      <c r="AN175" s="81">
        <v>0</v>
      </c>
      <c r="AO175" s="81">
        <v>0</v>
      </c>
      <c r="AP175" s="82"/>
      <c r="AQ175" s="81">
        <v>3004</v>
      </c>
      <c r="AR175" s="81">
        <v>260</v>
      </c>
      <c r="AS175" s="81">
        <v>0</v>
      </c>
      <c r="AT175" s="81">
        <v>0</v>
      </c>
      <c r="AU175" s="81">
        <v>0</v>
      </c>
      <c r="AV175" s="81">
        <v>0</v>
      </c>
      <c r="AW175" s="81" t="s">
        <v>564</v>
      </c>
      <c r="AX175" s="82"/>
      <c r="AY175" s="81">
        <v>11092.79999999999</v>
      </c>
      <c r="AZ175" s="81">
        <v>7148.1</v>
      </c>
      <c r="BA175" s="81">
        <v>0</v>
      </c>
      <c r="BB175" s="81">
        <v>0</v>
      </c>
      <c r="BC175" s="81">
        <v>0</v>
      </c>
      <c r="BD175" s="81">
        <v>0</v>
      </c>
      <c r="BE175" s="81" t="s">
        <v>564</v>
      </c>
      <c r="BF175" s="82"/>
      <c r="BG175" s="81">
        <v>0</v>
      </c>
      <c r="BH175" s="81">
        <v>0</v>
      </c>
      <c r="BI175" s="81">
        <v>192.82</v>
      </c>
      <c r="BJ175" s="81">
        <v>0</v>
      </c>
      <c r="BK175" s="81">
        <v>42.933000000000007</v>
      </c>
      <c r="BL175" s="81">
        <v>0</v>
      </c>
      <c r="BM175" s="82"/>
      <c r="BN175" s="81">
        <v>0</v>
      </c>
      <c r="BO175" s="81">
        <v>0</v>
      </c>
      <c r="BP175" s="81">
        <v>15</v>
      </c>
      <c r="BQ175" s="81">
        <v>0</v>
      </c>
      <c r="BR175" s="81">
        <v>5</v>
      </c>
      <c r="BS175" s="81">
        <v>0</v>
      </c>
      <c r="BT175"/>
      <c r="BU175" s="80">
        <v>222.46899999999999</v>
      </c>
      <c r="BV175" s="80">
        <v>7.69</v>
      </c>
      <c r="BW175" s="80">
        <v>0</v>
      </c>
      <c r="BX175" s="80">
        <v>0</v>
      </c>
      <c r="BY175" s="80">
        <v>0</v>
      </c>
      <c r="BZ175" s="80">
        <v>5.5229999999999997</v>
      </c>
      <c r="CA175" s="80">
        <v>3.0000000000000001E-3</v>
      </c>
      <c r="CB175" s="80">
        <v>6.8000000000000005E-2</v>
      </c>
      <c r="CC175" s="80">
        <v>0</v>
      </c>
    </row>
    <row r="176" spans="1:81">
      <c r="A176" s="80" t="s">
        <v>1919</v>
      </c>
      <c r="B176" s="80">
        <v>135</v>
      </c>
      <c r="C176" s="80">
        <v>16</v>
      </c>
      <c r="D176" s="80">
        <v>8</v>
      </c>
      <c r="E176" s="80">
        <v>2019</v>
      </c>
      <c r="F176" s="80" t="s">
        <v>73</v>
      </c>
      <c r="G176" s="80" t="s">
        <v>1903</v>
      </c>
      <c r="H176" s="80" t="s">
        <v>1904</v>
      </c>
      <c r="I176" s="177"/>
      <c r="J176" s="81">
        <v>564.80702355711014</v>
      </c>
      <c r="K176" s="81">
        <v>5.1884083889347972</v>
      </c>
      <c r="L176" s="81">
        <v>4.0745623980695225</v>
      </c>
      <c r="M176" s="81">
        <v>169.55627150707292</v>
      </c>
      <c r="N176" s="81">
        <v>168.18136462949846</v>
      </c>
      <c r="O176" s="81">
        <v>118.88634768206614</v>
      </c>
      <c r="P176" s="81">
        <v>66.272009235308161</v>
      </c>
      <c r="Q176" s="81">
        <v>9.3006871080717968</v>
      </c>
      <c r="R176" s="81">
        <v>0</v>
      </c>
      <c r="S176" s="81">
        <v>9.0140229894799972</v>
      </c>
      <c r="T176" s="82"/>
      <c r="U176" s="81">
        <v>107565958</v>
      </c>
      <c r="V176" s="81">
        <v>2744</v>
      </c>
      <c r="W176" s="81">
        <v>85</v>
      </c>
      <c r="X176" s="81">
        <v>45426</v>
      </c>
      <c r="Y176" s="81">
        <v>69319</v>
      </c>
      <c r="Z176" s="81">
        <v>74431</v>
      </c>
      <c r="AA176" s="81">
        <v>13761</v>
      </c>
      <c r="AB176" s="81">
        <v>150719</v>
      </c>
      <c r="AC176" s="81">
        <v>0</v>
      </c>
      <c r="AD176" s="81">
        <v>9.0140229894799972</v>
      </c>
      <c r="AE176" s="82"/>
      <c r="AF176" s="81">
        <v>700344135.98934174</v>
      </c>
      <c r="AG176" s="81">
        <v>4173560.4591694181</v>
      </c>
      <c r="AH176" s="81">
        <v>933366.92637313961</v>
      </c>
      <c r="AI176" s="81">
        <v>289064441.86468422</v>
      </c>
      <c r="AJ176" s="81">
        <v>260501731.32868713</v>
      </c>
      <c r="AK176" s="81">
        <v>0</v>
      </c>
      <c r="AL176" s="81">
        <v>0</v>
      </c>
      <c r="AM176" s="81">
        <v>20526793.187975466</v>
      </c>
      <c r="AN176" s="81">
        <v>0</v>
      </c>
      <c r="AO176" s="81">
        <v>0</v>
      </c>
      <c r="AP176" s="82"/>
      <c r="AQ176" s="81">
        <v>3159</v>
      </c>
      <c r="AR176" s="81">
        <v>270</v>
      </c>
      <c r="AS176" s="81">
        <v>0</v>
      </c>
      <c r="AT176" s="81">
        <v>0</v>
      </c>
      <c r="AU176" s="81">
        <v>0</v>
      </c>
      <c r="AV176" s="81">
        <v>0</v>
      </c>
      <c r="AW176" s="81" t="s">
        <v>564</v>
      </c>
      <c r="AX176" s="82"/>
      <c r="AY176" s="81">
        <v>11824.09999999998</v>
      </c>
      <c r="AZ176" s="81">
        <v>7276.3</v>
      </c>
      <c r="BA176" s="81">
        <v>0</v>
      </c>
      <c r="BB176" s="81">
        <v>0</v>
      </c>
      <c r="BC176" s="81">
        <v>0</v>
      </c>
      <c r="BD176" s="81">
        <v>0</v>
      </c>
      <c r="BE176" s="81" t="s">
        <v>564</v>
      </c>
      <c r="BF176" s="82"/>
      <c r="BG176" s="81">
        <v>0</v>
      </c>
      <c r="BH176" s="81">
        <v>0</v>
      </c>
      <c r="BI176" s="81">
        <v>175.12799999999999</v>
      </c>
      <c r="BJ176" s="81">
        <v>0</v>
      </c>
      <c r="BK176" s="81">
        <v>43.56</v>
      </c>
      <c r="BL176" s="81">
        <v>0</v>
      </c>
      <c r="BM176" s="82"/>
      <c r="BN176" s="81">
        <v>0</v>
      </c>
      <c r="BO176" s="81">
        <v>0</v>
      </c>
      <c r="BP176" s="81">
        <v>16</v>
      </c>
      <c r="BQ176" s="81">
        <v>0</v>
      </c>
      <c r="BR176" s="81">
        <v>5</v>
      </c>
      <c r="BS176" s="81">
        <v>0</v>
      </c>
      <c r="BT176"/>
      <c r="BU176" s="80">
        <v>207.04300000000001</v>
      </c>
      <c r="BV176" s="80">
        <v>5.931</v>
      </c>
      <c r="BW176" s="80">
        <v>0</v>
      </c>
      <c r="BX176" s="80">
        <v>0</v>
      </c>
      <c r="BY176" s="80">
        <v>0</v>
      </c>
      <c r="BZ176" s="80">
        <v>5.6749999999999998</v>
      </c>
      <c r="CA176" s="80">
        <v>5.0000000000000001E-3</v>
      </c>
      <c r="CB176" s="80">
        <v>3.4000000000000002E-2</v>
      </c>
      <c r="CC176" s="80">
        <v>0</v>
      </c>
    </row>
    <row r="177" spans="1:81">
      <c r="A177" s="80" t="s">
        <v>1920</v>
      </c>
      <c r="B177" s="80">
        <v>136</v>
      </c>
      <c r="C177" s="80">
        <v>17</v>
      </c>
      <c r="D177" s="80">
        <v>8</v>
      </c>
      <c r="E177" s="80">
        <v>2020</v>
      </c>
      <c r="F177" s="80" t="s">
        <v>218</v>
      </c>
      <c r="G177" s="80" t="s">
        <v>1903</v>
      </c>
      <c r="H177" s="80" t="s">
        <v>1904</v>
      </c>
      <c r="I177" s="177"/>
      <c r="J177" s="81">
        <v>534.40817031062795</v>
      </c>
      <c r="K177" s="81">
        <v>5.4238601854831598</v>
      </c>
      <c r="L177" s="81">
        <v>3.9510100304933946</v>
      </c>
      <c r="M177" s="81">
        <v>157.846961108318</v>
      </c>
      <c r="N177" s="81">
        <v>176.50296699341803</v>
      </c>
      <c r="O177" s="81">
        <v>104.0395124202123</v>
      </c>
      <c r="P177" s="81">
        <v>63.195378990611083</v>
      </c>
      <c r="Q177" s="81">
        <v>8.8342160660666256</v>
      </c>
      <c r="R177" s="81">
        <v>0</v>
      </c>
      <c r="S177" s="81">
        <v>13.5170513136</v>
      </c>
      <c r="T177" s="82"/>
      <c r="U177" s="81">
        <v>95675551</v>
      </c>
      <c r="V177" s="81">
        <v>2619</v>
      </c>
      <c r="W177" s="81">
        <v>84</v>
      </c>
      <c r="X177" s="81">
        <v>46674</v>
      </c>
      <c r="Y177" s="81">
        <v>69859</v>
      </c>
      <c r="Z177" s="81">
        <v>74344</v>
      </c>
      <c r="AA177" s="81">
        <v>14257</v>
      </c>
      <c r="AB177" s="81">
        <v>149826</v>
      </c>
      <c r="AC177" s="81">
        <v>0</v>
      </c>
      <c r="AD177" s="81">
        <v>13.5170513136</v>
      </c>
      <c r="AE177" s="82"/>
      <c r="AF177" s="81">
        <v>670538718.99863076</v>
      </c>
      <c r="AG177" s="81">
        <v>4136675.6671039751</v>
      </c>
      <c r="AH177" s="81">
        <v>931760.61302681814</v>
      </c>
      <c r="AI177" s="81">
        <v>269505273.00778031</v>
      </c>
      <c r="AJ177" s="81">
        <v>283341298.02071983</v>
      </c>
      <c r="AK177" s="81"/>
      <c r="AL177" s="81"/>
      <c r="AM177" s="81">
        <v>19553957.601578675</v>
      </c>
      <c r="AN177" s="81"/>
      <c r="AO177" s="81"/>
      <c r="AP177" s="82"/>
      <c r="AQ177" s="81">
        <v>3320</v>
      </c>
      <c r="AR177" s="81">
        <v>274</v>
      </c>
      <c r="AS177" s="81">
        <v>0</v>
      </c>
      <c r="AT177" s="81">
        <v>0</v>
      </c>
      <c r="AU177" s="81">
        <v>0</v>
      </c>
      <c r="AV177" s="81">
        <v>0</v>
      </c>
      <c r="AW177" s="81">
        <v>0</v>
      </c>
      <c r="AX177" s="82"/>
      <c r="AY177" s="81">
        <v>12649.19999999997</v>
      </c>
      <c r="AZ177" s="81">
        <v>7949.9999999999982</v>
      </c>
      <c r="BA177" s="81">
        <v>0</v>
      </c>
      <c r="BB177" s="81">
        <v>0</v>
      </c>
      <c r="BC177" s="81">
        <v>0</v>
      </c>
      <c r="BD177" s="81">
        <v>0</v>
      </c>
      <c r="BE177" s="81">
        <v>0</v>
      </c>
      <c r="BF177" s="82"/>
      <c r="BG177" s="81">
        <v>0</v>
      </c>
      <c r="BH177" s="81">
        <v>0</v>
      </c>
      <c r="BI177" s="81">
        <v>151.821</v>
      </c>
      <c r="BJ177" s="81">
        <v>0</v>
      </c>
      <c r="BK177" s="81">
        <v>44.531999999999996</v>
      </c>
      <c r="BL177" s="81">
        <v>0</v>
      </c>
      <c r="BM177" s="82"/>
      <c r="BN177" s="81">
        <v>0</v>
      </c>
      <c r="BO177" s="81">
        <v>0</v>
      </c>
      <c r="BP177" s="81">
        <v>16</v>
      </c>
      <c r="BQ177" s="81">
        <v>0</v>
      </c>
      <c r="BR177" s="81">
        <v>4</v>
      </c>
      <c r="BS177" s="81">
        <v>0</v>
      </c>
      <c r="BT177"/>
      <c r="BU177" s="80">
        <v>181.858</v>
      </c>
      <c r="BV177" s="80">
        <v>10.458</v>
      </c>
      <c r="BW177" s="80">
        <v>0</v>
      </c>
      <c r="BX177" s="80">
        <v>0</v>
      </c>
      <c r="BY177" s="80">
        <v>0</v>
      </c>
      <c r="BZ177" s="80">
        <v>4.0369999999999999</v>
      </c>
      <c r="CA177" s="80">
        <v>0</v>
      </c>
      <c r="CB177" s="80">
        <v>0</v>
      </c>
      <c r="CC177" s="80">
        <v>0</v>
      </c>
    </row>
    <row r="178" spans="1:81">
      <c r="A178" s="80" t="s">
        <v>1921</v>
      </c>
      <c r="B178" s="80">
        <v>136</v>
      </c>
      <c r="C178" s="80">
        <v>18</v>
      </c>
      <c r="D178" s="80">
        <v>8</v>
      </c>
      <c r="E178" s="80">
        <v>2021</v>
      </c>
      <c r="F178" s="80" t="s">
        <v>75</v>
      </c>
      <c r="G178" s="174" t="s">
        <v>1903</v>
      </c>
      <c r="H178" s="80" t="s">
        <v>1904</v>
      </c>
      <c r="I178" s="177"/>
      <c r="J178" s="81">
        <v>536.93484864487959</v>
      </c>
      <c r="K178" s="81">
        <v>6.0391484617843645</v>
      </c>
      <c r="L178" s="81">
        <v>3.6327133393792597</v>
      </c>
      <c r="M178" s="81">
        <v>177.96732836839504</v>
      </c>
      <c r="N178" s="81">
        <v>167.09327412565841</v>
      </c>
      <c r="O178" s="81">
        <v>101.38531542475623</v>
      </c>
      <c r="P178" s="81">
        <v>65.824917466406873</v>
      </c>
      <c r="Q178" s="81">
        <v>8.9322379383980834</v>
      </c>
      <c r="R178" s="81">
        <v>0</v>
      </c>
      <c r="S178" s="81">
        <v>11.3895921412</v>
      </c>
      <c r="T178" s="82"/>
      <c r="U178" s="81">
        <v>111052396</v>
      </c>
      <c r="V178" s="81">
        <v>2619</v>
      </c>
      <c r="W178" s="81">
        <v>84</v>
      </c>
      <c r="X178" s="81">
        <v>46674</v>
      </c>
      <c r="Y178" s="81">
        <v>70757</v>
      </c>
      <c r="Z178" s="81">
        <v>74598</v>
      </c>
      <c r="AA178" s="81">
        <v>14482</v>
      </c>
      <c r="AB178" s="81">
        <v>149692</v>
      </c>
      <c r="AC178" s="81">
        <v>0</v>
      </c>
      <c r="AD178" s="81">
        <v>11.3895921412</v>
      </c>
      <c r="AE178" s="82"/>
      <c r="AF178" s="81">
        <v>678568039.33408666</v>
      </c>
      <c r="AG178" s="81">
        <v>4656290.0570664974</v>
      </c>
      <c r="AH178" s="81">
        <v>820483.13066405582</v>
      </c>
      <c r="AI178" s="81">
        <v>300232296.90552741</v>
      </c>
      <c r="AJ178" s="81">
        <v>249938754.98607969</v>
      </c>
      <c r="AK178" s="81">
        <v>0</v>
      </c>
      <c r="AL178" s="81">
        <v>0</v>
      </c>
      <c r="AM178" s="81">
        <v>19649153.893725637</v>
      </c>
      <c r="AN178" s="81">
        <v>0</v>
      </c>
      <c r="AO178" s="81">
        <v>0</v>
      </c>
      <c r="AP178" s="82"/>
      <c r="AQ178" s="81">
        <v>3513</v>
      </c>
      <c r="AR178" s="81">
        <v>278</v>
      </c>
      <c r="AS178" s="81">
        <v>0</v>
      </c>
      <c r="AT178" s="81">
        <v>0</v>
      </c>
      <c r="AU178" s="81">
        <v>0</v>
      </c>
      <c r="AV178" s="81">
        <v>0</v>
      </c>
      <c r="AW178" s="81"/>
      <c r="AX178" s="82"/>
      <c r="AY178" s="81">
        <v>13666.699999999941</v>
      </c>
      <c r="AZ178" s="81">
        <v>8270.3999999999978</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1922</v>
      </c>
      <c r="B179" s="80">
        <v>136</v>
      </c>
      <c r="C179" s="80">
        <v>19</v>
      </c>
      <c r="D179" s="80">
        <v>8</v>
      </c>
      <c r="E179" s="80">
        <v>2022</v>
      </c>
      <c r="F179" s="80" t="s">
        <v>568</v>
      </c>
      <c r="G179" s="174" t="s">
        <v>1903</v>
      </c>
      <c r="H179" s="80" t="s">
        <v>1904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3793</v>
      </c>
      <c r="AR179" s="81">
        <v>279</v>
      </c>
      <c r="AS179" s="81">
        <v>0</v>
      </c>
      <c r="AT179" s="81">
        <v>0</v>
      </c>
      <c r="AU179" s="81">
        <v>0</v>
      </c>
      <c r="AV179" s="81">
        <v>0</v>
      </c>
      <c r="AW179" s="81"/>
      <c r="AX179" s="82"/>
      <c r="AY179" s="81">
        <v>15216.199999999906</v>
      </c>
      <c r="AZ179" s="81">
        <v>8319.8999999999978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1923</v>
      </c>
      <c r="B180" s="80">
        <v>171</v>
      </c>
      <c r="C180" s="80">
        <v>1</v>
      </c>
      <c r="D180" s="80">
        <v>11</v>
      </c>
      <c r="E180" s="80">
        <v>1990</v>
      </c>
      <c r="F180" s="80" t="s">
        <v>562</v>
      </c>
      <c r="G180" s="80" t="s">
        <v>1924</v>
      </c>
      <c r="H180" s="80" t="s">
        <v>1925</v>
      </c>
      <c r="I180" s="177"/>
      <c r="J180" s="81">
        <v>8.452547433738351</v>
      </c>
      <c r="K180" s="81">
        <v>5.8835365653072946</v>
      </c>
      <c r="L180" s="81">
        <v>1.8610342534275932</v>
      </c>
      <c r="M180" s="81">
        <v>95.371060077675338</v>
      </c>
      <c r="N180" s="81">
        <v>115.69794926007069</v>
      </c>
      <c r="O180" s="81">
        <v>87.544313832693632</v>
      </c>
      <c r="P180" s="81">
        <v>31.48950030425279</v>
      </c>
      <c r="Q180" s="81">
        <v>8.898967242486254</v>
      </c>
      <c r="R180" s="81">
        <v>0</v>
      </c>
      <c r="S180" s="81">
        <v>11.190879939769204</v>
      </c>
      <c r="T180" s="82"/>
      <c r="U180" s="81">
        <v>2108451</v>
      </c>
      <c r="V180" s="81">
        <v>2259</v>
      </c>
      <c r="W180" s="81">
        <v>17</v>
      </c>
      <c r="X180" s="81">
        <v>39781</v>
      </c>
      <c r="Y180" s="81">
        <v>50648</v>
      </c>
      <c r="Z180" s="81">
        <v>36008</v>
      </c>
      <c r="AA180" s="81">
        <v>7646</v>
      </c>
      <c r="AB180" s="81">
        <v>144489</v>
      </c>
      <c r="AC180" s="81">
        <v>0</v>
      </c>
      <c r="AD180" s="81">
        <v>11.190879939769204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1926</v>
      </c>
      <c r="B181" s="80">
        <v>172</v>
      </c>
      <c r="C181" s="80">
        <v>2</v>
      </c>
      <c r="D181" s="80">
        <v>11</v>
      </c>
      <c r="E181" s="80">
        <v>2005</v>
      </c>
      <c r="F181" s="80" t="s">
        <v>565</v>
      </c>
      <c r="G181" s="80" t="s">
        <v>1924</v>
      </c>
      <c r="H181" s="80" t="s">
        <v>1925</v>
      </c>
      <c r="I181" s="177"/>
      <c r="J181" s="81">
        <v>16.893359497969019</v>
      </c>
      <c r="K181" s="81">
        <v>4.2015737568971518</v>
      </c>
      <c r="L181" s="81">
        <v>1.8315544062625573</v>
      </c>
      <c r="M181" s="81">
        <v>192.9669574737953</v>
      </c>
      <c r="N181" s="81">
        <v>163.94852910283146</v>
      </c>
      <c r="O181" s="81">
        <v>99.950405172586628</v>
      </c>
      <c r="P181" s="81">
        <v>31.30845900102106</v>
      </c>
      <c r="Q181" s="81">
        <v>8.3295515775009683</v>
      </c>
      <c r="R181" s="81">
        <v>0</v>
      </c>
      <c r="S181" s="81">
        <v>14.530296126110544</v>
      </c>
      <c r="T181" s="82"/>
      <c r="U181" s="81">
        <v>2146749</v>
      </c>
      <c r="V181" s="81">
        <v>1969</v>
      </c>
      <c r="W181" s="81">
        <v>22</v>
      </c>
      <c r="X181" s="81">
        <v>45955</v>
      </c>
      <c r="Y181" s="81">
        <v>61943</v>
      </c>
      <c r="Z181" s="81">
        <v>47573</v>
      </c>
      <c r="AA181" s="81">
        <v>6226</v>
      </c>
      <c r="AB181" s="81">
        <v>141383</v>
      </c>
      <c r="AC181" s="81">
        <v>0</v>
      </c>
      <c r="AD181" s="81">
        <v>14.530296126110544</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1927</v>
      </c>
      <c r="B182" s="80">
        <v>173</v>
      </c>
      <c r="C182" s="80">
        <v>3</v>
      </c>
      <c r="D182" s="80">
        <v>11</v>
      </c>
      <c r="E182" s="80">
        <v>2006</v>
      </c>
      <c r="F182" s="80" t="s">
        <v>566</v>
      </c>
      <c r="G182" s="80" t="s">
        <v>1924</v>
      </c>
      <c r="H182" s="80" t="s">
        <v>1925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1928</v>
      </c>
      <c r="B183" s="80">
        <v>174</v>
      </c>
      <c r="C183" s="80">
        <v>4</v>
      </c>
      <c r="D183" s="80">
        <v>11</v>
      </c>
      <c r="E183" s="80">
        <v>2007</v>
      </c>
      <c r="F183" s="80" t="s">
        <v>567</v>
      </c>
      <c r="G183" s="80" t="s">
        <v>1924</v>
      </c>
      <c r="H183" s="80" t="s">
        <v>1925</v>
      </c>
      <c r="I183" s="177"/>
      <c r="J183" s="81">
        <v>27.284893314269979</v>
      </c>
      <c r="K183" s="81">
        <v>4.6431721493625844</v>
      </c>
      <c r="L183" s="81">
        <v>5.0228477560381721</v>
      </c>
      <c r="M183" s="81">
        <v>216.28660316572399</v>
      </c>
      <c r="N183" s="81">
        <v>179.49701055837718</v>
      </c>
      <c r="O183" s="81">
        <v>95.676706362430295</v>
      </c>
      <c r="P183" s="81">
        <v>31.318173149908279</v>
      </c>
      <c r="Q183" s="81">
        <v>9.0163566251393679</v>
      </c>
      <c r="R183" s="81">
        <v>0</v>
      </c>
      <c r="S183" s="81">
        <v>16.366415941607453</v>
      </c>
      <c r="T183" s="82"/>
      <c r="U183" s="81">
        <v>3001014</v>
      </c>
      <c r="V183" s="81">
        <v>1959</v>
      </c>
      <c r="W183" s="81">
        <v>45</v>
      </c>
      <c r="X183" s="81">
        <v>55173</v>
      </c>
      <c r="Y183" s="81">
        <v>64613</v>
      </c>
      <c r="Z183" s="81">
        <v>47340</v>
      </c>
      <c r="AA183" s="81">
        <v>6133</v>
      </c>
      <c r="AB183" s="81">
        <v>144947</v>
      </c>
      <c r="AC183" s="81">
        <v>0</v>
      </c>
      <c r="AD183" s="81">
        <v>16.366415941607453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1929</v>
      </c>
      <c r="B184" s="80">
        <v>175</v>
      </c>
      <c r="C184" s="80">
        <v>5</v>
      </c>
      <c r="D184" s="80">
        <v>11</v>
      </c>
      <c r="E184" s="80">
        <v>2008</v>
      </c>
      <c r="F184" s="80" t="s">
        <v>84</v>
      </c>
      <c r="G184" s="80" t="s">
        <v>1924</v>
      </c>
      <c r="H184" s="80" t="s">
        <v>1925</v>
      </c>
      <c r="I184" s="177"/>
      <c r="J184" s="81">
        <v>21.359998421078121</v>
      </c>
      <c r="K184" s="81">
        <v>3.6832447487121316</v>
      </c>
      <c r="L184" s="81">
        <v>4.4948144342906513</v>
      </c>
      <c r="M184" s="81">
        <v>215.83181145946941</v>
      </c>
      <c r="N184" s="81">
        <v>178.23749129359854</v>
      </c>
      <c r="O184" s="81">
        <v>91.579235014109003</v>
      </c>
      <c r="P184" s="81">
        <v>30.75711123085442</v>
      </c>
      <c r="Q184" s="81">
        <v>8.9081084810067264</v>
      </c>
      <c r="R184" s="81">
        <v>0</v>
      </c>
      <c r="S184" s="81">
        <v>12.765421845322324</v>
      </c>
      <c r="T184" s="82"/>
      <c r="U184" s="81">
        <v>2996036</v>
      </c>
      <c r="V184" s="81">
        <v>1959</v>
      </c>
      <c r="W184" s="81">
        <v>45</v>
      </c>
      <c r="X184" s="81">
        <v>55173</v>
      </c>
      <c r="Y184" s="81">
        <v>65261</v>
      </c>
      <c r="Z184" s="81">
        <v>46903</v>
      </c>
      <c r="AA184" s="81">
        <v>6030</v>
      </c>
      <c r="AB184" s="81">
        <v>145560</v>
      </c>
      <c r="AC184" s="81">
        <v>0</v>
      </c>
      <c r="AD184" s="81">
        <v>12.765421845322324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1930</v>
      </c>
      <c r="B185" s="80">
        <v>176</v>
      </c>
      <c r="C185" s="80">
        <v>6</v>
      </c>
      <c r="D185" s="80">
        <v>11</v>
      </c>
      <c r="E185" s="80">
        <v>2009</v>
      </c>
      <c r="F185" s="80" t="s">
        <v>85</v>
      </c>
      <c r="G185" s="80" t="s">
        <v>1924</v>
      </c>
      <c r="H185" s="80" t="s">
        <v>1925</v>
      </c>
      <c r="I185" s="177"/>
      <c r="J185" s="81">
        <v>16.322696168027836</v>
      </c>
      <c r="K185" s="81">
        <v>3.0642053012040749</v>
      </c>
      <c r="L185" s="81">
        <v>4.976751862736644</v>
      </c>
      <c r="M185" s="81">
        <v>210.91365321897791</v>
      </c>
      <c r="N185" s="81">
        <v>163.5749409107267</v>
      </c>
      <c r="O185" s="81">
        <v>92.652298817226267</v>
      </c>
      <c r="P185" s="81">
        <v>29.31886403931432</v>
      </c>
      <c r="Q185" s="81">
        <v>8.4879872980969413</v>
      </c>
      <c r="R185" s="81">
        <v>0</v>
      </c>
      <c r="S185" s="81">
        <v>12.954091780633014</v>
      </c>
      <c r="T185" s="82"/>
      <c r="U185" s="81">
        <v>2016399</v>
      </c>
      <c r="V185" s="81">
        <v>1879</v>
      </c>
      <c r="W185" s="81">
        <v>48</v>
      </c>
      <c r="X185" s="81">
        <v>61607</v>
      </c>
      <c r="Y185" s="81">
        <v>65630</v>
      </c>
      <c r="Z185" s="81">
        <v>46838</v>
      </c>
      <c r="AA185" s="81">
        <v>5901</v>
      </c>
      <c r="AB185" s="81">
        <v>145596</v>
      </c>
      <c r="AC185" s="81">
        <v>0</v>
      </c>
      <c r="AD185" s="81">
        <v>12.954091780633014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161.661</v>
      </c>
      <c r="BL185" s="81">
        <v>0</v>
      </c>
      <c r="BM185" s="82"/>
      <c r="BN185" s="81">
        <v>0</v>
      </c>
      <c r="BO185" s="81">
        <v>0</v>
      </c>
      <c r="BP185" s="81">
        <v>0</v>
      </c>
      <c r="BQ185" s="81">
        <v>1</v>
      </c>
      <c r="BR185" s="81">
        <v>17</v>
      </c>
      <c r="BS185" s="81">
        <v>0</v>
      </c>
      <c r="BT185"/>
      <c r="BU185" s="80"/>
      <c r="BV185" s="80"/>
      <c r="BW185" s="80"/>
      <c r="BX185" s="80"/>
      <c r="BY185" s="80"/>
      <c r="BZ185" s="80"/>
      <c r="CA185" s="80"/>
      <c r="CB185" s="80"/>
      <c r="CC185" s="80"/>
    </row>
    <row r="186" spans="1:81">
      <c r="A186" s="80" t="s">
        <v>1931</v>
      </c>
      <c r="B186" s="80">
        <v>177</v>
      </c>
      <c r="C186" s="80">
        <v>7</v>
      </c>
      <c r="D186" s="80">
        <v>11</v>
      </c>
      <c r="E186" s="80">
        <v>2010</v>
      </c>
      <c r="F186" s="80" t="s">
        <v>86</v>
      </c>
      <c r="G186" s="80" t="s">
        <v>1924</v>
      </c>
      <c r="H186" s="80" t="s">
        <v>1925</v>
      </c>
      <c r="I186" s="177"/>
      <c r="J186" s="81">
        <v>11.965901733889998</v>
      </c>
      <c r="K186" s="81">
        <v>2.7469401587113049</v>
      </c>
      <c r="L186" s="81">
        <v>4.6485491400109549</v>
      </c>
      <c r="M186" s="81">
        <v>213.36715310661077</v>
      </c>
      <c r="N186" s="81">
        <v>165.91503839328178</v>
      </c>
      <c r="O186" s="81">
        <v>91.316047164904148</v>
      </c>
      <c r="P186" s="81">
        <v>29.9169468751853</v>
      </c>
      <c r="Q186" s="81">
        <v>8.8162047481827841</v>
      </c>
      <c r="R186" s="81">
        <v>0</v>
      </c>
      <c r="S186" s="81">
        <v>18.03180424555795</v>
      </c>
      <c r="T186" s="82"/>
      <c r="U186" s="81">
        <v>1580052</v>
      </c>
      <c r="V186" s="81">
        <v>1879</v>
      </c>
      <c r="W186" s="81">
        <v>48</v>
      </c>
      <c r="X186" s="81">
        <v>61607</v>
      </c>
      <c r="Y186" s="81">
        <v>65664</v>
      </c>
      <c r="Z186" s="81">
        <v>46377</v>
      </c>
      <c r="AA186" s="81">
        <v>5871</v>
      </c>
      <c r="AB186" s="81">
        <v>144905</v>
      </c>
      <c r="AC186" s="81">
        <v>0</v>
      </c>
      <c r="AD186" s="81">
        <v>18.03180424555795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130.02000000000001</v>
      </c>
      <c r="BL186" s="81">
        <v>0</v>
      </c>
      <c r="BM186" s="82"/>
      <c r="BN186" s="81">
        <v>0</v>
      </c>
      <c r="BO186" s="81">
        <v>0</v>
      </c>
      <c r="BP186" s="81">
        <v>0</v>
      </c>
      <c r="BQ186" s="81">
        <v>1</v>
      </c>
      <c r="BR186" s="81">
        <v>17</v>
      </c>
      <c r="BS186" s="81">
        <v>0</v>
      </c>
      <c r="BT186"/>
      <c r="BU186" s="80">
        <v>130.02000000000001</v>
      </c>
      <c r="BV186" s="80">
        <v>0</v>
      </c>
      <c r="BW186" s="80">
        <v>0</v>
      </c>
      <c r="BX186" s="80">
        <v>0</v>
      </c>
      <c r="BY186" s="80">
        <v>0</v>
      </c>
      <c r="BZ186" s="80">
        <v>0</v>
      </c>
      <c r="CA186" s="80">
        <v>0</v>
      </c>
      <c r="CB186" s="80">
        <v>0</v>
      </c>
      <c r="CC186" s="80">
        <v>0</v>
      </c>
    </row>
    <row r="187" spans="1:81">
      <c r="A187" s="80" t="s">
        <v>1932</v>
      </c>
      <c r="B187" s="80">
        <v>178</v>
      </c>
      <c r="C187" s="80">
        <v>8</v>
      </c>
      <c r="D187" s="80">
        <v>11</v>
      </c>
      <c r="E187" s="80">
        <v>2011</v>
      </c>
      <c r="F187" s="80" t="s">
        <v>87</v>
      </c>
      <c r="G187" s="80" t="s">
        <v>1924</v>
      </c>
      <c r="H187" s="80" t="s">
        <v>1925</v>
      </c>
      <c r="I187" s="177"/>
      <c r="J187" s="81">
        <v>16.919116983806937</v>
      </c>
      <c r="K187" s="81">
        <v>4.146921773659316</v>
      </c>
      <c r="L187" s="81">
        <v>2.0496776641137453</v>
      </c>
      <c r="M187" s="81">
        <v>271.32216184667152</v>
      </c>
      <c r="N187" s="81">
        <v>191.72913481832731</v>
      </c>
      <c r="O187" s="81">
        <v>89.137351564372494</v>
      </c>
      <c r="P187" s="81">
        <v>29.032600055559389</v>
      </c>
      <c r="Q187" s="81">
        <v>10.109747813352115</v>
      </c>
      <c r="R187" s="81">
        <v>0</v>
      </c>
      <c r="S187" s="81">
        <v>20.38966639440083</v>
      </c>
      <c r="T187" s="82"/>
      <c r="U187" s="81">
        <v>2099083</v>
      </c>
      <c r="V187" s="81">
        <v>1879</v>
      </c>
      <c r="W187" s="81">
        <v>48</v>
      </c>
      <c r="X187" s="81">
        <v>61607</v>
      </c>
      <c r="Y187" s="81">
        <v>65692</v>
      </c>
      <c r="Z187" s="81">
        <v>46254</v>
      </c>
      <c r="AA187" s="81">
        <v>5867</v>
      </c>
      <c r="AB187" s="81">
        <v>144058</v>
      </c>
      <c r="AC187" s="81">
        <v>0</v>
      </c>
      <c r="AD187" s="81">
        <v>20.38966639440083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1.0329999999999999</v>
      </c>
      <c r="BK187" s="81">
        <v>109.498</v>
      </c>
      <c r="BL187" s="81">
        <v>0</v>
      </c>
      <c r="BM187" s="82"/>
      <c r="BN187" s="81">
        <v>0</v>
      </c>
      <c r="BO187" s="81">
        <v>0</v>
      </c>
      <c r="BP187" s="81">
        <v>0</v>
      </c>
      <c r="BQ187" s="81">
        <v>1</v>
      </c>
      <c r="BR187" s="81">
        <v>14</v>
      </c>
      <c r="BS187" s="81">
        <v>0</v>
      </c>
      <c r="BT187"/>
      <c r="BU187" s="80">
        <v>110.53100000000001</v>
      </c>
      <c r="BV187" s="80">
        <v>0</v>
      </c>
      <c r="BW187" s="80">
        <v>0</v>
      </c>
      <c r="BX187" s="80">
        <v>0</v>
      </c>
      <c r="BY187" s="80">
        <v>0</v>
      </c>
      <c r="BZ187" s="80">
        <v>0</v>
      </c>
      <c r="CA187" s="80">
        <v>0</v>
      </c>
      <c r="CB187" s="80">
        <v>0</v>
      </c>
      <c r="CC187" s="80">
        <v>0</v>
      </c>
    </row>
    <row r="188" spans="1:81">
      <c r="A188" s="80" t="s">
        <v>1933</v>
      </c>
      <c r="B188" s="80">
        <v>179</v>
      </c>
      <c r="C188" s="80">
        <v>9</v>
      </c>
      <c r="D188" s="80">
        <v>11</v>
      </c>
      <c r="E188" s="80">
        <v>2012</v>
      </c>
      <c r="F188" s="80" t="s">
        <v>88</v>
      </c>
      <c r="G188" s="80" t="s">
        <v>1924</v>
      </c>
      <c r="H188" s="80" t="s">
        <v>1925</v>
      </c>
      <c r="I188" s="177"/>
      <c r="J188" s="81">
        <v>25.250342056520697</v>
      </c>
      <c r="K188" s="81">
        <v>4.0906457295371412</v>
      </c>
      <c r="L188" s="81">
        <v>2.0292887678666203</v>
      </c>
      <c r="M188" s="81">
        <v>285.67888723075265</v>
      </c>
      <c r="N188" s="81">
        <v>206.73759280624299</v>
      </c>
      <c r="O188" s="81">
        <v>88.613725130630684</v>
      </c>
      <c r="P188" s="81">
        <v>29.561077359528486</v>
      </c>
      <c r="Q188" s="81">
        <v>11.128258799608036</v>
      </c>
      <c r="R188" s="81">
        <v>0</v>
      </c>
      <c r="S188" s="81">
        <v>22.974155240697616</v>
      </c>
      <c r="T188" s="82"/>
      <c r="U188" s="81">
        <v>3378020</v>
      </c>
      <c r="V188" s="81">
        <v>1879</v>
      </c>
      <c r="W188" s="81">
        <v>48</v>
      </c>
      <c r="X188" s="81">
        <v>61607</v>
      </c>
      <c r="Y188" s="81">
        <v>67092</v>
      </c>
      <c r="Z188" s="81">
        <v>46347</v>
      </c>
      <c r="AA188" s="81">
        <v>5940</v>
      </c>
      <c r="AB188" s="81">
        <v>145950</v>
      </c>
      <c r="AC188" s="81">
        <v>0</v>
      </c>
      <c r="AD188" s="81">
        <v>22.974155240697616</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0.99199999999999999</v>
      </c>
      <c r="BK188" s="81">
        <v>154.22799999999998</v>
      </c>
      <c r="BL188" s="81">
        <v>0</v>
      </c>
      <c r="BM188" s="82"/>
      <c r="BN188" s="81">
        <v>0</v>
      </c>
      <c r="BO188" s="81">
        <v>0</v>
      </c>
      <c r="BP188" s="81">
        <v>0</v>
      </c>
      <c r="BQ188" s="81">
        <v>1</v>
      </c>
      <c r="BR188" s="81">
        <v>17</v>
      </c>
      <c r="BS188" s="81">
        <v>0</v>
      </c>
      <c r="BT188"/>
      <c r="BU188" s="80">
        <v>155.22</v>
      </c>
      <c r="BV188" s="80">
        <v>0</v>
      </c>
      <c r="BW188" s="80">
        <v>0</v>
      </c>
      <c r="BX188" s="80">
        <v>0</v>
      </c>
      <c r="BY188" s="80">
        <v>0</v>
      </c>
      <c r="BZ188" s="80">
        <v>0</v>
      </c>
      <c r="CA188" s="80">
        <v>0</v>
      </c>
      <c r="CB188" s="80">
        <v>0</v>
      </c>
      <c r="CC188" s="80">
        <v>0</v>
      </c>
    </row>
    <row r="189" spans="1:81">
      <c r="A189" s="80" t="s">
        <v>1934</v>
      </c>
      <c r="B189" s="80">
        <v>180</v>
      </c>
      <c r="C189" s="80">
        <v>10</v>
      </c>
      <c r="D189" s="80">
        <v>11</v>
      </c>
      <c r="E189" s="80">
        <v>2013</v>
      </c>
      <c r="F189" s="80" t="s">
        <v>89</v>
      </c>
      <c r="G189" s="80" t="s">
        <v>1924</v>
      </c>
      <c r="H189" s="80" t="s">
        <v>1925</v>
      </c>
      <c r="I189" s="177"/>
      <c r="J189" s="81">
        <v>18.346095926316639</v>
      </c>
      <c r="K189" s="81">
        <v>3.5274794722931184</v>
      </c>
      <c r="L189" s="81">
        <v>1.8598936820994152</v>
      </c>
      <c r="M189" s="81">
        <v>303.96787531961371</v>
      </c>
      <c r="N189" s="81">
        <v>201.96665502075732</v>
      </c>
      <c r="O189" s="81">
        <v>85.741505821472103</v>
      </c>
      <c r="P189" s="81">
        <v>29.597529864154126</v>
      </c>
      <c r="Q189" s="81">
        <v>11.424043280576923</v>
      </c>
      <c r="R189" s="81">
        <v>0</v>
      </c>
      <c r="S189" s="81">
        <v>15.550722988797135</v>
      </c>
      <c r="T189" s="82"/>
      <c r="U189" s="81">
        <v>2374884</v>
      </c>
      <c r="V189" s="81">
        <v>1879</v>
      </c>
      <c r="W189" s="81">
        <v>48</v>
      </c>
      <c r="X189" s="81">
        <v>61607</v>
      </c>
      <c r="Y189" s="81">
        <v>68176</v>
      </c>
      <c r="Z189" s="81">
        <v>46847</v>
      </c>
      <c r="AA189" s="81">
        <v>5925</v>
      </c>
      <c r="AB189" s="81">
        <v>147681</v>
      </c>
      <c r="AC189" s="81">
        <v>0</v>
      </c>
      <c r="AD189" s="81">
        <v>15.550722988797135</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0.72399999999999998</v>
      </c>
      <c r="BK189" s="81">
        <v>159.935</v>
      </c>
      <c r="BL189" s="81">
        <v>0</v>
      </c>
      <c r="BM189" s="82"/>
      <c r="BN189" s="81">
        <v>0</v>
      </c>
      <c r="BO189" s="81">
        <v>0</v>
      </c>
      <c r="BP189" s="81">
        <v>0</v>
      </c>
      <c r="BQ189" s="81">
        <v>1</v>
      </c>
      <c r="BR189" s="81">
        <v>16</v>
      </c>
      <c r="BS189" s="81">
        <v>0</v>
      </c>
      <c r="BT189"/>
      <c r="BU189" s="80">
        <v>160.65899999999999</v>
      </c>
      <c r="BV189" s="80">
        <v>0</v>
      </c>
      <c r="BW189" s="80">
        <v>0</v>
      </c>
      <c r="BX189" s="80">
        <v>0</v>
      </c>
      <c r="BY189" s="80">
        <v>0</v>
      </c>
      <c r="BZ189" s="80">
        <v>0</v>
      </c>
      <c r="CA189" s="80">
        <v>0</v>
      </c>
      <c r="CB189" s="80">
        <v>0</v>
      </c>
      <c r="CC189" s="80">
        <v>0</v>
      </c>
    </row>
    <row r="190" spans="1:81">
      <c r="A190" s="80" t="s">
        <v>1935</v>
      </c>
      <c r="B190" s="80">
        <v>181</v>
      </c>
      <c r="C190" s="80">
        <v>11</v>
      </c>
      <c r="D190" s="80">
        <v>11</v>
      </c>
      <c r="E190" s="80">
        <v>2014</v>
      </c>
      <c r="F190" s="80" t="s">
        <v>90</v>
      </c>
      <c r="G190" s="80" t="s">
        <v>1924</v>
      </c>
      <c r="H190" s="80" t="s">
        <v>1925</v>
      </c>
      <c r="I190" s="177"/>
      <c r="J190" s="81">
        <v>15.261540318029169</v>
      </c>
      <c r="K190" s="81">
        <v>3.7873998588309425</v>
      </c>
      <c r="L190" s="81">
        <v>3.9821990752804743</v>
      </c>
      <c r="M190" s="81">
        <v>275.97624697795129</v>
      </c>
      <c r="N190" s="81">
        <v>182.12848690027522</v>
      </c>
      <c r="O190" s="81">
        <v>80.905646431253615</v>
      </c>
      <c r="P190" s="81">
        <v>29.756490473887613</v>
      </c>
      <c r="Q190" s="81">
        <v>10.946380806089563</v>
      </c>
      <c r="R190" s="81">
        <v>0</v>
      </c>
      <c r="S190" s="81">
        <v>12.266033572504657</v>
      </c>
      <c r="T190" s="82"/>
      <c r="U190" s="81">
        <v>2266063</v>
      </c>
      <c r="V190" s="81">
        <v>1929</v>
      </c>
      <c r="W190" s="81">
        <v>45</v>
      </c>
      <c r="X190" s="81">
        <v>61770</v>
      </c>
      <c r="Y190" s="81">
        <v>68528</v>
      </c>
      <c r="Z190" s="81">
        <v>46557</v>
      </c>
      <c r="AA190" s="81">
        <v>5926</v>
      </c>
      <c r="AB190" s="81">
        <v>147486</v>
      </c>
      <c r="AC190" s="81">
        <v>0</v>
      </c>
      <c r="AD190" s="81">
        <v>12.266033572504657</v>
      </c>
      <c r="AE190" s="82"/>
      <c r="AF190" s="81">
        <v>21208498.859311111</v>
      </c>
      <c r="AG190" s="81">
        <v>3568297.3989687604</v>
      </c>
      <c r="AH190" s="81">
        <v>1002279.0480463069</v>
      </c>
      <c r="AI190" s="81">
        <v>378988495.66319817</v>
      </c>
      <c r="AJ190" s="81">
        <v>253089439.25723058</v>
      </c>
      <c r="AK190" s="81">
        <v>0</v>
      </c>
      <c r="AL190" s="81">
        <v>0</v>
      </c>
      <c r="AM190" s="81">
        <v>20247623.884997297</v>
      </c>
      <c r="AN190" s="81">
        <v>0</v>
      </c>
      <c r="AO190" s="81">
        <v>0</v>
      </c>
      <c r="AP190" s="82"/>
      <c r="AQ190" s="81">
        <v>910</v>
      </c>
      <c r="AR190" s="81">
        <v>51</v>
      </c>
      <c r="AS190" s="81">
        <v>0</v>
      </c>
      <c r="AT190" s="81">
        <v>0</v>
      </c>
      <c r="AU190" s="81">
        <v>0</v>
      </c>
      <c r="AV190" s="81">
        <v>1</v>
      </c>
      <c r="AW190" s="81" t="s">
        <v>564</v>
      </c>
      <c r="AX190" s="82"/>
      <c r="AY190" s="81">
        <v>3536.7999999999997</v>
      </c>
      <c r="AZ190" s="81">
        <v>1123</v>
      </c>
      <c r="BA190" s="81">
        <v>0</v>
      </c>
      <c r="BB190" s="81">
        <v>0</v>
      </c>
      <c r="BC190" s="81">
        <v>0</v>
      </c>
      <c r="BD190" s="81">
        <v>4560</v>
      </c>
      <c r="BE190" s="81" t="s">
        <v>564</v>
      </c>
      <c r="BF190" s="82"/>
      <c r="BG190" s="81">
        <v>0</v>
      </c>
      <c r="BH190" s="81">
        <v>0</v>
      </c>
      <c r="BI190" s="81">
        <v>0</v>
      </c>
      <c r="BJ190" s="81">
        <v>0.94799999999999995</v>
      </c>
      <c r="BK190" s="81">
        <v>218.60200000000003</v>
      </c>
      <c r="BL190" s="81">
        <v>0</v>
      </c>
      <c r="BM190" s="82"/>
      <c r="BN190" s="81">
        <v>0</v>
      </c>
      <c r="BO190" s="81">
        <v>0</v>
      </c>
      <c r="BP190" s="81">
        <v>0</v>
      </c>
      <c r="BQ190" s="81">
        <v>1</v>
      </c>
      <c r="BR190" s="81">
        <v>19</v>
      </c>
      <c r="BS190" s="81">
        <v>0</v>
      </c>
      <c r="BT190"/>
      <c r="BU190" s="80">
        <v>219.55</v>
      </c>
      <c r="BV190" s="80">
        <v>0</v>
      </c>
      <c r="BW190" s="80">
        <v>0</v>
      </c>
      <c r="BX190" s="80">
        <v>0</v>
      </c>
      <c r="BY190" s="80">
        <v>0</v>
      </c>
      <c r="BZ190" s="80">
        <v>0</v>
      </c>
      <c r="CA190" s="80">
        <v>0</v>
      </c>
      <c r="CB190" s="80">
        <v>0</v>
      </c>
      <c r="CC190" s="80">
        <v>0</v>
      </c>
    </row>
    <row r="191" spans="1:81">
      <c r="A191" s="80" t="s">
        <v>1936</v>
      </c>
      <c r="B191" s="80">
        <v>182</v>
      </c>
      <c r="C191" s="80">
        <v>12</v>
      </c>
      <c r="D191" s="80">
        <v>11</v>
      </c>
      <c r="E191" s="80">
        <v>2015</v>
      </c>
      <c r="F191" s="80" t="s">
        <v>91</v>
      </c>
      <c r="G191" s="80" t="s">
        <v>1924</v>
      </c>
      <c r="H191" s="80" t="s">
        <v>1925</v>
      </c>
      <c r="I191" s="177"/>
      <c r="J191" s="81">
        <v>24.435927309597417</v>
      </c>
      <c r="K191" s="81">
        <v>4.0279513642128473</v>
      </c>
      <c r="L191" s="81">
        <v>4.96370547282811</v>
      </c>
      <c r="M191" s="81">
        <v>293.62200523903675</v>
      </c>
      <c r="N191" s="81">
        <v>183.39225218808474</v>
      </c>
      <c r="O191" s="81">
        <v>80.384872741553124</v>
      </c>
      <c r="P191" s="81">
        <v>30.076395836834632</v>
      </c>
      <c r="Q191" s="81">
        <v>10.742338063889891</v>
      </c>
      <c r="R191" s="81">
        <v>0</v>
      </c>
      <c r="S191" s="81">
        <v>15.292078418039388</v>
      </c>
      <c r="T191" s="82"/>
      <c r="U191" s="81">
        <v>3291508</v>
      </c>
      <c r="V191" s="81">
        <v>1929</v>
      </c>
      <c r="W191" s="81">
        <v>45</v>
      </c>
      <c r="X191" s="81">
        <v>61770</v>
      </c>
      <c r="Y191" s="81">
        <v>69312</v>
      </c>
      <c r="Z191" s="81">
        <v>46703</v>
      </c>
      <c r="AA191" s="81">
        <v>5985</v>
      </c>
      <c r="AB191" s="81">
        <v>147849</v>
      </c>
      <c r="AC191" s="81">
        <v>0</v>
      </c>
      <c r="AD191" s="81">
        <v>15.292078418039388</v>
      </c>
      <c r="AE191" s="82"/>
      <c r="AF191" s="81">
        <v>33099311.842162069</v>
      </c>
      <c r="AG191" s="81">
        <v>3338645.6615346763</v>
      </c>
      <c r="AH191" s="81">
        <v>1011650.9856903484</v>
      </c>
      <c r="AI191" s="81">
        <v>361416351.956581</v>
      </c>
      <c r="AJ191" s="81">
        <v>261664765.2667233</v>
      </c>
      <c r="AK191" s="81">
        <v>0</v>
      </c>
      <c r="AL191" s="81">
        <v>0</v>
      </c>
      <c r="AM191" s="81">
        <v>20262085.246771287</v>
      </c>
      <c r="AN191" s="81">
        <v>0</v>
      </c>
      <c r="AO191" s="81">
        <v>0</v>
      </c>
      <c r="AP191" s="82"/>
      <c r="AQ191" s="81">
        <v>962</v>
      </c>
      <c r="AR191" s="81">
        <v>57</v>
      </c>
      <c r="AS191" s="81">
        <v>0</v>
      </c>
      <c r="AT191" s="81">
        <v>0</v>
      </c>
      <c r="AU191" s="81">
        <v>0</v>
      </c>
      <c r="AV191" s="81">
        <v>1</v>
      </c>
      <c r="AW191" s="81" t="s">
        <v>564</v>
      </c>
      <c r="AX191" s="82"/>
      <c r="AY191" s="81">
        <v>3783.8</v>
      </c>
      <c r="AZ191" s="81">
        <v>1198.3</v>
      </c>
      <c r="BA191" s="81">
        <v>0</v>
      </c>
      <c r="BB191" s="81">
        <v>0</v>
      </c>
      <c r="BC191" s="81">
        <v>0</v>
      </c>
      <c r="BD191" s="81">
        <v>4560</v>
      </c>
      <c r="BE191" s="81" t="s">
        <v>564</v>
      </c>
      <c r="BF191" s="82"/>
      <c r="BG191" s="81">
        <v>0</v>
      </c>
      <c r="BH191" s="81">
        <v>0</v>
      </c>
      <c r="BI191" s="81">
        <v>0</v>
      </c>
      <c r="BJ191" s="81">
        <v>1.1379999999999999</v>
      </c>
      <c r="BK191" s="81">
        <v>244.10500000000002</v>
      </c>
      <c r="BL191" s="81">
        <v>0</v>
      </c>
      <c r="BM191" s="82"/>
      <c r="BN191" s="81">
        <v>0</v>
      </c>
      <c r="BO191" s="81">
        <v>0</v>
      </c>
      <c r="BP191" s="81">
        <v>0</v>
      </c>
      <c r="BQ191" s="81">
        <v>1</v>
      </c>
      <c r="BR191" s="81">
        <v>20</v>
      </c>
      <c r="BS191" s="81">
        <v>0</v>
      </c>
      <c r="BT191"/>
      <c r="BU191" s="80">
        <v>217.07900000000001</v>
      </c>
      <c r="BV191" s="80">
        <v>28.164000000000001</v>
      </c>
      <c r="BW191" s="80">
        <v>0</v>
      </c>
      <c r="BX191" s="80">
        <v>0</v>
      </c>
      <c r="BY191" s="80">
        <v>0</v>
      </c>
      <c r="BZ191" s="80">
        <v>0</v>
      </c>
      <c r="CA191" s="80">
        <v>0</v>
      </c>
      <c r="CB191" s="80">
        <v>0</v>
      </c>
      <c r="CC191" s="80">
        <v>0</v>
      </c>
    </row>
    <row r="192" spans="1:81">
      <c r="A192" s="80" t="s">
        <v>1937</v>
      </c>
      <c r="B192" s="80">
        <v>183</v>
      </c>
      <c r="C192" s="80">
        <v>13</v>
      </c>
      <c r="D192" s="80">
        <v>11</v>
      </c>
      <c r="E192" s="80">
        <v>2016</v>
      </c>
      <c r="F192" s="80" t="s">
        <v>92</v>
      </c>
      <c r="G192" s="80" t="s">
        <v>1924</v>
      </c>
      <c r="H192" s="80" t="s">
        <v>1925</v>
      </c>
      <c r="I192" s="177"/>
      <c r="J192" s="81">
        <v>15.2501022089355</v>
      </c>
      <c r="K192" s="81">
        <v>4.148742948717743</v>
      </c>
      <c r="L192" s="81">
        <v>5.6092014855375982</v>
      </c>
      <c r="M192" s="81">
        <v>226.16464552326329</v>
      </c>
      <c r="N192" s="81">
        <v>176.50306893151219</v>
      </c>
      <c r="O192" s="81">
        <v>79.505639944281739</v>
      </c>
      <c r="P192" s="81">
        <v>29.035722277946853</v>
      </c>
      <c r="Q192" s="81">
        <v>10.474235306153732</v>
      </c>
      <c r="R192" s="81">
        <v>0</v>
      </c>
      <c r="S192" s="81">
        <v>13.090228551287616</v>
      </c>
      <c r="T192" s="82"/>
      <c r="U192" s="81">
        <v>2401957</v>
      </c>
      <c r="V192" s="81">
        <v>1929</v>
      </c>
      <c r="W192" s="81">
        <v>45</v>
      </c>
      <c r="X192" s="81">
        <v>61770</v>
      </c>
      <c r="Y192" s="81">
        <v>70327</v>
      </c>
      <c r="Z192" s="81">
        <v>46760</v>
      </c>
      <c r="AA192" s="81">
        <v>5976</v>
      </c>
      <c r="AB192" s="81">
        <v>148293</v>
      </c>
      <c r="AC192" s="81">
        <v>0</v>
      </c>
      <c r="AD192" s="81">
        <v>13.09022855128762</v>
      </c>
      <c r="AE192" s="82"/>
      <c r="AF192" s="81">
        <v>21943244.070916101</v>
      </c>
      <c r="AG192" s="81">
        <v>3281977.237004112</v>
      </c>
      <c r="AH192" s="81">
        <v>870035.93074090616</v>
      </c>
      <c r="AI192" s="81">
        <v>349440645.99883908</v>
      </c>
      <c r="AJ192" s="81">
        <v>254758566.05591869</v>
      </c>
      <c r="AK192" s="81">
        <v>0</v>
      </c>
      <c r="AL192" s="81">
        <v>0</v>
      </c>
      <c r="AM192" s="81">
        <v>20338722.50958794</v>
      </c>
      <c r="AN192" s="81">
        <v>0</v>
      </c>
      <c r="AO192" s="81">
        <v>0</v>
      </c>
      <c r="AP192" s="82"/>
      <c r="AQ192" s="81">
        <v>1020</v>
      </c>
      <c r="AR192" s="81">
        <v>63</v>
      </c>
      <c r="AS192" s="81">
        <v>0</v>
      </c>
      <c r="AT192" s="81">
        <v>0</v>
      </c>
      <c r="AU192" s="81">
        <v>0</v>
      </c>
      <c r="AV192" s="81">
        <v>1</v>
      </c>
      <c r="AW192" s="81" t="s">
        <v>564</v>
      </c>
      <c r="AX192" s="82"/>
      <c r="AY192" s="81">
        <v>4029.2</v>
      </c>
      <c r="AZ192" s="81">
        <v>1297.2</v>
      </c>
      <c r="BA192" s="81">
        <v>0</v>
      </c>
      <c r="BB192" s="81">
        <v>0</v>
      </c>
      <c r="BC192" s="81">
        <v>0</v>
      </c>
      <c r="BD192" s="81">
        <v>4560</v>
      </c>
      <c r="BE192" s="81" t="s">
        <v>564</v>
      </c>
      <c r="BF192" s="82"/>
      <c r="BG192" s="81">
        <v>0</v>
      </c>
      <c r="BH192" s="81">
        <v>0</v>
      </c>
      <c r="BI192" s="81">
        <v>0</v>
      </c>
      <c r="BJ192" s="81">
        <v>1.163</v>
      </c>
      <c r="BK192" s="81">
        <v>253.97700000000003</v>
      </c>
      <c r="BL192" s="81">
        <v>0</v>
      </c>
      <c r="BM192" s="82"/>
      <c r="BN192" s="81">
        <v>0</v>
      </c>
      <c r="BO192" s="81">
        <v>0</v>
      </c>
      <c r="BP192" s="81">
        <v>0</v>
      </c>
      <c r="BQ192" s="81">
        <v>1</v>
      </c>
      <c r="BR192" s="81">
        <v>20</v>
      </c>
      <c r="BS192" s="81">
        <v>0</v>
      </c>
      <c r="BT192"/>
      <c r="BU192" s="80">
        <v>229.88800000000001</v>
      </c>
      <c r="BV192" s="80">
        <v>25.251999999999999</v>
      </c>
      <c r="BW192" s="80">
        <v>0</v>
      </c>
      <c r="BX192" s="80">
        <v>0</v>
      </c>
      <c r="BY192" s="80">
        <v>0</v>
      </c>
      <c r="BZ192" s="80">
        <v>0</v>
      </c>
      <c r="CA192" s="80">
        <v>0</v>
      </c>
      <c r="CB192" s="80">
        <v>0</v>
      </c>
      <c r="CC192" s="80">
        <v>0</v>
      </c>
    </row>
    <row r="193" spans="1:81">
      <c r="A193" s="80" t="s">
        <v>1938</v>
      </c>
      <c r="B193" s="80">
        <v>184</v>
      </c>
      <c r="C193" s="80">
        <v>14</v>
      </c>
      <c r="D193" s="80">
        <v>11</v>
      </c>
      <c r="E193" s="80">
        <v>2017</v>
      </c>
      <c r="F193" s="80" t="s">
        <v>71</v>
      </c>
      <c r="G193" s="80" t="s">
        <v>1924</v>
      </c>
      <c r="H193" s="80" t="s">
        <v>1925</v>
      </c>
      <c r="I193" s="177"/>
      <c r="J193" s="81">
        <v>14.446841306864094</v>
      </c>
      <c r="K193" s="81">
        <v>4.244236880051818</v>
      </c>
      <c r="L193" s="81">
        <v>4.6197281705925128</v>
      </c>
      <c r="M193" s="81">
        <v>226.9003085541045</v>
      </c>
      <c r="N193" s="81">
        <v>182.08230150497303</v>
      </c>
      <c r="O193" s="81">
        <v>77.666392116582941</v>
      </c>
      <c r="P193" s="81">
        <v>29.358725430485304</v>
      </c>
      <c r="Q193" s="81">
        <v>10.15794718910514</v>
      </c>
      <c r="R193" s="81">
        <v>0</v>
      </c>
      <c r="S193" s="81">
        <v>13.788729991686084</v>
      </c>
      <c r="T193" s="82"/>
      <c r="U193" s="81">
        <v>2457919</v>
      </c>
      <c r="V193" s="81">
        <v>1929</v>
      </c>
      <c r="W193" s="81">
        <v>45</v>
      </c>
      <c r="X193" s="81">
        <v>61770</v>
      </c>
      <c r="Y193" s="81">
        <v>71114</v>
      </c>
      <c r="Z193" s="81">
        <v>46436</v>
      </c>
      <c r="AA193" s="81">
        <v>6081</v>
      </c>
      <c r="AB193" s="81">
        <v>148724</v>
      </c>
      <c r="AC193" s="81">
        <v>0</v>
      </c>
      <c r="AD193" s="81">
        <v>13.788729991686081</v>
      </c>
      <c r="AE193" s="82"/>
      <c r="AF193" s="81">
        <v>21361240.291674409</v>
      </c>
      <c r="AG193" s="81">
        <v>3432383.4558160049</v>
      </c>
      <c r="AH193" s="81">
        <v>973663.995357426</v>
      </c>
      <c r="AI193" s="81">
        <v>365727157.78855038</v>
      </c>
      <c r="AJ193" s="81">
        <v>262947960.53758761</v>
      </c>
      <c r="AK193" s="81">
        <v>0</v>
      </c>
      <c r="AL193" s="81">
        <v>0</v>
      </c>
      <c r="AM193" s="81">
        <v>20429752.18465852</v>
      </c>
      <c r="AN193" s="81">
        <v>0</v>
      </c>
      <c r="AO193" s="81">
        <v>0</v>
      </c>
      <c r="AP193" s="82"/>
      <c r="AQ193" s="81">
        <v>1068</v>
      </c>
      <c r="AR193" s="81">
        <v>67</v>
      </c>
      <c r="AS193" s="81">
        <v>0</v>
      </c>
      <c r="AT193" s="81">
        <v>0</v>
      </c>
      <c r="AU193" s="81">
        <v>0</v>
      </c>
      <c r="AV193" s="81">
        <v>1</v>
      </c>
      <c r="AW193" s="81" t="s">
        <v>564</v>
      </c>
      <c r="AX193" s="82"/>
      <c r="AY193" s="81">
        <v>4232.3</v>
      </c>
      <c r="AZ193" s="81">
        <v>1340.6</v>
      </c>
      <c r="BA193" s="81">
        <v>0</v>
      </c>
      <c r="BB193" s="81">
        <v>0</v>
      </c>
      <c r="BC193" s="81">
        <v>0</v>
      </c>
      <c r="BD193" s="81">
        <v>4560</v>
      </c>
      <c r="BE193" s="81" t="s">
        <v>564</v>
      </c>
      <c r="BF193" s="82"/>
      <c r="BG193" s="81">
        <v>0</v>
      </c>
      <c r="BH193" s="81">
        <v>0</v>
      </c>
      <c r="BI193" s="81">
        <v>0</v>
      </c>
      <c r="BJ193" s="81">
        <v>1.33</v>
      </c>
      <c r="BK193" s="81">
        <v>251.16799999999998</v>
      </c>
      <c r="BL193" s="81">
        <v>0</v>
      </c>
      <c r="BM193" s="82"/>
      <c r="BN193" s="81">
        <v>0</v>
      </c>
      <c r="BO193" s="81">
        <v>0</v>
      </c>
      <c r="BP193" s="81">
        <v>0</v>
      </c>
      <c r="BQ193" s="81">
        <v>1</v>
      </c>
      <c r="BR193" s="81">
        <v>19</v>
      </c>
      <c r="BS193" s="81">
        <v>0</v>
      </c>
      <c r="BT193"/>
      <c r="BU193" s="80">
        <v>226.86699999999999</v>
      </c>
      <c r="BV193" s="80">
        <v>25.631</v>
      </c>
      <c r="BW193" s="80">
        <v>0</v>
      </c>
      <c r="BX193" s="80">
        <v>0</v>
      </c>
      <c r="BY193" s="80">
        <v>0</v>
      </c>
      <c r="BZ193" s="80">
        <v>0</v>
      </c>
      <c r="CA193" s="80">
        <v>0</v>
      </c>
      <c r="CB193" s="80">
        <v>0</v>
      </c>
      <c r="CC193" s="80">
        <v>0</v>
      </c>
    </row>
    <row r="194" spans="1:81">
      <c r="A194" s="80" t="s">
        <v>1939</v>
      </c>
      <c r="B194" s="80">
        <v>185</v>
      </c>
      <c r="C194" s="80">
        <v>15</v>
      </c>
      <c r="D194" s="80">
        <v>11</v>
      </c>
      <c r="E194" s="80">
        <v>2018</v>
      </c>
      <c r="F194" s="80" t="s">
        <v>93</v>
      </c>
      <c r="G194" s="80" t="s">
        <v>1924</v>
      </c>
      <c r="H194" s="80" t="s">
        <v>1925</v>
      </c>
      <c r="I194" s="177"/>
      <c r="J194" s="81">
        <v>13.454543868484016</v>
      </c>
      <c r="K194" s="81">
        <v>3.990101701314547</v>
      </c>
      <c r="L194" s="81">
        <v>4.3172747488477441</v>
      </c>
      <c r="M194" s="81">
        <v>225.1701973076907</v>
      </c>
      <c r="N194" s="81">
        <v>175.02797166142926</v>
      </c>
      <c r="O194" s="81">
        <v>75.775594634883859</v>
      </c>
      <c r="P194" s="81">
        <v>29.5396903407261</v>
      </c>
      <c r="Q194" s="81">
        <v>9.4273933325950257</v>
      </c>
      <c r="R194" s="81">
        <v>0</v>
      </c>
      <c r="S194" s="81">
        <v>13.34614538459979</v>
      </c>
      <c r="T194" s="82"/>
      <c r="U194" s="81">
        <v>2312701</v>
      </c>
      <c r="V194" s="81">
        <v>1929</v>
      </c>
      <c r="W194" s="81">
        <v>45</v>
      </c>
      <c r="X194" s="81">
        <v>61770</v>
      </c>
      <c r="Y194" s="81">
        <v>71851</v>
      </c>
      <c r="Z194" s="81">
        <v>46173</v>
      </c>
      <c r="AA194" s="81">
        <v>6180</v>
      </c>
      <c r="AB194" s="81">
        <v>148745</v>
      </c>
      <c r="AC194" s="81">
        <v>0</v>
      </c>
      <c r="AD194" s="81">
        <v>13.34614538459979</v>
      </c>
      <c r="AE194" s="82"/>
      <c r="AF194" s="81">
        <v>19549147.49968677</v>
      </c>
      <c r="AG194" s="81">
        <v>3044277.3501917371</v>
      </c>
      <c r="AH194" s="81">
        <v>927431.71643943409</v>
      </c>
      <c r="AI194" s="81">
        <v>350222615.97993582</v>
      </c>
      <c r="AJ194" s="81">
        <v>259877997.68467689</v>
      </c>
      <c r="AK194" s="81">
        <v>0</v>
      </c>
      <c r="AL194" s="81">
        <v>0</v>
      </c>
      <c r="AM194" s="81">
        <v>20474914.462804209</v>
      </c>
      <c r="AN194" s="81">
        <v>0</v>
      </c>
      <c r="AO194" s="81">
        <v>0</v>
      </c>
      <c r="AP194" s="82"/>
      <c r="AQ194" s="81">
        <v>1116</v>
      </c>
      <c r="AR194" s="81">
        <v>70</v>
      </c>
      <c r="AS194" s="81">
        <v>0</v>
      </c>
      <c r="AT194" s="81">
        <v>0</v>
      </c>
      <c r="AU194" s="81">
        <v>0</v>
      </c>
      <c r="AV194" s="81">
        <v>1</v>
      </c>
      <c r="AW194" s="81" t="s">
        <v>564</v>
      </c>
      <c r="AX194" s="82"/>
      <c r="AY194" s="81">
        <v>4454.9000000000005</v>
      </c>
      <c r="AZ194" s="81">
        <v>1397</v>
      </c>
      <c r="BA194" s="81">
        <v>0</v>
      </c>
      <c r="BB194" s="81">
        <v>0</v>
      </c>
      <c r="BC194" s="81">
        <v>0</v>
      </c>
      <c r="BD194" s="81">
        <v>4560</v>
      </c>
      <c r="BE194" s="81" t="s">
        <v>564</v>
      </c>
      <c r="BF194" s="82"/>
      <c r="BG194" s="81">
        <v>0</v>
      </c>
      <c r="BH194" s="81">
        <v>0</v>
      </c>
      <c r="BI194" s="81">
        <v>0</v>
      </c>
      <c r="BJ194" s="81">
        <v>0.80900000000000005</v>
      </c>
      <c r="BK194" s="81">
        <v>276.41300000000001</v>
      </c>
      <c r="BL194" s="81">
        <v>0</v>
      </c>
      <c r="BM194" s="82"/>
      <c r="BN194" s="81">
        <v>0</v>
      </c>
      <c r="BO194" s="81">
        <v>0</v>
      </c>
      <c r="BP194" s="81">
        <v>0</v>
      </c>
      <c r="BQ194" s="81">
        <v>1</v>
      </c>
      <c r="BR194" s="81">
        <v>19</v>
      </c>
      <c r="BS194" s="81">
        <v>0</v>
      </c>
      <c r="BT194"/>
      <c r="BU194" s="80">
        <v>252.63399999999999</v>
      </c>
      <c r="BV194" s="80">
        <v>24.588000000000001</v>
      </c>
      <c r="BW194" s="80">
        <v>0</v>
      </c>
      <c r="BX194" s="80">
        <v>0</v>
      </c>
      <c r="BY194" s="80">
        <v>0</v>
      </c>
      <c r="BZ194" s="80">
        <v>0</v>
      </c>
      <c r="CA194" s="80">
        <v>0</v>
      </c>
      <c r="CB194" s="80">
        <v>0</v>
      </c>
      <c r="CC194" s="80">
        <v>0</v>
      </c>
    </row>
    <row r="195" spans="1:81">
      <c r="A195" s="80" t="s">
        <v>1940</v>
      </c>
      <c r="B195" s="80">
        <v>186</v>
      </c>
      <c r="C195" s="80">
        <v>16</v>
      </c>
      <c r="D195" s="80">
        <v>11</v>
      </c>
      <c r="E195" s="80">
        <v>2019</v>
      </c>
      <c r="F195" s="80" t="s">
        <v>73</v>
      </c>
      <c r="G195" s="80" t="s">
        <v>1924</v>
      </c>
      <c r="H195" s="80" t="s">
        <v>1925</v>
      </c>
      <c r="I195" s="177"/>
      <c r="J195" s="81">
        <v>14.076483458615645</v>
      </c>
      <c r="K195" s="81">
        <v>3.6132822060956435</v>
      </c>
      <c r="L195" s="81">
        <v>4.3774468567044442</v>
      </c>
      <c r="M195" s="81">
        <v>217.86220330952585</v>
      </c>
      <c r="N195" s="81">
        <v>165.34567371737319</v>
      </c>
      <c r="O195" s="81">
        <v>73.736337740926515</v>
      </c>
      <c r="P195" s="81">
        <v>29.839500706487133</v>
      </c>
      <c r="Q195" s="81">
        <v>9.1836872423819749</v>
      </c>
      <c r="R195" s="81">
        <v>0</v>
      </c>
      <c r="S195" s="81">
        <v>10.6672248740961</v>
      </c>
      <c r="T195" s="82"/>
      <c r="U195" s="81">
        <v>2530027</v>
      </c>
      <c r="V195" s="81">
        <v>1929</v>
      </c>
      <c r="W195" s="81">
        <v>45</v>
      </c>
      <c r="X195" s="81">
        <v>61770</v>
      </c>
      <c r="Y195" s="81">
        <v>72469</v>
      </c>
      <c r="Z195" s="81">
        <v>46164</v>
      </c>
      <c r="AA195" s="81">
        <v>6196</v>
      </c>
      <c r="AB195" s="81">
        <v>148823</v>
      </c>
      <c r="AC195" s="81">
        <v>0</v>
      </c>
      <c r="AD195" s="81">
        <v>10.6672248740961</v>
      </c>
      <c r="AE195" s="82"/>
      <c r="AF195" s="81">
        <v>21516731.94029497</v>
      </c>
      <c r="AG195" s="81">
        <v>2936304.8996919072</v>
      </c>
      <c r="AH195" s="81">
        <v>985837.28711952001</v>
      </c>
      <c r="AI195" s="81">
        <v>353610791.39550757</v>
      </c>
      <c r="AJ195" s="81">
        <v>246246294.31741059</v>
      </c>
      <c r="AK195" s="81">
        <v>0</v>
      </c>
      <c r="AL195" s="81">
        <v>0</v>
      </c>
      <c r="AM195" s="81">
        <v>20268572.261055827</v>
      </c>
      <c r="AN195" s="81">
        <v>0</v>
      </c>
      <c r="AO195" s="81">
        <v>0</v>
      </c>
      <c r="AP195" s="82"/>
      <c r="AQ195" s="81">
        <v>1178</v>
      </c>
      <c r="AR195" s="81">
        <v>73</v>
      </c>
      <c r="AS195" s="81">
        <v>0</v>
      </c>
      <c r="AT195" s="81">
        <v>0</v>
      </c>
      <c r="AU195" s="81">
        <v>0</v>
      </c>
      <c r="AV195" s="81">
        <v>1</v>
      </c>
      <c r="AW195" s="81" t="s">
        <v>564</v>
      </c>
      <c r="AX195" s="82"/>
      <c r="AY195" s="81">
        <v>4721.4000000000005</v>
      </c>
      <c r="AZ195" s="81">
        <v>1449.4</v>
      </c>
      <c r="BA195" s="81">
        <v>0</v>
      </c>
      <c r="BB195" s="81">
        <v>0</v>
      </c>
      <c r="BC195" s="81">
        <v>0</v>
      </c>
      <c r="BD195" s="81">
        <v>4560</v>
      </c>
      <c r="BE195" s="81" t="s">
        <v>564</v>
      </c>
      <c r="BF195" s="82"/>
      <c r="BG195" s="81">
        <v>0</v>
      </c>
      <c r="BH195" s="81">
        <v>0</v>
      </c>
      <c r="BI195" s="81">
        <v>0</v>
      </c>
      <c r="BJ195" s="81">
        <v>0.13400000000000001</v>
      </c>
      <c r="BK195" s="81">
        <v>278.85599999999999</v>
      </c>
      <c r="BL195" s="81">
        <v>0</v>
      </c>
      <c r="BM195" s="82"/>
      <c r="BN195" s="81">
        <v>0</v>
      </c>
      <c r="BO195" s="81">
        <v>0</v>
      </c>
      <c r="BP195" s="81">
        <v>0</v>
      </c>
      <c r="BQ195" s="81">
        <v>1</v>
      </c>
      <c r="BR195" s="81">
        <v>18</v>
      </c>
      <c r="BS195" s="81">
        <v>0</v>
      </c>
      <c r="BT195"/>
      <c r="BU195" s="80">
        <v>257.73599999999999</v>
      </c>
      <c r="BV195" s="80">
        <v>21.254000000000001</v>
      </c>
      <c r="BW195" s="80">
        <v>0</v>
      </c>
      <c r="BX195" s="80">
        <v>0</v>
      </c>
      <c r="BY195" s="80">
        <v>0</v>
      </c>
      <c r="BZ195" s="80">
        <v>0</v>
      </c>
      <c r="CA195" s="80">
        <v>0</v>
      </c>
      <c r="CB195" s="80">
        <v>0</v>
      </c>
      <c r="CC195" s="80">
        <v>0</v>
      </c>
    </row>
    <row r="196" spans="1:81">
      <c r="A196" s="80" t="s">
        <v>1941</v>
      </c>
      <c r="B196" s="80">
        <v>187</v>
      </c>
      <c r="C196" s="80">
        <v>17</v>
      </c>
      <c r="D196" s="80">
        <v>11</v>
      </c>
      <c r="E196" s="80">
        <v>2020</v>
      </c>
      <c r="F196" s="80" t="s">
        <v>218</v>
      </c>
      <c r="G196" s="80" t="s">
        <v>1924</v>
      </c>
      <c r="H196" s="80" t="s">
        <v>1925</v>
      </c>
      <c r="I196" s="177"/>
      <c r="J196" s="81">
        <v>15.45895045636936</v>
      </c>
      <c r="K196" s="81">
        <v>4.4161736684272146</v>
      </c>
      <c r="L196" s="81">
        <v>7.7652533266655022</v>
      </c>
      <c r="M196" s="81">
        <v>197.67045972306175</v>
      </c>
      <c r="N196" s="81">
        <v>167.75828578109173</v>
      </c>
      <c r="O196" s="81">
        <v>64.159845124414517</v>
      </c>
      <c r="P196" s="81">
        <v>27.82334249309573</v>
      </c>
      <c r="Q196" s="81">
        <v>8.7547926746593134</v>
      </c>
      <c r="R196" s="81">
        <v>0</v>
      </c>
      <c r="S196" s="81">
        <v>11.03727841900869</v>
      </c>
      <c r="T196" s="82"/>
      <c r="U196" s="81">
        <v>3051615</v>
      </c>
      <c r="V196" s="81">
        <v>2337</v>
      </c>
      <c r="W196" s="81">
        <v>98</v>
      </c>
      <c r="X196" s="81">
        <v>64218</v>
      </c>
      <c r="Y196" s="81">
        <v>73160</v>
      </c>
      <c r="Z196" s="81">
        <v>45847</v>
      </c>
      <c r="AA196" s="81">
        <v>6277</v>
      </c>
      <c r="AB196" s="81">
        <v>148479</v>
      </c>
      <c r="AC196" s="81">
        <v>0</v>
      </c>
      <c r="AD196" s="81">
        <v>11.03727841900869</v>
      </c>
      <c r="AE196" s="82"/>
      <c r="AF196" s="81">
        <v>24311903.84287364</v>
      </c>
      <c r="AG196" s="81">
        <v>3378660.6857513785</v>
      </c>
      <c r="AH196" s="81">
        <v>1816520.2850725278</v>
      </c>
      <c r="AI196" s="81">
        <v>325816212.55117112</v>
      </c>
      <c r="AJ196" s="81">
        <v>249160262.32418245</v>
      </c>
      <c r="AK196" s="81"/>
      <c r="AL196" s="81"/>
      <c r="AM196" s="81">
        <v>19378159.136096533</v>
      </c>
      <c r="AN196" s="81"/>
      <c r="AO196" s="81"/>
      <c r="AP196" s="82"/>
      <c r="AQ196" s="81">
        <v>1243</v>
      </c>
      <c r="AR196" s="81">
        <v>74</v>
      </c>
      <c r="AS196" s="81">
        <v>0</v>
      </c>
      <c r="AT196" s="81">
        <v>0</v>
      </c>
      <c r="AU196" s="81">
        <v>0</v>
      </c>
      <c r="AV196" s="81">
        <v>1</v>
      </c>
      <c r="AW196" s="81">
        <v>0</v>
      </c>
      <c r="AX196" s="82"/>
      <c r="AY196" s="81">
        <v>5007.4000000000033</v>
      </c>
      <c r="AZ196" s="81">
        <v>1469.4</v>
      </c>
      <c r="BA196" s="81">
        <v>0</v>
      </c>
      <c r="BB196" s="81">
        <v>0</v>
      </c>
      <c r="BC196" s="81">
        <v>0</v>
      </c>
      <c r="BD196" s="81">
        <v>4560</v>
      </c>
      <c r="BE196" s="81">
        <v>0</v>
      </c>
      <c r="BF196" s="82"/>
      <c r="BG196" s="81">
        <v>0</v>
      </c>
      <c r="BH196" s="81">
        <v>0</v>
      </c>
      <c r="BI196" s="81">
        <v>0</v>
      </c>
      <c r="BJ196" s="81">
        <v>0.67500000000000004</v>
      </c>
      <c r="BK196" s="81">
        <v>290.30500000000006</v>
      </c>
      <c r="BL196" s="81">
        <v>0</v>
      </c>
      <c r="BM196" s="82"/>
      <c r="BN196" s="81">
        <v>0</v>
      </c>
      <c r="BO196" s="81">
        <v>0</v>
      </c>
      <c r="BP196" s="81">
        <v>0</v>
      </c>
      <c r="BQ196" s="81">
        <v>1</v>
      </c>
      <c r="BR196" s="81">
        <v>19</v>
      </c>
      <c r="BS196" s="81">
        <v>0</v>
      </c>
      <c r="BT196"/>
      <c r="BU196" s="80">
        <v>269.49900000000002</v>
      </c>
      <c r="BV196" s="80">
        <v>21.481000000000002</v>
      </c>
      <c r="BW196" s="80">
        <v>0</v>
      </c>
      <c r="BX196" s="80">
        <v>0</v>
      </c>
      <c r="BY196" s="80">
        <v>0</v>
      </c>
      <c r="BZ196" s="80">
        <v>0</v>
      </c>
      <c r="CA196" s="80">
        <v>0</v>
      </c>
      <c r="CB196" s="80">
        <v>0</v>
      </c>
      <c r="CC196" s="80">
        <v>0</v>
      </c>
    </row>
    <row r="197" spans="1:81">
      <c r="A197" s="80" t="s">
        <v>1942</v>
      </c>
      <c r="B197" s="80">
        <v>187</v>
      </c>
      <c r="C197" s="80">
        <v>18</v>
      </c>
      <c r="D197" s="80">
        <v>11</v>
      </c>
      <c r="E197" s="80">
        <v>2021</v>
      </c>
      <c r="F197" s="80" t="s">
        <v>75</v>
      </c>
      <c r="G197" s="174" t="s">
        <v>1924</v>
      </c>
      <c r="H197" s="80" t="s">
        <v>1925</v>
      </c>
      <c r="I197" s="177"/>
      <c r="J197" s="81">
        <v>16.716062934705281</v>
      </c>
      <c r="K197" s="81">
        <v>5.0580473752071127</v>
      </c>
      <c r="L197" s="81">
        <v>8.3465714042577392</v>
      </c>
      <c r="M197" s="81">
        <v>215.47902053468303</v>
      </c>
      <c r="N197" s="81">
        <v>161.40060993106846</v>
      </c>
      <c r="O197" s="81">
        <v>62.213654506603945</v>
      </c>
      <c r="P197" s="81">
        <v>28.530797330246926</v>
      </c>
      <c r="Q197" s="81">
        <v>8.8031103771476946</v>
      </c>
      <c r="R197" s="81">
        <v>0</v>
      </c>
      <c r="S197" s="81">
        <v>12.960077656012061</v>
      </c>
      <c r="T197" s="82"/>
      <c r="U197" s="81">
        <v>3255282</v>
      </c>
      <c r="V197" s="81">
        <v>2337</v>
      </c>
      <c r="W197" s="81">
        <v>98</v>
      </c>
      <c r="X197" s="81">
        <v>64218</v>
      </c>
      <c r="Y197" s="81">
        <v>73460</v>
      </c>
      <c r="Z197" s="81">
        <v>45776</v>
      </c>
      <c r="AA197" s="81">
        <v>6277</v>
      </c>
      <c r="AB197" s="81">
        <v>147528</v>
      </c>
      <c r="AC197" s="81">
        <v>0</v>
      </c>
      <c r="AD197" s="81">
        <v>12.960077656012061</v>
      </c>
      <c r="AE197" s="82"/>
      <c r="AF197" s="81">
        <v>25860555.543305688</v>
      </c>
      <c r="AG197" s="81">
        <v>3877989.3951689615</v>
      </c>
      <c r="AH197" s="81">
        <v>1857772.220975765</v>
      </c>
      <c r="AI197" s="81">
        <v>351052097.94255829</v>
      </c>
      <c r="AJ197" s="81">
        <v>233010367.05684042</v>
      </c>
      <c r="AK197" s="81">
        <v>0</v>
      </c>
      <c r="AL197" s="81">
        <v>0</v>
      </c>
      <c r="AM197" s="81">
        <v>19365098.840509549</v>
      </c>
      <c r="AN197" s="81">
        <v>0</v>
      </c>
      <c r="AO197" s="81">
        <v>0</v>
      </c>
      <c r="AP197" s="82"/>
      <c r="AQ197" s="81">
        <v>1310</v>
      </c>
      <c r="AR197" s="81">
        <v>74</v>
      </c>
      <c r="AS197" s="81">
        <v>0</v>
      </c>
      <c r="AT197" s="81">
        <v>0</v>
      </c>
      <c r="AU197" s="81">
        <v>0</v>
      </c>
      <c r="AV197" s="81">
        <v>1</v>
      </c>
      <c r="AW197" s="81"/>
      <c r="AX197" s="82"/>
      <c r="AY197" s="81">
        <v>5330.1000000000049</v>
      </c>
      <c r="AZ197" s="81">
        <v>1469.4</v>
      </c>
      <c r="BA197" s="81">
        <v>0</v>
      </c>
      <c r="BB197" s="81">
        <v>0</v>
      </c>
      <c r="BC197" s="81">
        <v>0</v>
      </c>
      <c r="BD197" s="81">
        <v>4560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1943</v>
      </c>
      <c r="B198" s="80">
        <v>187</v>
      </c>
      <c r="C198" s="80">
        <v>19</v>
      </c>
      <c r="D198" s="80">
        <v>11</v>
      </c>
      <c r="E198" s="80">
        <v>2022</v>
      </c>
      <c r="F198" s="80" t="s">
        <v>568</v>
      </c>
      <c r="G198" s="174" t="s">
        <v>1924</v>
      </c>
      <c r="H198" s="80" t="s">
        <v>1925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1380</v>
      </c>
      <c r="AR198" s="81">
        <v>74</v>
      </c>
      <c r="AS198" s="81">
        <v>0</v>
      </c>
      <c r="AT198" s="81">
        <v>0</v>
      </c>
      <c r="AU198" s="81">
        <v>0</v>
      </c>
      <c r="AV198" s="81">
        <v>1</v>
      </c>
      <c r="AW198" s="81"/>
      <c r="AX198" s="82"/>
      <c r="AY198" s="81">
        <v>5652.8000000000065</v>
      </c>
      <c r="AZ198" s="81">
        <v>1469.3999999999999</v>
      </c>
      <c r="BA198" s="81">
        <v>0</v>
      </c>
      <c r="BB198" s="81">
        <v>0</v>
      </c>
      <c r="BC198" s="81">
        <v>0</v>
      </c>
      <c r="BD198" s="81">
        <v>4560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1944</v>
      </c>
      <c r="B199" s="80">
        <v>239</v>
      </c>
      <c r="C199" s="80">
        <v>1</v>
      </c>
      <c r="D199" s="80">
        <v>15</v>
      </c>
      <c r="E199" s="80">
        <v>1990</v>
      </c>
      <c r="F199" s="80" t="s">
        <v>562</v>
      </c>
      <c r="G199" s="80" t="s">
        <v>1945</v>
      </c>
      <c r="H199" s="80" t="s">
        <v>1946</v>
      </c>
      <c r="I199" s="177"/>
      <c r="J199" s="81">
        <v>57.579089015473322</v>
      </c>
      <c r="K199" s="81">
        <v>9.5949308130111</v>
      </c>
      <c r="L199" s="81">
        <v>0</v>
      </c>
      <c r="M199" s="81">
        <v>159.33135549036734</v>
      </c>
      <c r="N199" s="81">
        <v>142.6167739733994</v>
      </c>
      <c r="O199" s="81">
        <v>71.201476752506821</v>
      </c>
      <c r="P199" s="81">
        <v>33.202766342255558</v>
      </c>
      <c r="Q199" s="81">
        <v>8.5656462926815244</v>
      </c>
      <c r="R199" s="81">
        <v>0</v>
      </c>
      <c r="S199" s="81">
        <v>10.771712790477348</v>
      </c>
      <c r="T199" s="82"/>
      <c r="U199" s="81">
        <v>14362852</v>
      </c>
      <c r="V199" s="81">
        <v>3684</v>
      </c>
      <c r="W199" s="81">
        <v>0</v>
      </c>
      <c r="X199" s="81">
        <v>66460</v>
      </c>
      <c r="Y199" s="81">
        <v>62432</v>
      </c>
      <c r="Z199" s="81">
        <v>29286</v>
      </c>
      <c r="AA199" s="81">
        <v>8062</v>
      </c>
      <c r="AB199" s="81">
        <v>139077</v>
      </c>
      <c r="AC199" s="81">
        <v>0</v>
      </c>
      <c r="AD199" s="81">
        <v>10.771712790477348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1947</v>
      </c>
      <c r="B200" s="80">
        <v>240</v>
      </c>
      <c r="C200" s="80">
        <v>2</v>
      </c>
      <c r="D200" s="80">
        <v>15</v>
      </c>
      <c r="E200" s="80">
        <v>2005</v>
      </c>
      <c r="F200" s="80" t="s">
        <v>565</v>
      </c>
      <c r="G200" s="80" t="s">
        <v>1945</v>
      </c>
      <c r="H200" s="80" t="s">
        <v>1946</v>
      </c>
      <c r="I200" s="177"/>
      <c r="J200" s="81">
        <v>12.317627560716433</v>
      </c>
      <c r="K200" s="81">
        <v>5.3218511679540361</v>
      </c>
      <c r="L200" s="81">
        <v>0</v>
      </c>
      <c r="M200" s="81">
        <v>291.91737316022738</v>
      </c>
      <c r="N200" s="81">
        <v>182.77761125961339</v>
      </c>
      <c r="O200" s="81">
        <v>66.918637780927341</v>
      </c>
      <c r="P200" s="81">
        <v>24.781253767592641</v>
      </c>
      <c r="Q200" s="81">
        <v>7.8939944397088393</v>
      </c>
      <c r="R200" s="81">
        <v>0</v>
      </c>
      <c r="S200" s="81">
        <v>12.248520522000002</v>
      </c>
      <c r="T200" s="82"/>
      <c r="U200" s="81">
        <v>1565281</v>
      </c>
      <c r="V200" s="81">
        <v>2494</v>
      </c>
      <c r="W200" s="81">
        <v>0</v>
      </c>
      <c r="X200" s="81">
        <v>69520</v>
      </c>
      <c r="Y200" s="81">
        <v>69057</v>
      </c>
      <c r="Z200" s="81">
        <v>31851</v>
      </c>
      <c r="AA200" s="81">
        <v>4928</v>
      </c>
      <c r="AB200" s="81">
        <v>133990</v>
      </c>
      <c r="AC200" s="81">
        <v>0</v>
      </c>
      <c r="AD200" s="81">
        <v>12.248520522000002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1948</v>
      </c>
      <c r="B201" s="80">
        <v>241</v>
      </c>
      <c r="C201" s="80">
        <v>3</v>
      </c>
      <c r="D201" s="80">
        <v>15</v>
      </c>
      <c r="E201" s="80">
        <v>2006</v>
      </c>
      <c r="F201" s="80" t="s">
        <v>566</v>
      </c>
      <c r="G201" s="80" t="s">
        <v>1945</v>
      </c>
      <c r="H201" s="80" t="s">
        <v>1946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1949</v>
      </c>
      <c r="B202" s="80">
        <v>242</v>
      </c>
      <c r="C202" s="80">
        <v>4</v>
      </c>
      <c r="D202" s="80">
        <v>15</v>
      </c>
      <c r="E202" s="80">
        <v>2007</v>
      </c>
      <c r="F202" s="80" t="s">
        <v>567</v>
      </c>
      <c r="G202" s="80" t="s">
        <v>1945</v>
      </c>
      <c r="H202" s="80" t="s">
        <v>1946</v>
      </c>
      <c r="I202" s="177"/>
      <c r="J202" s="81">
        <v>15.800188870501016</v>
      </c>
      <c r="K202" s="81">
        <v>5.5533192169252352</v>
      </c>
      <c r="L202" s="81">
        <v>0</v>
      </c>
      <c r="M202" s="81">
        <v>302.11051346799496</v>
      </c>
      <c r="N202" s="81">
        <v>194.46782742029498</v>
      </c>
      <c r="O202" s="81">
        <v>63.131670398040448</v>
      </c>
      <c r="P202" s="81">
        <v>24.15375167113422</v>
      </c>
      <c r="Q202" s="81">
        <v>8.3534431977893</v>
      </c>
      <c r="R202" s="81">
        <v>0</v>
      </c>
      <c r="S202" s="81">
        <v>12.576314700655999</v>
      </c>
      <c r="T202" s="82"/>
      <c r="U202" s="81">
        <v>1737833</v>
      </c>
      <c r="V202" s="81">
        <v>2343</v>
      </c>
      <c r="W202" s="81">
        <v>0</v>
      </c>
      <c r="X202" s="81">
        <v>77066</v>
      </c>
      <c r="Y202" s="81">
        <v>70002</v>
      </c>
      <c r="Z202" s="81">
        <v>31237</v>
      </c>
      <c r="AA202" s="81">
        <v>4730</v>
      </c>
      <c r="AB202" s="81">
        <v>134290</v>
      </c>
      <c r="AC202" s="81">
        <v>0</v>
      </c>
      <c r="AD202" s="81">
        <v>12.576314700655999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1950</v>
      </c>
      <c r="B203" s="80">
        <v>243</v>
      </c>
      <c r="C203" s="80">
        <v>5</v>
      </c>
      <c r="D203" s="80">
        <v>15</v>
      </c>
      <c r="E203" s="80">
        <v>2008</v>
      </c>
      <c r="F203" s="80" t="s">
        <v>84</v>
      </c>
      <c r="G203" s="80" t="s">
        <v>1945</v>
      </c>
      <c r="H203" s="80" t="s">
        <v>1946</v>
      </c>
      <c r="I203" s="177"/>
      <c r="J203" s="81">
        <v>11.257289721117024</v>
      </c>
      <c r="K203" s="81">
        <v>4.4052284054275264</v>
      </c>
      <c r="L203" s="81">
        <v>0</v>
      </c>
      <c r="M203" s="81">
        <v>301.47525749796944</v>
      </c>
      <c r="N203" s="81">
        <v>192.43946421351569</v>
      </c>
      <c r="O203" s="81">
        <v>59.60274882290453</v>
      </c>
      <c r="P203" s="81">
        <v>22.993873537096469</v>
      </c>
      <c r="Q203" s="81">
        <v>8.2426318966259409</v>
      </c>
      <c r="R203" s="81">
        <v>0</v>
      </c>
      <c r="S203" s="81">
        <v>11.892613019999999</v>
      </c>
      <c r="T203" s="82"/>
      <c r="U203" s="81">
        <v>1578991</v>
      </c>
      <c r="V203" s="81">
        <v>2343</v>
      </c>
      <c r="W203" s="81">
        <v>0</v>
      </c>
      <c r="X203" s="81">
        <v>77066</v>
      </c>
      <c r="Y203" s="81">
        <v>70461</v>
      </c>
      <c r="Z203" s="81">
        <v>30526</v>
      </c>
      <c r="AA203" s="81">
        <v>4508</v>
      </c>
      <c r="AB203" s="81">
        <v>134686</v>
      </c>
      <c r="AC203" s="81">
        <v>0</v>
      </c>
      <c r="AD203" s="81">
        <v>11.892613019999999</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1951</v>
      </c>
      <c r="B204" s="80">
        <v>244</v>
      </c>
      <c r="C204" s="80">
        <v>6</v>
      </c>
      <c r="D204" s="80">
        <v>15</v>
      </c>
      <c r="E204" s="80">
        <v>2009</v>
      </c>
      <c r="F204" s="80" t="s">
        <v>85</v>
      </c>
      <c r="G204" s="80" t="s">
        <v>1945</v>
      </c>
      <c r="H204" s="80" t="s">
        <v>1946</v>
      </c>
      <c r="I204" s="177"/>
      <c r="J204" s="81">
        <v>12.132406068144778</v>
      </c>
      <c r="K204" s="81">
        <v>3.8404489006575817</v>
      </c>
      <c r="L204" s="81">
        <v>2.281011270420962</v>
      </c>
      <c r="M204" s="81">
        <v>277.13849305646244</v>
      </c>
      <c r="N204" s="81">
        <v>175.93714884790793</v>
      </c>
      <c r="O204" s="81">
        <v>59.763680171357443</v>
      </c>
      <c r="P204" s="81">
        <v>21.920831747408027</v>
      </c>
      <c r="Q204" s="81">
        <v>7.8740487679432363</v>
      </c>
      <c r="R204" s="81">
        <v>0</v>
      </c>
      <c r="S204" s="81">
        <v>10.042124831809996</v>
      </c>
      <c r="T204" s="82"/>
      <c r="U204" s="81">
        <v>1498758</v>
      </c>
      <c r="V204" s="81">
        <v>2355</v>
      </c>
      <c r="W204" s="81">
        <v>22</v>
      </c>
      <c r="X204" s="81">
        <v>80951</v>
      </c>
      <c r="Y204" s="81">
        <v>70590</v>
      </c>
      <c r="Z204" s="81">
        <v>30212</v>
      </c>
      <c r="AA204" s="81">
        <v>4412</v>
      </c>
      <c r="AB204" s="81">
        <v>135065</v>
      </c>
      <c r="AC204" s="81">
        <v>0</v>
      </c>
      <c r="AD204" s="81">
        <v>10.042124831809996</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13.7</v>
      </c>
      <c r="BJ204" s="81">
        <v>0</v>
      </c>
      <c r="BK204" s="81">
        <v>54.860000000000007</v>
      </c>
      <c r="BL204" s="81">
        <v>0</v>
      </c>
      <c r="BM204" s="82"/>
      <c r="BN204" s="81">
        <v>0</v>
      </c>
      <c r="BO204" s="81">
        <v>0</v>
      </c>
      <c r="BP204" s="81">
        <v>1</v>
      </c>
      <c r="BQ204" s="81">
        <v>0</v>
      </c>
      <c r="BR204" s="81">
        <v>7</v>
      </c>
      <c r="BS204" s="81">
        <v>0</v>
      </c>
      <c r="BT204"/>
      <c r="BU204" s="80"/>
      <c r="BV204" s="80"/>
      <c r="BW204" s="80"/>
      <c r="BX204" s="80"/>
      <c r="BY204" s="80"/>
      <c r="BZ204" s="80"/>
      <c r="CA204" s="80"/>
      <c r="CB204" s="80"/>
      <c r="CC204" s="80"/>
    </row>
    <row r="205" spans="1:81">
      <c r="A205" s="80" t="s">
        <v>1952</v>
      </c>
      <c r="B205" s="80">
        <v>245</v>
      </c>
      <c r="C205" s="80">
        <v>7</v>
      </c>
      <c r="D205" s="80">
        <v>15</v>
      </c>
      <c r="E205" s="80">
        <v>2010</v>
      </c>
      <c r="F205" s="80" t="s">
        <v>86</v>
      </c>
      <c r="G205" s="80" t="s">
        <v>1945</v>
      </c>
      <c r="H205" s="80" t="s">
        <v>1946</v>
      </c>
      <c r="I205" s="177"/>
      <c r="J205" s="81">
        <v>10.651293786756467</v>
      </c>
      <c r="K205" s="81">
        <v>3.4428121733715398</v>
      </c>
      <c r="L205" s="81">
        <v>2.1305850225050209</v>
      </c>
      <c r="M205" s="81">
        <v>280.36236809345121</v>
      </c>
      <c r="N205" s="81">
        <v>179.668016493529</v>
      </c>
      <c r="O205" s="81">
        <v>58.827641743662618</v>
      </c>
      <c r="P205" s="81">
        <v>22.130693285458996</v>
      </c>
      <c r="Q205" s="81">
        <v>8.2745957307691462</v>
      </c>
      <c r="R205" s="81">
        <v>0</v>
      </c>
      <c r="S205" s="81">
        <v>8.3622831599999987</v>
      </c>
      <c r="T205" s="82"/>
      <c r="U205" s="81">
        <v>1406463</v>
      </c>
      <c r="V205" s="81">
        <v>2355</v>
      </c>
      <c r="W205" s="81">
        <v>22</v>
      </c>
      <c r="X205" s="81">
        <v>80951</v>
      </c>
      <c r="Y205" s="81">
        <v>71107</v>
      </c>
      <c r="Z205" s="81">
        <v>29877</v>
      </c>
      <c r="AA205" s="81">
        <v>4343</v>
      </c>
      <c r="AB205" s="81">
        <v>136003</v>
      </c>
      <c r="AC205" s="81">
        <v>0</v>
      </c>
      <c r="AD205" s="81">
        <v>8.3622831599999987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13.169</v>
      </c>
      <c r="BJ205" s="81">
        <v>0</v>
      </c>
      <c r="BK205" s="81">
        <v>51.071000000000005</v>
      </c>
      <c r="BL205" s="81">
        <v>0</v>
      </c>
      <c r="BM205" s="82"/>
      <c r="BN205" s="81">
        <v>0</v>
      </c>
      <c r="BO205" s="81">
        <v>0</v>
      </c>
      <c r="BP205" s="81">
        <v>1</v>
      </c>
      <c r="BQ205" s="81">
        <v>0</v>
      </c>
      <c r="BR205" s="81">
        <v>7</v>
      </c>
      <c r="BS205" s="81">
        <v>0</v>
      </c>
      <c r="BT205"/>
      <c r="BU205" s="80">
        <v>64.239999999999995</v>
      </c>
      <c r="BV205" s="80">
        <v>0</v>
      </c>
      <c r="BW205" s="80">
        <v>0</v>
      </c>
      <c r="BX205" s="80">
        <v>0</v>
      </c>
      <c r="BY205" s="80">
        <v>0</v>
      </c>
      <c r="BZ205" s="80">
        <v>0</v>
      </c>
      <c r="CA205" s="80">
        <v>0</v>
      </c>
      <c r="CB205" s="80">
        <v>0</v>
      </c>
      <c r="CC205" s="80">
        <v>0</v>
      </c>
    </row>
    <row r="206" spans="1:81">
      <c r="A206" s="80" t="s">
        <v>1953</v>
      </c>
      <c r="B206" s="80">
        <v>246</v>
      </c>
      <c r="C206" s="80">
        <v>8</v>
      </c>
      <c r="D206" s="80">
        <v>15</v>
      </c>
      <c r="E206" s="80">
        <v>2011</v>
      </c>
      <c r="F206" s="80" t="s">
        <v>87</v>
      </c>
      <c r="G206" s="80" t="s">
        <v>1945</v>
      </c>
      <c r="H206" s="80" t="s">
        <v>1946</v>
      </c>
      <c r="I206" s="177"/>
      <c r="J206" s="81">
        <v>14.836713158731202</v>
      </c>
      <c r="K206" s="81">
        <v>5.1974458632079239</v>
      </c>
      <c r="L206" s="81">
        <v>0.93943559605213323</v>
      </c>
      <c r="M206" s="81">
        <v>356.51468702663504</v>
      </c>
      <c r="N206" s="81">
        <v>206.9379961947248</v>
      </c>
      <c r="O206" s="81">
        <v>57.023700280835868</v>
      </c>
      <c r="P206" s="81">
        <v>21.050738134711036</v>
      </c>
      <c r="Q206" s="81">
        <v>9.5472686124468051</v>
      </c>
      <c r="R206" s="81">
        <v>0</v>
      </c>
      <c r="S206" s="81">
        <v>9.2993848920000008</v>
      </c>
      <c r="T206" s="82"/>
      <c r="U206" s="81">
        <v>1840728</v>
      </c>
      <c r="V206" s="81">
        <v>2355</v>
      </c>
      <c r="W206" s="81">
        <v>22</v>
      </c>
      <c r="X206" s="81">
        <v>80951</v>
      </c>
      <c r="Y206" s="81">
        <v>70903</v>
      </c>
      <c r="Z206" s="81">
        <v>29590</v>
      </c>
      <c r="AA206" s="81">
        <v>4254</v>
      </c>
      <c r="AB206" s="81">
        <v>136043</v>
      </c>
      <c r="AC206" s="81">
        <v>0</v>
      </c>
      <c r="AD206" s="81">
        <v>9.2993848920000008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10.384</v>
      </c>
      <c r="BJ206" s="81">
        <v>0</v>
      </c>
      <c r="BK206" s="81">
        <v>34.541999999999994</v>
      </c>
      <c r="BL206" s="81">
        <v>0</v>
      </c>
      <c r="BM206" s="82"/>
      <c r="BN206" s="81">
        <v>0</v>
      </c>
      <c r="BO206" s="81">
        <v>0</v>
      </c>
      <c r="BP206" s="81">
        <v>1</v>
      </c>
      <c r="BQ206" s="81">
        <v>0</v>
      </c>
      <c r="BR206" s="81">
        <v>6</v>
      </c>
      <c r="BS206" s="81">
        <v>0</v>
      </c>
      <c r="BT206"/>
      <c r="BU206" s="80">
        <v>44.926000000000002</v>
      </c>
      <c r="BV206" s="80">
        <v>0</v>
      </c>
      <c r="BW206" s="80">
        <v>0</v>
      </c>
      <c r="BX206" s="80">
        <v>0</v>
      </c>
      <c r="BY206" s="80">
        <v>0</v>
      </c>
      <c r="BZ206" s="80">
        <v>0</v>
      </c>
      <c r="CA206" s="80">
        <v>0</v>
      </c>
      <c r="CB206" s="80">
        <v>0</v>
      </c>
      <c r="CC206" s="80">
        <v>0</v>
      </c>
    </row>
    <row r="207" spans="1:81">
      <c r="A207" s="80" t="s">
        <v>1954</v>
      </c>
      <c r="B207" s="80">
        <v>247</v>
      </c>
      <c r="C207" s="80">
        <v>9</v>
      </c>
      <c r="D207" s="80">
        <v>15</v>
      </c>
      <c r="E207" s="80">
        <v>2012</v>
      </c>
      <c r="F207" s="80" t="s">
        <v>88</v>
      </c>
      <c r="G207" s="80" t="s">
        <v>1945</v>
      </c>
      <c r="H207" s="80" t="s">
        <v>1946</v>
      </c>
      <c r="I207" s="177"/>
      <c r="J207" s="81">
        <v>9.416512899978704</v>
      </c>
      <c r="K207" s="81">
        <v>5.1269136205747561</v>
      </c>
      <c r="L207" s="81">
        <v>0.93009068527220096</v>
      </c>
      <c r="M207" s="81">
        <v>375.37928482504674</v>
      </c>
      <c r="N207" s="81">
        <v>223.90101604494168</v>
      </c>
      <c r="O207" s="81">
        <v>56.18492948170784</v>
      </c>
      <c r="P207" s="81">
        <v>20.642988028169054</v>
      </c>
      <c r="Q207" s="81">
        <v>10.639133892451573</v>
      </c>
      <c r="R207" s="81">
        <v>0</v>
      </c>
      <c r="S207" s="81">
        <v>13.435747440400002</v>
      </c>
      <c r="T207" s="82"/>
      <c r="U207" s="81">
        <v>1259752</v>
      </c>
      <c r="V207" s="81">
        <v>2355</v>
      </c>
      <c r="W207" s="81">
        <v>22</v>
      </c>
      <c r="X207" s="81">
        <v>80951</v>
      </c>
      <c r="Y207" s="81">
        <v>72662</v>
      </c>
      <c r="Z207" s="81">
        <v>29386</v>
      </c>
      <c r="AA207" s="81">
        <v>4148</v>
      </c>
      <c r="AB207" s="81">
        <v>139535</v>
      </c>
      <c r="AC207" s="81">
        <v>0</v>
      </c>
      <c r="AD207" s="81">
        <v>13.435747440400002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12.738</v>
      </c>
      <c r="BJ207" s="81">
        <v>0</v>
      </c>
      <c r="BK207" s="81">
        <v>44.85</v>
      </c>
      <c r="BL207" s="81">
        <v>0</v>
      </c>
      <c r="BM207" s="82"/>
      <c r="BN207" s="81">
        <v>0</v>
      </c>
      <c r="BO207" s="81">
        <v>0</v>
      </c>
      <c r="BP207" s="81">
        <v>1</v>
      </c>
      <c r="BQ207" s="81">
        <v>0</v>
      </c>
      <c r="BR207" s="81">
        <v>7</v>
      </c>
      <c r="BS207" s="81">
        <v>0</v>
      </c>
      <c r="BT207"/>
      <c r="BU207" s="80">
        <v>57.588000000000001</v>
      </c>
      <c r="BV207" s="80">
        <v>0</v>
      </c>
      <c r="BW207" s="80">
        <v>0</v>
      </c>
      <c r="BX207" s="80">
        <v>0</v>
      </c>
      <c r="BY207" s="80">
        <v>0</v>
      </c>
      <c r="BZ207" s="80">
        <v>0</v>
      </c>
      <c r="CA207" s="80">
        <v>0</v>
      </c>
      <c r="CB207" s="80">
        <v>0</v>
      </c>
      <c r="CC207" s="80">
        <v>0</v>
      </c>
    </row>
    <row r="208" spans="1:81">
      <c r="A208" s="80" t="s">
        <v>1955</v>
      </c>
      <c r="B208" s="80">
        <v>248</v>
      </c>
      <c r="C208" s="80">
        <v>10</v>
      </c>
      <c r="D208" s="80">
        <v>15</v>
      </c>
      <c r="E208" s="80">
        <v>2013</v>
      </c>
      <c r="F208" s="80" t="s">
        <v>89</v>
      </c>
      <c r="G208" s="80" t="s">
        <v>1945</v>
      </c>
      <c r="H208" s="80" t="s">
        <v>1946</v>
      </c>
      <c r="I208" s="177"/>
      <c r="J208" s="81">
        <v>10.104688905921751</v>
      </c>
      <c r="K208" s="81">
        <v>4.4210825743748243</v>
      </c>
      <c r="L208" s="81">
        <v>0.85245127096223194</v>
      </c>
      <c r="M208" s="81">
        <v>399.4108376482875</v>
      </c>
      <c r="N208" s="81">
        <v>216.5092258594234</v>
      </c>
      <c r="O208" s="81">
        <v>54.175263566836172</v>
      </c>
      <c r="P208" s="81">
        <v>20.840657315316623</v>
      </c>
      <c r="Q208" s="81">
        <v>10.87063691395395</v>
      </c>
      <c r="R208" s="81">
        <v>0</v>
      </c>
      <c r="S208" s="81">
        <v>11.576587933600001</v>
      </c>
      <c r="T208" s="82"/>
      <c r="U208" s="81">
        <v>1308042</v>
      </c>
      <c r="V208" s="81">
        <v>2355</v>
      </c>
      <c r="W208" s="81">
        <v>22</v>
      </c>
      <c r="X208" s="81">
        <v>80951</v>
      </c>
      <c r="Y208" s="81">
        <v>73085</v>
      </c>
      <c r="Z208" s="81">
        <v>29600</v>
      </c>
      <c r="AA208" s="81">
        <v>4172</v>
      </c>
      <c r="AB208" s="81">
        <v>140527</v>
      </c>
      <c r="AC208" s="81">
        <v>0</v>
      </c>
      <c r="AD208" s="81">
        <v>11.576587933600001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13.422000000000001</v>
      </c>
      <c r="BJ208" s="81">
        <v>0</v>
      </c>
      <c r="BK208" s="81">
        <v>48.35</v>
      </c>
      <c r="BL208" s="81">
        <v>0</v>
      </c>
      <c r="BM208" s="82"/>
      <c r="BN208" s="81">
        <v>0</v>
      </c>
      <c r="BO208" s="81">
        <v>0</v>
      </c>
      <c r="BP208" s="81">
        <v>1</v>
      </c>
      <c r="BQ208" s="81">
        <v>0</v>
      </c>
      <c r="BR208" s="81">
        <v>7</v>
      </c>
      <c r="BS208" s="81">
        <v>0</v>
      </c>
      <c r="BT208"/>
      <c r="BU208" s="80">
        <v>61.771999999999998</v>
      </c>
      <c r="BV208" s="80">
        <v>0</v>
      </c>
      <c r="BW208" s="80">
        <v>0</v>
      </c>
      <c r="BX208" s="80">
        <v>0</v>
      </c>
      <c r="BY208" s="80">
        <v>0</v>
      </c>
      <c r="BZ208" s="80">
        <v>0</v>
      </c>
      <c r="CA208" s="80">
        <v>0</v>
      </c>
      <c r="CB208" s="80">
        <v>0</v>
      </c>
      <c r="CC208" s="80">
        <v>0</v>
      </c>
    </row>
    <row r="209" spans="1:81">
      <c r="A209" s="80" t="s">
        <v>1956</v>
      </c>
      <c r="B209" s="80">
        <v>249</v>
      </c>
      <c r="C209" s="80">
        <v>11</v>
      </c>
      <c r="D209" s="80">
        <v>15</v>
      </c>
      <c r="E209" s="80">
        <v>2014</v>
      </c>
      <c r="F209" s="80" t="s">
        <v>90</v>
      </c>
      <c r="G209" s="80" t="s">
        <v>1945</v>
      </c>
      <c r="H209" s="80" t="s">
        <v>1946</v>
      </c>
      <c r="I209" s="177"/>
      <c r="J209" s="81">
        <v>4.1152346924370189</v>
      </c>
      <c r="K209" s="81">
        <v>3.95036211299526</v>
      </c>
      <c r="L209" s="81">
        <v>1.7698662556802109</v>
      </c>
      <c r="M209" s="81">
        <v>366.37779111510309</v>
      </c>
      <c r="N209" s="81">
        <v>196.44032880370131</v>
      </c>
      <c r="O209" s="81">
        <v>51.266135605138068</v>
      </c>
      <c r="P209" s="81">
        <v>20.798410992717265</v>
      </c>
      <c r="Q209" s="81">
        <v>10.549453338052142</v>
      </c>
      <c r="R209" s="81">
        <v>0</v>
      </c>
      <c r="S209" s="81">
        <v>30.100658417999995</v>
      </c>
      <c r="T209" s="82"/>
      <c r="U209" s="81">
        <v>611038</v>
      </c>
      <c r="V209" s="81">
        <v>2012</v>
      </c>
      <c r="W209" s="81">
        <v>20</v>
      </c>
      <c r="X209" s="81">
        <v>82004</v>
      </c>
      <c r="Y209" s="81">
        <v>73913</v>
      </c>
      <c r="Z209" s="81">
        <v>29501</v>
      </c>
      <c r="AA209" s="81">
        <v>4142</v>
      </c>
      <c r="AB209" s="81">
        <v>142138</v>
      </c>
      <c r="AC209" s="81">
        <v>0</v>
      </c>
      <c r="AD209" s="81">
        <v>30.100658417999995</v>
      </c>
      <c r="AE209" s="82"/>
      <c r="AF209" s="81">
        <v>5718816.6110102599</v>
      </c>
      <c r="AG209" s="81">
        <v>3721832.2274365714</v>
      </c>
      <c r="AH209" s="81">
        <v>445457.35468724748</v>
      </c>
      <c r="AI209" s="81">
        <v>503133763.93661821</v>
      </c>
      <c r="AJ209" s="81">
        <v>272977465.03355831</v>
      </c>
      <c r="AK209" s="81">
        <v>0</v>
      </c>
      <c r="AL209" s="81">
        <v>0</v>
      </c>
      <c r="AM209" s="81">
        <v>19513423.401310947</v>
      </c>
      <c r="AN209" s="81">
        <v>0</v>
      </c>
      <c r="AO209" s="81">
        <v>0</v>
      </c>
      <c r="AP209" s="82"/>
      <c r="AQ209" s="81">
        <v>1182</v>
      </c>
      <c r="AR209" s="81">
        <v>48</v>
      </c>
      <c r="AS209" s="81">
        <v>0</v>
      </c>
      <c r="AT209" s="81">
        <v>0</v>
      </c>
      <c r="AU209" s="81">
        <v>0</v>
      </c>
      <c r="AV209" s="81">
        <v>0</v>
      </c>
      <c r="AW209" s="81" t="s">
        <v>564</v>
      </c>
      <c r="AX209" s="82"/>
      <c r="AY209" s="81">
        <v>4290</v>
      </c>
      <c r="AZ209" s="81">
        <v>887.8</v>
      </c>
      <c r="BA209" s="81">
        <v>0</v>
      </c>
      <c r="BB209" s="81">
        <v>0</v>
      </c>
      <c r="BC209" s="81">
        <v>0</v>
      </c>
      <c r="BD209" s="81">
        <v>0</v>
      </c>
      <c r="BE209" s="81" t="s">
        <v>564</v>
      </c>
      <c r="BF209" s="82"/>
      <c r="BG209" s="81">
        <v>0</v>
      </c>
      <c r="BH209" s="81">
        <v>0</v>
      </c>
      <c r="BI209" s="81">
        <v>11.757</v>
      </c>
      <c r="BJ209" s="81">
        <v>0</v>
      </c>
      <c r="BK209" s="81">
        <v>47.507000000000005</v>
      </c>
      <c r="BL209" s="81">
        <v>0</v>
      </c>
      <c r="BM209" s="82"/>
      <c r="BN209" s="81">
        <v>0</v>
      </c>
      <c r="BO209" s="81">
        <v>0</v>
      </c>
      <c r="BP209" s="81">
        <v>1</v>
      </c>
      <c r="BQ209" s="81">
        <v>0</v>
      </c>
      <c r="BR209" s="81">
        <v>7</v>
      </c>
      <c r="BS209" s="81">
        <v>0</v>
      </c>
      <c r="BT209"/>
      <c r="BU209" s="80">
        <v>59.264000000000003</v>
      </c>
      <c r="BV209" s="80">
        <v>0</v>
      </c>
      <c r="BW209" s="80">
        <v>0</v>
      </c>
      <c r="BX209" s="80">
        <v>0</v>
      </c>
      <c r="BY209" s="80">
        <v>0</v>
      </c>
      <c r="BZ209" s="80">
        <v>0</v>
      </c>
      <c r="CA209" s="80">
        <v>0</v>
      </c>
      <c r="CB209" s="80">
        <v>0</v>
      </c>
      <c r="CC209" s="80">
        <v>0</v>
      </c>
    </row>
    <row r="210" spans="1:81">
      <c r="A210" s="80" t="s">
        <v>1957</v>
      </c>
      <c r="B210" s="80">
        <v>250</v>
      </c>
      <c r="C210" s="80">
        <v>12</v>
      </c>
      <c r="D210" s="80">
        <v>15</v>
      </c>
      <c r="E210" s="80">
        <v>2015</v>
      </c>
      <c r="F210" s="80" t="s">
        <v>91</v>
      </c>
      <c r="G210" s="80" t="s">
        <v>1945</v>
      </c>
      <c r="H210" s="80" t="s">
        <v>1946</v>
      </c>
      <c r="I210" s="177"/>
      <c r="J210" s="81">
        <v>6.1531690629602966</v>
      </c>
      <c r="K210" s="81">
        <v>4.2012639423516065</v>
      </c>
      <c r="L210" s="81">
        <v>2.2060913212569377</v>
      </c>
      <c r="M210" s="81">
        <v>389.8037707240079</v>
      </c>
      <c r="N210" s="81">
        <v>197.6059984189595</v>
      </c>
      <c r="O210" s="81">
        <v>50.613398878832427</v>
      </c>
      <c r="P210" s="81">
        <v>20.689143134544388</v>
      </c>
      <c r="Q210" s="81">
        <v>10.409058131668077</v>
      </c>
      <c r="R210" s="81">
        <v>0</v>
      </c>
      <c r="S210" s="81">
        <v>33.432658900699998</v>
      </c>
      <c r="T210" s="82"/>
      <c r="U210" s="81">
        <v>828829</v>
      </c>
      <c r="V210" s="81">
        <v>2012</v>
      </c>
      <c r="W210" s="81">
        <v>20</v>
      </c>
      <c r="X210" s="81">
        <v>82004</v>
      </c>
      <c r="Y210" s="81">
        <v>74684</v>
      </c>
      <c r="Z210" s="81">
        <v>29406</v>
      </c>
      <c r="AA210" s="81">
        <v>4117</v>
      </c>
      <c r="AB210" s="81">
        <v>143262</v>
      </c>
      <c r="AC210" s="81">
        <v>0</v>
      </c>
      <c r="AD210" s="81">
        <v>33.432658900699998</v>
      </c>
      <c r="AE210" s="82"/>
      <c r="AF210" s="81">
        <v>8334681.105082335</v>
      </c>
      <c r="AG210" s="81">
        <v>3482299.1555250227</v>
      </c>
      <c r="AH210" s="81">
        <v>449622.66030682152</v>
      </c>
      <c r="AI210" s="81">
        <v>479805512.80309957</v>
      </c>
      <c r="AJ210" s="81">
        <v>281944992.63013566</v>
      </c>
      <c r="AK210" s="81">
        <v>0</v>
      </c>
      <c r="AL210" s="81">
        <v>0</v>
      </c>
      <c r="AM210" s="81">
        <v>19633456.138512593</v>
      </c>
      <c r="AN210" s="81">
        <v>0</v>
      </c>
      <c r="AO210" s="81">
        <v>0</v>
      </c>
      <c r="AP210" s="82"/>
      <c r="AQ210" s="81">
        <v>1264</v>
      </c>
      <c r="AR210" s="81">
        <v>67</v>
      </c>
      <c r="AS210" s="81">
        <v>0</v>
      </c>
      <c r="AT210" s="81">
        <v>0</v>
      </c>
      <c r="AU210" s="81">
        <v>0</v>
      </c>
      <c r="AV210" s="81">
        <v>0</v>
      </c>
      <c r="AW210" s="81" t="s">
        <v>564</v>
      </c>
      <c r="AX210" s="82"/>
      <c r="AY210" s="81">
        <v>4620.3</v>
      </c>
      <c r="AZ210" s="81">
        <v>1141.1999999999998</v>
      </c>
      <c r="BA210" s="81">
        <v>0</v>
      </c>
      <c r="BB210" s="81">
        <v>0</v>
      </c>
      <c r="BC210" s="81">
        <v>0</v>
      </c>
      <c r="BD210" s="81">
        <v>0</v>
      </c>
      <c r="BE210" s="81" t="s">
        <v>564</v>
      </c>
      <c r="BF210" s="82"/>
      <c r="BG210" s="81">
        <v>0</v>
      </c>
      <c r="BH210" s="81">
        <v>0</v>
      </c>
      <c r="BI210" s="81">
        <v>9.1660000000000004</v>
      </c>
      <c r="BJ210" s="81">
        <v>0</v>
      </c>
      <c r="BK210" s="81">
        <v>52.180999999999997</v>
      </c>
      <c r="BL210" s="81">
        <v>0</v>
      </c>
      <c r="BM210" s="82"/>
      <c r="BN210" s="81">
        <v>0</v>
      </c>
      <c r="BO210" s="81">
        <v>0</v>
      </c>
      <c r="BP210" s="81">
        <v>1</v>
      </c>
      <c r="BQ210" s="81">
        <v>0</v>
      </c>
      <c r="BR210" s="81">
        <v>9</v>
      </c>
      <c r="BS210" s="81">
        <v>0</v>
      </c>
      <c r="BT210"/>
      <c r="BU210" s="80">
        <v>61.347000000000001</v>
      </c>
      <c r="BV210" s="80">
        <v>0</v>
      </c>
      <c r="BW210" s="80">
        <v>0</v>
      </c>
      <c r="BX210" s="80">
        <v>0</v>
      </c>
      <c r="BY210" s="80">
        <v>0</v>
      </c>
      <c r="BZ210" s="80">
        <v>0</v>
      </c>
      <c r="CA210" s="80">
        <v>0</v>
      </c>
      <c r="CB210" s="80">
        <v>0</v>
      </c>
      <c r="CC210" s="80">
        <v>0</v>
      </c>
    </row>
    <row r="211" spans="1:81">
      <c r="A211" s="80" t="s">
        <v>1958</v>
      </c>
      <c r="B211" s="80">
        <v>251</v>
      </c>
      <c r="C211" s="80">
        <v>13</v>
      </c>
      <c r="D211" s="80">
        <v>15</v>
      </c>
      <c r="E211" s="80">
        <v>2016</v>
      </c>
      <c r="F211" s="80" t="s">
        <v>92</v>
      </c>
      <c r="G211" s="80" t="s">
        <v>1945</v>
      </c>
      <c r="H211" s="80" t="s">
        <v>1946</v>
      </c>
      <c r="I211" s="177"/>
      <c r="J211" s="81">
        <v>2.8738386091245522</v>
      </c>
      <c r="K211" s="81">
        <v>4.3272528837843955</v>
      </c>
      <c r="L211" s="81">
        <v>2.4929784380167099</v>
      </c>
      <c r="M211" s="81">
        <v>300.24940248485808</v>
      </c>
      <c r="N211" s="81">
        <v>188.83346234599767</v>
      </c>
      <c r="O211" s="81">
        <v>49.991976596273993</v>
      </c>
      <c r="P211" s="81">
        <v>20.275446630835379</v>
      </c>
      <c r="Q211" s="81">
        <v>10.168469257585427</v>
      </c>
      <c r="R211" s="81">
        <v>0</v>
      </c>
      <c r="S211" s="81">
        <v>9.9523228221829321</v>
      </c>
      <c r="T211" s="82"/>
      <c r="U211" s="81">
        <v>452642</v>
      </c>
      <c r="V211" s="81">
        <v>2012</v>
      </c>
      <c r="W211" s="81">
        <v>20</v>
      </c>
      <c r="X211" s="81">
        <v>82004</v>
      </c>
      <c r="Y211" s="81">
        <v>75240</v>
      </c>
      <c r="Z211" s="81">
        <v>29402</v>
      </c>
      <c r="AA211" s="81">
        <v>4173</v>
      </c>
      <c r="AB211" s="81">
        <v>143964</v>
      </c>
      <c r="AC211" s="81">
        <v>0</v>
      </c>
      <c r="AD211" s="81">
        <v>9.9523228221829321</v>
      </c>
      <c r="AE211" s="82"/>
      <c r="AF211" s="81">
        <v>4135142.253898636</v>
      </c>
      <c r="AG211" s="81">
        <v>3423192.4317533821</v>
      </c>
      <c r="AH211" s="81">
        <v>386682.63588484708</v>
      </c>
      <c r="AI211" s="81">
        <v>463906924.63151687</v>
      </c>
      <c r="AJ211" s="81">
        <v>272555839.29425848</v>
      </c>
      <c r="AK211" s="81">
        <v>0</v>
      </c>
      <c r="AL211" s="81">
        <v>0</v>
      </c>
      <c r="AM211" s="81">
        <v>19744990.305478469</v>
      </c>
      <c r="AN211" s="81">
        <v>0</v>
      </c>
      <c r="AO211" s="81">
        <v>0</v>
      </c>
      <c r="AP211" s="82"/>
      <c r="AQ211" s="81">
        <v>1328</v>
      </c>
      <c r="AR211" s="81">
        <v>81</v>
      </c>
      <c r="AS211" s="81">
        <v>0</v>
      </c>
      <c r="AT211" s="81">
        <v>0</v>
      </c>
      <c r="AU211" s="81">
        <v>0</v>
      </c>
      <c r="AV211" s="81">
        <v>0</v>
      </c>
      <c r="AW211" s="81" t="s">
        <v>564</v>
      </c>
      <c r="AX211" s="82"/>
      <c r="AY211" s="81">
        <v>4900.2000000000007</v>
      </c>
      <c r="AZ211" s="81">
        <v>1382.1</v>
      </c>
      <c r="BA211" s="81">
        <v>0</v>
      </c>
      <c r="BB211" s="81">
        <v>0</v>
      </c>
      <c r="BC211" s="81">
        <v>0</v>
      </c>
      <c r="BD211" s="81">
        <v>0</v>
      </c>
      <c r="BE211" s="81" t="s">
        <v>564</v>
      </c>
      <c r="BF211" s="82"/>
      <c r="BG211" s="81">
        <v>0</v>
      </c>
      <c r="BH211" s="81">
        <v>0</v>
      </c>
      <c r="BI211" s="81">
        <v>8.1820000000000004</v>
      </c>
      <c r="BJ211" s="81">
        <v>0</v>
      </c>
      <c r="BK211" s="81">
        <v>51.411000000000001</v>
      </c>
      <c r="BL211" s="81">
        <v>0</v>
      </c>
      <c r="BM211" s="82"/>
      <c r="BN211" s="81">
        <v>0</v>
      </c>
      <c r="BO211" s="81">
        <v>0</v>
      </c>
      <c r="BP211" s="81">
        <v>1</v>
      </c>
      <c r="BQ211" s="81">
        <v>0</v>
      </c>
      <c r="BR211" s="81">
        <v>9</v>
      </c>
      <c r="BS211" s="81">
        <v>0</v>
      </c>
      <c r="BT211"/>
      <c r="BU211" s="80">
        <v>59.593000000000004</v>
      </c>
      <c r="BV211" s="80">
        <v>0</v>
      </c>
      <c r="BW211" s="80">
        <v>0</v>
      </c>
      <c r="BX211" s="80">
        <v>0</v>
      </c>
      <c r="BY211" s="80">
        <v>0</v>
      </c>
      <c r="BZ211" s="80">
        <v>0</v>
      </c>
      <c r="CA211" s="80">
        <v>0</v>
      </c>
      <c r="CB211" s="80">
        <v>0</v>
      </c>
      <c r="CC211" s="80">
        <v>0</v>
      </c>
    </row>
    <row r="212" spans="1:81">
      <c r="A212" s="80" t="s">
        <v>1959</v>
      </c>
      <c r="B212" s="80">
        <v>252</v>
      </c>
      <c r="C212" s="80">
        <v>14</v>
      </c>
      <c r="D212" s="80">
        <v>15</v>
      </c>
      <c r="E212" s="80">
        <v>2017</v>
      </c>
      <c r="F212" s="80" t="s">
        <v>71</v>
      </c>
      <c r="G212" s="80" t="s">
        <v>1945</v>
      </c>
      <c r="H212" s="80" t="s">
        <v>1946</v>
      </c>
      <c r="I212" s="177"/>
      <c r="J212" s="81">
        <v>3.3158591837488722</v>
      </c>
      <c r="K212" s="81">
        <v>4.4268556778974908</v>
      </c>
      <c r="L212" s="81">
        <v>2.0532125202633389</v>
      </c>
      <c r="M212" s="81">
        <v>301.22604666781262</v>
      </c>
      <c r="N212" s="81">
        <v>194.39028057146351</v>
      </c>
      <c r="O212" s="81">
        <v>48.953777906371478</v>
      </c>
      <c r="P212" s="81">
        <v>20.132525085532595</v>
      </c>
      <c r="Q212" s="81">
        <v>9.8969020709213922</v>
      </c>
      <c r="R212" s="81">
        <v>0</v>
      </c>
      <c r="S212" s="81">
        <v>11.750974987091197</v>
      </c>
      <c r="T212" s="82"/>
      <c r="U212" s="81">
        <v>564145</v>
      </c>
      <c r="V212" s="81">
        <v>2012</v>
      </c>
      <c r="W212" s="81">
        <v>20</v>
      </c>
      <c r="X212" s="81">
        <v>82004</v>
      </c>
      <c r="Y212" s="81">
        <v>75921</v>
      </c>
      <c r="Z212" s="81">
        <v>29269</v>
      </c>
      <c r="AA212" s="81">
        <v>4170</v>
      </c>
      <c r="AB212" s="81">
        <v>144902</v>
      </c>
      <c r="AC212" s="81">
        <v>0</v>
      </c>
      <c r="AD212" s="81">
        <v>11.750974987091199</v>
      </c>
      <c r="AE212" s="82"/>
      <c r="AF212" s="81">
        <v>4902861.6908639632</v>
      </c>
      <c r="AG212" s="81">
        <v>3580070.2504415782</v>
      </c>
      <c r="AH212" s="81">
        <v>432739.55349218933</v>
      </c>
      <c r="AI212" s="81">
        <v>485528409.37821418</v>
      </c>
      <c r="AJ212" s="81">
        <v>280722109.73892891</v>
      </c>
      <c r="AK212" s="81">
        <v>0</v>
      </c>
      <c r="AL212" s="81">
        <v>0</v>
      </c>
      <c r="AM212" s="81">
        <v>19904735.960984029</v>
      </c>
      <c r="AN212" s="81">
        <v>0</v>
      </c>
      <c r="AO212" s="81">
        <v>0</v>
      </c>
      <c r="AP212" s="82"/>
      <c r="AQ212" s="81">
        <v>1366</v>
      </c>
      <c r="AR212" s="81">
        <v>86</v>
      </c>
      <c r="AS212" s="81">
        <v>0</v>
      </c>
      <c r="AT212" s="81">
        <v>0</v>
      </c>
      <c r="AU212" s="81">
        <v>0</v>
      </c>
      <c r="AV212" s="81">
        <v>1</v>
      </c>
      <c r="AW212" s="81" t="s">
        <v>564</v>
      </c>
      <c r="AX212" s="82"/>
      <c r="AY212" s="81">
        <v>5053.2</v>
      </c>
      <c r="AZ212" s="81">
        <v>1444.9</v>
      </c>
      <c r="BA212" s="81">
        <v>0</v>
      </c>
      <c r="BB212" s="81">
        <v>0</v>
      </c>
      <c r="BC212" s="81">
        <v>0</v>
      </c>
      <c r="BD212" s="81">
        <v>1325</v>
      </c>
      <c r="BE212" s="81" t="s">
        <v>564</v>
      </c>
      <c r="BF212" s="82"/>
      <c r="BG212" s="81">
        <v>0</v>
      </c>
      <c r="BH212" s="81">
        <v>0</v>
      </c>
      <c r="BI212" s="81">
        <v>7.734</v>
      </c>
      <c r="BJ212" s="81">
        <v>0</v>
      </c>
      <c r="BK212" s="81">
        <v>50.304000000000002</v>
      </c>
      <c r="BL212" s="81">
        <v>0</v>
      </c>
      <c r="BM212" s="82"/>
      <c r="BN212" s="81">
        <v>0</v>
      </c>
      <c r="BO212" s="81">
        <v>0</v>
      </c>
      <c r="BP212" s="81">
        <v>1</v>
      </c>
      <c r="BQ212" s="81">
        <v>0</v>
      </c>
      <c r="BR212" s="81">
        <v>9</v>
      </c>
      <c r="BS212" s="81">
        <v>0</v>
      </c>
      <c r="BT212"/>
      <c r="BU212" s="80">
        <v>58.037999999999997</v>
      </c>
      <c r="BV212" s="80">
        <v>0</v>
      </c>
      <c r="BW212" s="80">
        <v>0</v>
      </c>
      <c r="BX212" s="80">
        <v>0</v>
      </c>
      <c r="BY212" s="80">
        <v>0</v>
      </c>
      <c r="BZ212" s="80">
        <v>0</v>
      </c>
      <c r="CA212" s="80">
        <v>0</v>
      </c>
      <c r="CB212" s="80">
        <v>0</v>
      </c>
      <c r="CC212" s="80">
        <v>0</v>
      </c>
    </row>
    <row r="213" spans="1:81">
      <c r="A213" s="80" t="s">
        <v>1960</v>
      </c>
      <c r="B213" s="80">
        <v>253</v>
      </c>
      <c r="C213" s="80">
        <v>15</v>
      </c>
      <c r="D213" s="80">
        <v>15</v>
      </c>
      <c r="E213" s="80">
        <v>2018</v>
      </c>
      <c r="F213" s="80" t="s">
        <v>93</v>
      </c>
      <c r="G213" s="80" t="s">
        <v>1945</v>
      </c>
      <c r="H213" s="80" t="s">
        <v>1946</v>
      </c>
      <c r="I213" s="177"/>
      <c r="J213" s="81">
        <v>2.9844733318644168</v>
      </c>
      <c r="K213" s="81">
        <v>4.1617857040149655</v>
      </c>
      <c r="L213" s="81">
        <v>1.9187887772656644</v>
      </c>
      <c r="M213" s="81">
        <v>298.92920284960127</v>
      </c>
      <c r="N213" s="81">
        <v>186.99840286968336</v>
      </c>
      <c r="O213" s="81">
        <v>47.782951365284433</v>
      </c>
      <c r="P213" s="81">
        <v>19.645328042133375</v>
      </c>
      <c r="Q213" s="81">
        <v>9.2787048741038625</v>
      </c>
      <c r="R213" s="81">
        <v>0</v>
      </c>
      <c r="S213" s="81">
        <v>11.673542142080001</v>
      </c>
      <c r="T213" s="82"/>
      <c r="U213" s="81">
        <v>513001</v>
      </c>
      <c r="V213" s="81">
        <v>2012</v>
      </c>
      <c r="W213" s="81">
        <v>20</v>
      </c>
      <c r="X213" s="81">
        <v>82004</v>
      </c>
      <c r="Y213" s="81">
        <v>76765</v>
      </c>
      <c r="Z213" s="81">
        <v>29116</v>
      </c>
      <c r="AA213" s="81">
        <v>4110</v>
      </c>
      <c r="AB213" s="81">
        <v>146399</v>
      </c>
      <c r="AC213" s="81">
        <v>0</v>
      </c>
      <c r="AD213" s="81">
        <v>11.673542142080001</v>
      </c>
      <c r="AE213" s="82"/>
      <c r="AF213" s="81">
        <v>4336372.1538092531</v>
      </c>
      <c r="AG213" s="81">
        <v>3175264.918914346</v>
      </c>
      <c r="AH213" s="81">
        <v>412191.87397308182</v>
      </c>
      <c r="AI213" s="81">
        <v>464945044.53324687</v>
      </c>
      <c r="AJ213" s="81">
        <v>277651452.20336843</v>
      </c>
      <c r="AK213" s="81">
        <v>0</v>
      </c>
      <c r="AL213" s="81">
        <v>0</v>
      </c>
      <c r="AM213" s="81">
        <v>20151984.957074679</v>
      </c>
      <c r="AN213" s="81">
        <v>0</v>
      </c>
      <c r="AO213" s="81">
        <v>0</v>
      </c>
      <c r="AP213" s="82"/>
      <c r="AQ213" s="81">
        <v>1418</v>
      </c>
      <c r="AR213" s="81">
        <v>93</v>
      </c>
      <c r="AS213" s="81">
        <v>0</v>
      </c>
      <c r="AT213" s="81">
        <v>0</v>
      </c>
      <c r="AU213" s="81">
        <v>0</v>
      </c>
      <c r="AV213" s="81">
        <v>1</v>
      </c>
      <c r="AW213" s="81" t="s">
        <v>564</v>
      </c>
      <c r="AX213" s="82"/>
      <c r="AY213" s="81">
        <v>5277.0999999999995</v>
      </c>
      <c r="AZ213" s="81">
        <v>1532.4</v>
      </c>
      <c r="BA213" s="81">
        <v>0</v>
      </c>
      <c r="BB213" s="81">
        <v>0</v>
      </c>
      <c r="BC213" s="81">
        <v>0</v>
      </c>
      <c r="BD213" s="81">
        <v>1325</v>
      </c>
      <c r="BE213" s="81" t="s">
        <v>564</v>
      </c>
      <c r="BF213" s="82"/>
      <c r="BG213" s="81">
        <v>0</v>
      </c>
      <c r="BH213" s="81">
        <v>0</v>
      </c>
      <c r="BI213" s="81">
        <v>7.6429999999999998</v>
      </c>
      <c r="BJ213" s="81">
        <v>0</v>
      </c>
      <c r="BK213" s="81">
        <v>47.987000000000009</v>
      </c>
      <c r="BL213" s="81">
        <v>0</v>
      </c>
      <c r="BM213" s="82"/>
      <c r="BN213" s="81">
        <v>0</v>
      </c>
      <c r="BO213" s="81">
        <v>0</v>
      </c>
      <c r="BP213" s="81">
        <v>1</v>
      </c>
      <c r="BQ213" s="81">
        <v>0</v>
      </c>
      <c r="BR213" s="81">
        <v>9</v>
      </c>
      <c r="BS213" s="81">
        <v>0</v>
      </c>
      <c r="BT213"/>
      <c r="BU213" s="80">
        <v>55.63</v>
      </c>
      <c r="BV213" s="80">
        <v>0</v>
      </c>
      <c r="BW213" s="80">
        <v>0</v>
      </c>
      <c r="BX213" s="80">
        <v>0</v>
      </c>
      <c r="BY213" s="80">
        <v>0</v>
      </c>
      <c r="BZ213" s="80">
        <v>0</v>
      </c>
      <c r="CA213" s="80">
        <v>0</v>
      </c>
      <c r="CB213" s="80">
        <v>0</v>
      </c>
      <c r="CC213" s="80">
        <v>0</v>
      </c>
    </row>
    <row r="214" spans="1:81">
      <c r="A214" s="80" t="s">
        <v>1961</v>
      </c>
      <c r="B214" s="80">
        <v>254</v>
      </c>
      <c r="C214" s="80">
        <v>16</v>
      </c>
      <c r="D214" s="80">
        <v>15</v>
      </c>
      <c r="E214" s="80">
        <v>2019</v>
      </c>
      <c r="F214" s="80" t="s">
        <v>73</v>
      </c>
      <c r="G214" s="80" t="s">
        <v>1945</v>
      </c>
      <c r="H214" s="80" t="s">
        <v>1946</v>
      </c>
      <c r="I214" s="177"/>
      <c r="J214" s="81">
        <v>2.70558252348942</v>
      </c>
      <c r="K214" s="81">
        <v>3.7687526172443935</v>
      </c>
      <c r="L214" s="81">
        <v>1.9455319363130865</v>
      </c>
      <c r="M214" s="81">
        <v>289.22732912731681</v>
      </c>
      <c r="N214" s="81">
        <v>176.39777107606383</v>
      </c>
      <c r="O214" s="81">
        <v>46.260112071153145</v>
      </c>
      <c r="P214" s="81">
        <v>19.461172103762834</v>
      </c>
      <c r="Q214" s="81">
        <v>9.0632316844565892</v>
      </c>
      <c r="R214" s="81">
        <v>0</v>
      </c>
      <c r="S214" s="81">
        <v>11.778420128899999</v>
      </c>
      <c r="T214" s="82"/>
      <c r="U214" s="81">
        <v>486286</v>
      </c>
      <c r="V214" s="81">
        <v>2012</v>
      </c>
      <c r="W214" s="81">
        <v>20</v>
      </c>
      <c r="X214" s="81">
        <v>82004</v>
      </c>
      <c r="Y214" s="81">
        <v>77313</v>
      </c>
      <c r="Z214" s="81">
        <v>28962</v>
      </c>
      <c r="AA214" s="81">
        <v>4041</v>
      </c>
      <c r="AB214" s="81">
        <v>146871</v>
      </c>
      <c r="AC214" s="81">
        <v>0</v>
      </c>
      <c r="AD214" s="81">
        <v>11.778420128900001</v>
      </c>
      <c r="AE214" s="82"/>
      <c r="AF214" s="81">
        <v>4135641.8363591679</v>
      </c>
      <c r="AG214" s="81">
        <v>3062646.6864593648</v>
      </c>
      <c r="AH214" s="81">
        <v>438149.90538645338</v>
      </c>
      <c r="AI214" s="81">
        <v>469443084.63003409</v>
      </c>
      <c r="AJ214" s="81">
        <v>262705981.2135115</v>
      </c>
      <c r="AK214" s="81">
        <v>0</v>
      </c>
      <c r="AL214" s="81">
        <v>0</v>
      </c>
      <c r="AM214" s="81">
        <v>20002724.55570396</v>
      </c>
      <c r="AN214" s="81">
        <v>0</v>
      </c>
      <c r="AO214" s="81">
        <v>0</v>
      </c>
      <c r="AP214" s="82"/>
      <c r="AQ214" s="81">
        <v>1482</v>
      </c>
      <c r="AR214" s="81">
        <v>101</v>
      </c>
      <c r="AS214" s="81">
        <v>0</v>
      </c>
      <c r="AT214" s="81">
        <v>0</v>
      </c>
      <c r="AU214" s="81">
        <v>0</v>
      </c>
      <c r="AV214" s="81">
        <v>1</v>
      </c>
      <c r="AW214" s="81" t="s">
        <v>564</v>
      </c>
      <c r="AX214" s="82"/>
      <c r="AY214" s="81">
        <v>5533.0000000000009</v>
      </c>
      <c r="AZ214" s="81">
        <v>1668.4</v>
      </c>
      <c r="BA214" s="81">
        <v>0</v>
      </c>
      <c r="BB214" s="81">
        <v>0</v>
      </c>
      <c r="BC214" s="81">
        <v>0</v>
      </c>
      <c r="BD214" s="81">
        <v>1325</v>
      </c>
      <c r="BE214" s="81" t="s">
        <v>564</v>
      </c>
      <c r="BF214" s="82"/>
      <c r="BG214" s="81">
        <v>0</v>
      </c>
      <c r="BH214" s="81">
        <v>0</v>
      </c>
      <c r="BI214" s="81">
        <v>7.5679999999999996</v>
      </c>
      <c r="BJ214" s="81">
        <v>0</v>
      </c>
      <c r="BK214" s="81">
        <v>47.548999999999999</v>
      </c>
      <c r="BL214" s="81">
        <v>0</v>
      </c>
      <c r="BM214" s="82"/>
      <c r="BN214" s="81">
        <v>0</v>
      </c>
      <c r="BO214" s="81">
        <v>0</v>
      </c>
      <c r="BP214" s="81">
        <v>1</v>
      </c>
      <c r="BQ214" s="81">
        <v>0</v>
      </c>
      <c r="BR214" s="81">
        <v>9</v>
      </c>
      <c r="BS214" s="81">
        <v>0</v>
      </c>
      <c r="BT214"/>
      <c r="BU214" s="80">
        <v>55.116999999999997</v>
      </c>
      <c r="BV214" s="80">
        <v>0</v>
      </c>
      <c r="BW214" s="80">
        <v>0</v>
      </c>
      <c r="BX214" s="80">
        <v>0</v>
      </c>
      <c r="BY214" s="80">
        <v>0</v>
      </c>
      <c r="BZ214" s="80">
        <v>0</v>
      </c>
      <c r="CA214" s="80">
        <v>0</v>
      </c>
      <c r="CB214" s="80">
        <v>0</v>
      </c>
      <c r="CC214" s="80">
        <v>0</v>
      </c>
    </row>
    <row r="215" spans="1:81">
      <c r="A215" s="80" t="s">
        <v>1962</v>
      </c>
      <c r="B215" s="80">
        <v>255</v>
      </c>
      <c r="C215" s="80">
        <v>17</v>
      </c>
      <c r="D215" s="80">
        <v>15</v>
      </c>
      <c r="E215" s="80">
        <v>2020</v>
      </c>
      <c r="F215" s="80" t="s">
        <v>218</v>
      </c>
      <c r="G215" s="80" t="s">
        <v>1945</v>
      </c>
      <c r="H215" s="80" t="s">
        <v>1946</v>
      </c>
      <c r="I215" s="177"/>
      <c r="J215" s="81">
        <v>4.755817665151528</v>
      </c>
      <c r="K215" s="81">
        <v>4.5390026322473984</v>
      </c>
      <c r="L215" s="81">
        <v>1.030084624965832</v>
      </c>
      <c r="M215" s="81">
        <v>249.59212210134521</v>
      </c>
      <c r="N215" s="81">
        <v>178.52178213779544</v>
      </c>
      <c r="O215" s="81">
        <v>40.478624996699679</v>
      </c>
      <c r="P215" s="81">
        <v>18.027327372856515</v>
      </c>
      <c r="Q215" s="81">
        <v>8.7054994636596756</v>
      </c>
      <c r="R215" s="81">
        <v>0</v>
      </c>
      <c r="S215" s="81">
        <v>11.107037647777</v>
      </c>
      <c r="T215" s="82"/>
      <c r="U215" s="81">
        <v>938804</v>
      </c>
      <c r="V215" s="81">
        <v>2402</v>
      </c>
      <c r="W215" s="81">
        <v>13</v>
      </c>
      <c r="X215" s="81">
        <v>81086</v>
      </c>
      <c r="Y215" s="81">
        <v>77854</v>
      </c>
      <c r="Z215" s="81">
        <v>28925</v>
      </c>
      <c r="AA215" s="81">
        <v>4067</v>
      </c>
      <c r="AB215" s="81">
        <v>147643</v>
      </c>
      <c r="AC215" s="81">
        <v>0</v>
      </c>
      <c r="AD215" s="81">
        <v>11.107037647777</v>
      </c>
      <c r="AE215" s="82"/>
      <c r="AF215" s="81">
        <v>7479355.2185662808</v>
      </c>
      <c r="AG215" s="81">
        <v>3472632.8485985496</v>
      </c>
      <c r="AH215" s="81">
        <v>240966.97659125371</v>
      </c>
      <c r="AI215" s="81">
        <v>411397636.34688503</v>
      </c>
      <c r="AJ215" s="81">
        <v>265146570.02442452</v>
      </c>
      <c r="AK215" s="81"/>
      <c r="AL215" s="81"/>
      <c r="AM215" s="81">
        <v>19269051.847942811</v>
      </c>
      <c r="AN215" s="81"/>
      <c r="AO215" s="81"/>
      <c r="AP215" s="82"/>
      <c r="AQ215" s="81">
        <v>1562</v>
      </c>
      <c r="AR215" s="81">
        <v>101</v>
      </c>
      <c r="AS215" s="81">
        <v>0</v>
      </c>
      <c r="AT215" s="81">
        <v>0</v>
      </c>
      <c r="AU215" s="81">
        <v>0</v>
      </c>
      <c r="AV215" s="81">
        <v>1</v>
      </c>
      <c r="AW215" s="81">
        <v>0</v>
      </c>
      <c r="AX215" s="82"/>
      <c r="AY215" s="81">
        <v>5860.7999999999956</v>
      </c>
      <c r="AZ215" s="81">
        <v>1668.4</v>
      </c>
      <c r="BA215" s="81">
        <v>0</v>
      </c>
      <c r="BB215" s="81">
        <v>0</v>
      </c>
      <c r="BC215" s="81">
        <v>0</v>
      </c>
      <c r="BD215" s="81">
        <v>1325</v>
      </c>
      <c r="BE215" s="81">
        <v>0</v>
      </c>
      <c r="BF215" s="82"/>
      <c r="BG215" s="81">
        <v>0</v>
      </c>
      <c r="BH215" s="81">
        <v>0</v>
      </c>
      <c r="BI215" s="81">
        <v>6.8319999999999999</v>
      </c>
      <c r="BJ215" s="81">
        <v>0</v>
      </c>
      <c r="BK215" s="81">
        <v>43.298000000000002</v>
      </c>
      <c r="BL215" s="81">
        <v>0</v>
      </c>
      <c r="BM215" s="82"/>
      <c r="BN215" s="81">
        <v>0</v>
      </c>
      <c r="BO215" s="81">
        <v>0</v>
      </c>
      <c r="BP215" s="81">
        <v>1</v>
      </c>
      <c r="BQ215" s="81">
        <v>0</v>
      </c>
      <c r="BR215" s="81">
        <v>9</v>
      </c>
      <c r="BS215" s="81">
        <v>0</v>
      </c>
      <c r="BT215"/>
      <c r="BU215" s="80">
        <v>50.13</v>
      </c>
      <c r="BV215" s="80">
        <v>0</v>
      </c>
      <c r="BW215" s="80">
        <v>0</v>
      </c>
      <c r="BX215" s="80">
        <v>0</v>
      </c>
      <c r="BY215" s="80">
        <v>0</v>
      </c>
      <c r="BZ215" s="80">
        <v>0</v>
      </c>
      <c r="CA215" s="80">
        <v>0</v>
      </c>
      <c r="CB215" s="80">
        <v>0</v>
      </c>
      <c r="CC215" s="80">
        <v>0</v>
      </c>
    </row>
    <row r="216" spans="1:81">
      <c r="A216" s="80" t="s">
        <v>1963</v>
      </c>
      <c r="B216" s="80">
        <v>255</v>
      </c>
      <c r="C216" s="80">
        <v>18</v>
      </c>
      <c r="D216" s="80">
        <v>15</v>
      </c>
      <c r="E216" s="80">
        <v>2021</v>
      </c>
      <c r="F216" s="80" t="s">
        <v>75</v>
      </c>
      <c r="G216" s="174" t="s">
        <v>1945</v>
      </c>
      <c r="H216" s="80" t="s">
        <v>1946</v>
      </c>
      <c r="I216" s="177"/>
      <c r="J216" s="81">
        <v>4.7865367815334903</v>
      </c>
      <c r="K216" s="81">
        <v>5.198729052309579</v>
      </c>
      <c r="L216" s="81">
        <v>1.1071982475035778</v>
      </c>
      <c r="M216" s="81">
        <v>272.0784181861053</v>
      </c>
      <c r="N216" s="81">
        <v>171.78640741465355</v>
      </c>
      <c r="O216" s="81">
        <v>39.5535649053149</v>
      </c>
      <c r="P216" s="81">
        <v>18.453885161829298</v>
      </c>
      <c r="Q216" s="81">
        <v>8.8327667532759016</v>
      </c>
      <c r="R216" s="81">
        <v>0</v>
      </c>
      <c r="S216" s="81">
        <v>12.72307154397576</v>
      </c>
      <c r="T216" s="82"/>
      <c r="U216" s="81">
        <v>932129</v>
      </c>
      <c r="V216" s="81">
        <v>2402</v>
      </c>
      <c r="W216" s="81">
        <v>13</v>
      </c>
      <c r="X216" s="81">
        <v>81086</v>
      </c>
      <c r="Y216" s="81">
        <v>78187</v>
      </c>
      <c r="Z216" s="81">
        <v>29103</v>
      </c>
      <c r="AA216" s="81">
        <v>4060</v>
      </c>
      <c r="AB216" s="81">
        <v>148025</v>
      </c>
      <c r="AC216" s="81">
        <v>0</v>
      </c>
      <c r="AD216" s="81">
        <v>12.72307154397576</v>
      </c>
      <c r="AE216" s="82"/>
      <c r="AF216" s="81">
        <v>7405003.2464241134</v>
      </c>
      <c r="AG216" s="81">
        <v>3985849.6051330101</v>
      </c>
      <c r="AH216" s="81">
        <v>246439.17217025452</v>
      </c>
      <c r="AI216" s="81">
        <v>443262175.92840451</v>
      </c>
      <c r="AJ216" s="81">
        <v>248004105.21471798</v>
      </c>
      <c r="AK216" s="81">
        <v>0</v>
      </c>
      <c r="AL216" s="81">
        <v>0</v>
      </c>
      <c r="AM216" s="81">
        <v>19430336.99275003</v>
      </c>
      <c r="AN216" s="81">
        <v>0</v>
      </c>
      <c r="AO216" s="81">
        <v>0</v>
      </c>
      <c r="AP216" s="82"/>
      <c r="AQ216" s="81">
        <v>1670</v>
      </c>
      <c r="AR216" s="81">
        <v>102</v>
      </c>
      <c r="AS216" s="81">
        <v>0</v>
      </c>
      <c r="AT216" s="81">
        <v>0</v>
      </c>
      <c r="AU216" s="81">
        <v>0</v>
      </c>
      <c r="AV216" s="81">
        <v>1</v>
      </c>
      <c r="AW216" s="81"/>
      <c r="AX216" s="82"/>
      <c r="AY216" s="81">
        <v>6312.9999999999955</v>
      </c>
      <c r="AZ216" s="81">
        <v>1679.4</v>
      </c>
      <c r="BA216" s="81">
        <v>0</v>
      </c>
      <c r="BB216" s="81">
        <v>0</v>
      </c>
      <c r="BC216" s="81">
        <v>0</v>
      </c>
      <c r="BD216" s="81">
        <v>1325</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1964</v>
      </c>
      <c r="B217" s="80">
        <v>255</v>
      </c>
      <c r="C217" s="80">
        <v>19</v>
      </c>
      <c r="D217" s="80">
        <v>15</v>
      </c>
      <c r="E217" s="80">
        <v>2022</v>
      </c>
      <c r="F217" s="80" t="s">
        <v>568</v>
      </c>
      <c r="G217" s="174" t="s">
        <v>1945</v>
      </c>
      <c r="H217" s="80" t="s">
        <v>1946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1843</v>
      </c>
      <c r="AR217" s="81">
        <v>102</v>
      </c>
      <c r="AS217" s="81">
        <v>0</v>
      </c>
      <c r="AT217" s="81">
        <v>0</v>
      </c>
      <c r="AU217" s="81">
        <v>0</v>
      </c>
      <c r="AV217" s="81">
        <v>1</v>
      </c>
      <c r="AW217" s="81"/>
      <c r="AX217" s="82"/>
      <c r="AY217" s="81">
        <v>6991.7999999999884</v>
      </c>
      <c r="AZ217" s="81">
        <v>1679.3999999999996</v>
      </c>
      <c r="BA217" s="81">
        <v>0</v>
      </c>
      <c r="BB217" s="81">
        <v>0</v>
      </c>
      <c r="BC217" s="81">
        <v>0</v>
      </c>
      <c r="BD217" s="81">
        <v>1325</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1965</v>
      </c>
      <c r="B218" s="80">
        <v>188</v>
      </c>
      <c r="C218" s="80">
        <v>1</v>
      </c>
      <c r="D218" s="80">
        <v>12</v>
      </c>
      <c r="E218" s="80">
        <v>1990</v>
      </c>
      <c r="F218" s="80" t="s">
        <v>562</v>
      </c>
      <c r="G218" s="80" t="s">
        <v>1966</v>
      </c>
      <c r="H218" s="80" t="s">
        <v>1967</v>
      </c>
      <c r="I218" s="177"/>
      <c r="J218" s="81">
        <v>294.97355806263863</v>
      </c>
      <c r="K218" s="81">
        <v>25.535746275275443</v>
      </c>
      <c r="L218" s="81">
        <v>22.326443831681424</v>
      </c>
      <c r="M218" s="81">
        <v>171.62168342945685</v>
      </c>
      <c r="N218" s="81">
        <v>178.90845366418867</v>
      </c>
      <c r="O218" s="81">
        <v>105.17571140864048</v>
      </c>
      <c r="P218" s="81">
        <v>140.51252568408273</v>
      </c>
      <c r="Q218" s="81">
        <v>8.653472544422387</v>
      </c>
      <c r="R218" s="81">
        <v>0.12680584158512384</v>
      </c>
      <c r="S218" s="81">
        <v>10.865279028100344</v>
      </c>
      <c r="T218" s="82"/>
      <c r="U218" s="81">
        <v>27494760</v>
      </c>
      <c r="V218" s="81">
        <v>6863</v>
      </c>
      <c r="W218" s="81">
        <v>212</v>
      </c>
      <c r="X218" s="81">
        <v>55022</v>
      </c>
      <c r="Y218" s="81">
        <v>44524</v>
      </c>
      <c r="Z218" s="81">
        <v>43260</v>
      </c>
      <c r="AA218" s="81">
        <v>34118</v>
      </c>
      <c r="AB218" s="81">
        <v>140503</v>
      </c>
      <c r="AC218" s="81">
        <v>21963</v>
      </c>
      <c r="AD218" s="81">
        <v>10.865279028100344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1968</v>
      </c>
      <c r="B219" s="80">
        <v>189</v>
      </c>
      <c r="C219" s="80">
        <v>2</v>
      </c>
      <c r="D219" s="80">
        <v>12</v>
      </c>
      <c r="E219" s="80">
        <v>2005</v>
      </c>
      <c r="F219" s="80" t="s">
        <v>565</v>
      </c>
      <c r="G219" s="80" t="s">
        <v>1966</v>
      </c>
      <c r="H219" s="80" t="s">
        <v>1967</v>
      </c>
      <c r="I219" s="177"/>
      <c r="J219" s="81">
        <v>273.60737288971086</v>
      </c>
      <c r="K219" s="81">
        <v>19.231029975293414</v>
      </c>
      <c r="L219" s="81">
        <v>12.578195774226105</v>
      </c>
      <c r="M219" s="81">
        <v>352.99588465467122</v>
      </c>
      <c r="N219" s="81">
        <v>353.57541029708307</v>
      </c>
      <c r="O219" s="81">
        <v>170.14868860281942</v>
      </c>
      <c r="P219" s="81">
        <v>140.49582975096808</v>
      </c>
      <c r="Q219" s="81">
        <v>8.8489444798106405</v>
      </c>
      <c r="R219" s="81">
        <v>0.20872672814098811</v>
      </c>
      <c r="S219" s="81">
        <v>18.227523347189539</v>
      </c>
      <c r="T219" s="82"/>
      <c r="U219" s="81">
        <v>26463283</v>
      </c>
      <c r="V219" s="81">
        <v>6792</v>
      </c>
      <c r="W219" s="81">
        <v>111</v>
      </c>
      <c r="X219" s="81">
        <v>48839</v>
      </c>
      <c r="Y219" s="81">
        <v>60173</v>
      </c>
      <c r="Z219" s="81">
        <v>80985</v>
      </c>
      <c r="AA219" s="81">
        <v>27939</v>
      </c>
      <c r="AB219" s="81">
        <v>150199</v>
      </c>
      <c r="AC219" s="81">
        <v>36909</v>
      </c>
      <c r="AD219" s="81">
        <v>18.227523347189539</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1969</v>
      </c>
      <c r="B220" s="80">
        <v>190</v>
      </c>
      <c r="C220" s="80">
        <v>3</v>
      </c>
      <c r="D220" s="80">
        <v>12</v>
      </c>
      <c r="E220" s="80">
        <v>2006</v>
      </c>
      <c r="F220" s="80" t="s">
        <v>566</v>
      </c>
      <c r="G220" s="80" t="s">
        <v>1966</v>
      </c>
      <c r="H220" s="80" t="s">
        <v>1967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1970</v>
      </c>
      <c r="B221" s="80">
        <v>191</v>
      </c>
      <c r="C221" s="80">
        <v>4</v>
      </c>
      <c r="D221" s="80">
        <v>12</v>
      </c>
      <c r="E221" s="80">
        <v>2007</v>
      </c>
      <c r="F221" s="80" t="s">
        <v>567</v>
      </c>
      <c r="G221" s="80" t="s">
        <v>1966</v>
      </c>
      <c r="H221" s="80" t="s">
        <v>1967</v>
      </c>
      <c r="I221" s="177"/>
      <c r="J221" s="81">
        <v>244.43592910306185</v>
      </c>
      <c r="K221" s="81">
        <v>16.902837685995703</v>
      </c>
      <c r="L221" s="81">
        <v>8.8826800855667987</v>
      </c>
      <c r="M221" s="81">
        <v>375.74029630847099</v>
      </c>
      <c r="N221" s="81">
        <v>324.04001383369092</v>
      </c>
      <c r="O221" s="81">
        <v>166.82387776244369</v>
      </c>
      <c r="P221" s="81">
        <v>137.23722540417171</v>
      </c>
      <c r="Q221" s="81">
        <v>9.2779887801017757</v>
      </c>
      <c r="R221" s="81">
        <v>0.22771479429053246</v>
      </c>
      <c r="S221" s="81">
        <v>18.340245886912758</v>
      </c>
      <c r="T221" s="82"/>
      <c r="U221" s="81">
        <v>25750186</v>
      </c>
      <c r="V221" s="81">
        <v>5638</v>
      </c>
      <c r="W221" s="81">
        <v>76</v>
      </c>
      <c r="X221" s="81">
        <v>57441</v>
      </c>
      <c r="Y221" s="81">
        <v>61066</v>
      </c>
      <c r="Z221" s="81">
        <v>82543</v>
      </c>
      <c r="AA221" s="81">
        <v>26875</v>
      </c>
      <c r="AB221" s="81">
        <v>149153</v>
      </c>
      <c r="AC221" s="81">
        <v>41422</v>
      </c>
      <c r="AD221" s="81">
        <v>18.340245886912758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1971</v>
      </c>
      <c r="B222" s="80">
        <v>192</v>
      </c>
      <c r="C222" s="80">
        <v>5</v>
      </c>
      <c r="D222" s="80">
        <v>12</v>
      </c>
      <c r="E222" s="80">
        <v>2008</v>
      </c>
      <c r="F222" s="80" t="s">
        <v>84</v>
      </c>
      <c r="G222" s="80" t="s">
        <v>1966</v>
      </c>
      <c r="H222" s="80" t="s">
        <v>1967</v>
      </c>
      <c r="I222" s="177"/>
      <c r="J222" s="81">
        <v>206.32265651509175</v>
      </c>
      <c r="K222" s="81">
        <v>12.590450989299791</v>
      </c>
      <c r="L222" s="81">
        <v>7.6809580129967374</v>
      </c>
      <c r="M222" s="81">
        <v>375.75165608684671</v>
      </c>
      <c r="N222" s="81">
        <v>315.19582951801823</v>
      </c>
      <c r="O222" s="81">
        <v>162.40899706284401</v>
      </c>
      <c r="P222" s="81">
        <v>133.22470783394471</v>
      </c>
      <c r="Q222" s="81">
        <v>9.1108603592533282</v>
      </c>
      <c r="R222" s="81">
        <v>0.21646891692923662</v>
      </c>
      <c r="S222" s="81">
        <v>20.472978991257683</v>
      </c>
      <c r="T222" s="82"/>
      <c r="U222" s="81">
        <v>23874603</v>
      </c>
      <c r="V222" s="81">
        <v>5638</v>
      </c>
      <c r="W222" s="81">
        <v>76</v>
      </c>
      <c r="X222" s="81">
        <v>57441</v>
      </c>
      <c r="Y222" s="81">
        <v>61496</v>
      </c>
      <c r="Z222" s="81">
        <v>83179</v>
      </c>
      <c r="AA222" s="81">
        <v>26119</v>
      </c>
      <c r="AB222" s="81">
        <v>148873</v>
      </c>
      <c r="AC222" s="81">
        <v>40888</v>
      </c>
      <c r="AD222" s="81">
        <v>20.472978991257683</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1972</v>
      </c>
      <c r="B223" s="80">
        <v>193</v>
      </c>
      <c r="C223" s="80">
        <v>6</v>
      </c>
      <c r="D223" s="80">
        <v>12</v>
      </c>
      <c r="E223" s="80">
        <v>2009</v>
      </c>
      <c r="F223" s="80" t="s">
        <v>85</v>
      </c>
      <c r="G223" s="80" t="s">
        <v>1966</v>
      </c>
      <c r="H223" s="80" t="s">
        <v>1967</v>
      </c>
      <c r="I223" s="177"/>
      <c r="J223" s="81">
        <v>195.88786663643458</v>
      </c>
      <c r="K223" s="81">
        <v>13.24367705492323</v>
      </c>
      <c r="L223" s="81">
        <v>19.221203581473649</v>
      </c>
      <c r="M223" s="81">
        <v>375.60560564210971</v>
      </c>
      <c r="N223" s="81">
        <v>280.65220690180593</v>
      </c>
      <c r="O223" s="81">
        <v>165.69723639194973</v>
      </c>
      <c r="P223" s="81">
        <v>126.48200675289351</v>
      </c>
      <c r="Q223" s="81">
        <v>8.6814790825029959</v>
      </c>
      <c r="R223" s="81">
        <v>0.25898979742870165</v>
      </c>
      <c r="S223" s="81">
        <v>18.506998820277097</v>
      </c>
      <c r="T223" s="82"/>
      <c r="U223" s="81">
        <v>18689223</v>
      </c>
      <c r="V223" s="81">
        <v>5617</v>
      </c>
      <c r="W223" s="81">
        <v>282</v>
      </c>
      <c r="X223" s="81">
        <v>62972</v>
      </c>
      <c r="Y223" s="81">
        <v>61998</v>
      </c>
      <c r="Z223" s="81">
        <v>83764</v>
      </c>
      <c r="AA223" s="81">
        <v>25457</v>
      </c>
      <c r="AB223" s="81">
        <v>148915</v>
      </c>
      <c r="AC223" s="81">
        <v>47725</v>
      </c>
      <c r="AD223" s="81">
        <v>18.506998820277097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504.30399999999997</v>
      </c>
      <c r="BJ223" s="81">
        <v>0</v>
      </c>
      <c r="BK223" s="81">
        <v>42.239000000000004</v>
      </c>
      <c r="BL223" s="81">
        <v>0</v>
      </c>
      <c r="BM223" s="82"/>
      <c r="BN223" s="81">
        <v>0</v>
      </c>
      <c r="BO223" s="81">
        <v>0</v>
      </c>
      <c r="BP223" s="81">
        <v>4</v>
      </c>
      <c r="BQ223" s="81">
        <v>0</v>
      </c>
      <c r="BR223" s="81">
        <v>5</v>
      </c>
      <c r="BS223" s="81">
        <v>0</v>
      </c>
      <c r="BT223"/>
      <c r="BU223" s="80"/>
      <c r="BV223" s="80"/>
      <c r="BW223" s="80"/>
      <c r="BX223" s="80"/>
      <c r="BY223" s="80"/>
      <c r="BZ223" s="80"/>
      <c r="CA223" s="80"/>
      <c r="CB223" s="80"/>
      <c r="CC223" s="80"/>
    </row>
    <row r="224" spans="1:81">
      <c r="A224" s="80" t="s">
        <v>1973</v>
      </c>
      <c r="B224" s="80">
        <v>194</v>
      </c>
      <c r="C224" s="80">
        <v>7</v>
      </c>
      <c r="D224" s="80">
        <v>12</v>
      </c>
      <c r="E224" s="80">
        <v>2010</v>
      </c>
      <c r="F224" s="80" t="s">
        <v>86</v>
      </c>
      <c r="G224" s="80" t="s">
        <v>1966</v>
      </c>
      <c r="H224" s="80" t="s">
        <v>1967</v>
      </c>
      <c r="I224" s="177"/>
      <c r="J224" s="81">
        <v>148.11903991802515</v>
      </c>
      <c r="K224" s="81">
        <v>15.191069761003812</v>
      </c>
      <c r="L224" s="81">
        <v>17.57924065462575</v>
      </c>
      <c r="M224" s="81">
        <v>417.21965417810151</v>
      </c>
      <c r="N224" s="81">
        <v>310.65101695052277</v>
      </c>
      <c r="O224" s="81">
        <v>167.24440412574754</v>
      </c>
      <c r="P224" s="81">
        <v>126.94446952045924</v>
      </c>
      <c r="Q224" s="81">
        <v>9.0505653340148822</v>
      </c>
      <c r="R224" s="81">
        <v>0.46805629756132355</v>
      </c>
      <c r="S224" s="81">
        <v>18.239061071346924</v>
      </c>
      <c r="T224" s="82"/>
      <c r="U224" s="81">
        <v>13904199</v>
      </c>
      <c r="V224" s="81">
        <v>5617</v>
      </c>
      <c r="W224" s="81">
        <v>282</v>
      </c>
      <c r="X224" s="81">
        <v>62972</v>
      </c>
      <c r="Y224" s="81">
        <v>62621</v>
      </c>
      <c r="Z224" s="81">
        <v>84939</v>
      </c>
      <c r="AA224" s="81">
        <v>24912</v>
      </c>
      <c r="AB224" s="81">
        <v>148757</v>
      </c>
      <c r="AC224" s="81">
        <v>81736</v>
      </c>
      <c r="AD224" s="81">
        <v>18.239061071346924</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507.94099999999997</v>
      </c>
      <c r="BJ224" s="81">
        <v>0</v>
      </c>
      <c r="BK224" s="81">
        <v>36.106000000000002</v>
      </c>
      <c r="BL224" s="81">
        <v>0</v>
      </c>
      <c r="BM224" s="82"/>
      <c r="BN224" s="81">
        <v>0</v>
      </c>
      <c r="BO224" s="81">
        <v>0</v>
      </c>
      <c r="BP224" s="81">
        <v>4</v>
      </c>
      <c r="BQ224" s="81">
        <v>0</v>
      </c>
      <c r="BR224" s="81">
        <v>4</v>
      </c>
      <c r="BS224" s="81">
        <v>0</v>
      </c>
      <c r="BT224"/>
      <c r="BU224" s="80">
        <v>266.25400000000002</v>
      </c>
      <c r="BV224" s="80">
        <v>1.4830000000000001</v>
      </c>
      <c r="BW224" s="80">
        <v>170.64599999999999</v>
      </c>
      <c r="BX224" s="80">
        <v>3.456</v>
      </c>
      <c r="BY224" s="80">
        <v>102.208</v>
      </c>
      <c r="BZ224" s="80">
        <v>0</v>
      </c>
      <c r="CA224" s="80">
        <v>0</v>
      </c>
      <c r="CB224" s="80">
        <v>0</v>
      </c>
      <c r="CC224" s="80">
        <v>0</v>
      </c>
    </row>
    <row r="225" spans="1:81">
      <c r="A225" s="80" t="s">
        <v>1974</v>
      </c>
      <c r="B225" s="80">
        <v>195</v>
      </c>
      <c r="C225" s="80">
        <v>8</v>
      </c>
      <c r="D225" s="80">
        <v>12</v>
      </c>
      <c r="E225" s="80">
        <v>2011</v>
      </c>
      <c r="F225" s="80" t="s">
        <v>87</v>
      </c>
      <c r="G225" s="80" t="s">
        <v>1966</v>
      </c>
      <c r="H225" s="80" t="s">
        <v>1967</v>
      </c>
      <c r="I225" s="177"/>
      <c r="J225" s="81">
        <v>137.00938291601824</v>
      </c>
      <c r="K225" s="81">
        <v>16.018778198837492</v>
      </c>
      <c r="L225" s="81">
        <v>17.55556313024433</v>
      </c>
      <c r="M225" s="81">
        <v>374.3655694373208</v>
      </c>
      <c r="N225" s="81">
        <v>322.47979398693747</v>
      </c>
      <c r="O225" s="81">
        <v>166.65412480182914</v>
      </c>
      <c r="P225" s="81">
        <v>121.09370307816496</v>
      </c>
      <c r="Q225" s="81">
        <v>10.447165155579532</v>
      </c>
      <c r="R225" s="81">
        <v>0.25167524625550064</v>
      </c>
      <c r="S225" s="81">
        <v>18.274104321952567</v>
      </c>
      <c r="T225" s="82"/>
      <c r="U225" s="81">
        <v>12819886</v>
      </c>
      <c r="V225" s="81">
        <v>5617</v>
      </c>
      <c r="W225" s="81">
        <v>282</v>
      </c>
      <c r="X225" s="81">
        <v>62972</v>
      </c>
      <c r="Y225" s="81">
        <v>62857</v>
      </c>
      <c r="Z225" s="81">
        <v>86478</v>
      </c>
      <c r="AA225" s="81">
        <v>24471</v>
      </c>
      <c r="AB225" s="81">
        <v>148866</v>
      </c>
      <c r="AC225" s="81">
        <v>43877</v>
      </c>
      <c r="AD225" s="81">
        <v>18.274104321952567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509.755</v>
      </c>
      <c r="BJ225" s="81">
        <v>0</v>
      </c>
      <c r="BK225" s="81">
        <v>40.156999999999996</v>
      </c>
      <c r="BL225" s="81">
        <v>0</v>
      </c>
      <c r="BM225" s="82"/>
      <c r="BN225" s="81">
        <v>0</v>
      </c>
      <c r="BO225" s="81">
        <v>0</v>
      </c>
      <c r="BP225" s="81">
        <v>4</v>
      </c>
      <c r="BQ225" s="81">
        <v>0</v>
      </c>
      <c r="BR225" s="81">
        <v>4</v>
      </c>
      <c r="BS225" s="81">
        <v>0</v>
      </c>
      <c r="BT225"/>
      <c r="BU225" s="80">
        <v>274.99299999999999</v>
      </c>
      <c r="BV225" s="80">
        <v>0.83199999999999996</v>
      </c>
      <c r="BW225" s="80">
        <v>173.34800000000001</v>
      </c>
      <c r="BX225" s="80">
        <v>4.4089999999999998</v>
      </c>
      <c r="BY225" s="80">
        <v>96.33</v>
      </c>
      <c r="BZ225" s="80">
        <v>0</v>
      </c>
      <c r="CA225" s="80">
        <v>0</v>
      </c>
      <c r="CB225" s="80">
        <v>0</v>
      </c>
      <c r="CC225" s="80">
        <v>0</v>
      </c>
    </row>
    <row r="226" spans="1:81">
      <c r="A226" s="80" t="s">
        <v>1975</v>
      </c>
      <c r="B226" s="80">
        <v>196</v>
      </c>
      <c r="C226" s="80">
        <v>9</v>
      </c>
      <c r="D226" s="80">
        <v>12</v>
      </c>
      <c r="E226" s="80">
        <v>2012</v>
      </c>
      <c r="F226" s="80" t="s">
        <v>88</v>
      </c>
      <c r="G226" s="80" t="s">
        <v>1966</v>
      </c>
      <c r="H226" s="80" t="s">
        <v>1967</v>
      </c>
      <c r="I226" s="177"/>
      <c r="J226" s="81">
        <v>156.13232915135086</v>
      </c>
      <c r="K226" s="81">
        <v>15.06341224307485</v>
      </c>
      <c r="L226" s="81">
        <v>17.018802922112222</v>
      </c>
      <c r="M226" s="81">
        <v>395.89121134925182</v>
      </c>
      <c r="N226" s="81">
        <v>341.35400287994628</v>
      </c>
      <c r="O226" s="81">
        <v>167.67337374114655</v>
      </c>
      <c r="P226" s="81">
        <v>119.78208265429144</v>
      </c>
      <c r="Q226" s="81">
        <v>11.419751320271972</v>
      </c>
      <c r="R226" s="81">
        <v>0.26633422670622564</v>
      </c>
      <c r="S226" s="81">
        <v>21.690408978820312</v>
      </c>
      <c r="T226" s="82"/>
      <c r="U226" s="81">
        <v>12732902</v>
      </c>
      <c r="V226" s="81">
        <v>5617</v>
      </c>
      <c r="W226" s="81">
        <v>282</v>
      </c>
      <c r="X226" s="81">
        <v>62972</v>
      </c>
      <c r="Y226" s="81">
        <v>64223</v>
      </c>
      <c r="Z226" s="81">
        <v>87697</v>
      </c>
      <c r="AA226" s="81">
        <v>24069</v>
      </c>
      <c r="AB226" s="81">
        <v>149773</v>
      </c>
      <c r="AC226" s="81">
        <v>45230</v>
      </c>
      <c r="AD226" s="81">
        <v>21.690408978820312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268.24099999999999</v>
      </c>
      <c r="BJ226" s="81">
        <v>0</v>
      </c>
      <c r="BK226" s="81">
        <v>65.965999999999994</v>
      </c>
      <c r="BL226" s="81">
        <v>0</v>
      </c>
      <c r="BM226" s="82"/>
      <c r="BN226" s="81">
        <v>0</v>
      </c>
      <c r="BO226" s="81">
        <v>0</v>
      </c>
      <c r="BP226" s="81">
        <v>4</v>
      </c>
      <c r="BQ226" s="81">
        <v>0</v>
      </c>
      <c r="BR226" s="81">
        <v>5</v>
      </c>
      <c r="BS226" s="81">
        <v>0</v>
      </c>
      <c r="BT226"/>
      <c r="BU226" s="80">
        <v>165.80199999999999</v>
      </c>
      <c r="BV226" s="80">
        <v>29.744</v>
      </c>
      <c r="BW226" s="80">
        <v>86.802999999999997</v>
      </c>
      <c r="BX226" s="80">
        <v>0</v>
      </c>
      <c r="BY226" s="80">
        <v>51.857999999999997</v>
      </c>
      <c r="BZ226" s="80">
        <v>0</v>
      </c>
      <c r="CA226" s="80">
        <v>0</v>
      </c>
      <c r="CB226" s="80">
        <v>0</v>
      </c>
      <c r="CC226" s="80">
        <v>0</v>
      </c>
    </row>
    <row r="227" spans="1:81">
      <c r="A227" s="80" t="s">
        <v>1976</v>
      </c>
      <c r="B227" s="80">
        <v>197</v>
      </c>
      <c r="C227" s="80">
        <v>10</v>
      </c>
      <c r="D227" s="80">
        <v>12</v>
      </c>
      <c r="E227" s="80">
        <v>2013</v>
      </c>
      <c r="F227" s="80" t="s">
        <v>89</v>
      </c>
      <c r="G227" s="80" t="s">
        <v>1966</v>
      </c>
      <c r="H227" s="80" t="s">
        <v>1967</v>
      </c>
      <c r="I227" s="177"/>
      <c r="J227" s="81">
        <v>188.2433991554195</v>
      </c>
      <c r="K227" s="81">
        <v>12.535751102728783</v>
      </c>
      <c r="L227" s="81">
        <v>14.98501978749381</v>
      </c>
      <c r="M227" s="81">
        <v>382.99110196644898</v>
      </c>
      <c r="N227" s="81">
        <v>316.71009644157931</v>
      </c>
      <c r="O227" s="81">
        <v>163.22677468517401</v>
      </c>
      <c r="P227" s="81">
        <v>119.12443791906891</v>
      </c>
      <c r="Q227" s="81">
        <v>11.627644840117272</v>
      </c>
      <c r="R227" s="81">
        <v>0.30292243344950792</v>
      </c>
      <c r="S227" s="81">
        <v>19.840387553046444</v>
      </c>
      <c r="T227" s="82"/>
      <c r="U227" s="81">
        <v>14650434</v>
      </c>
      <c r="V227" s="81">
        <v>5617</v>
      </c>
      <c r="W227" s="81">
        <v>282</v>
      </c>
      <c r="X227" s="81">
        <v>62972</v>
      </c>
      <c r="Y227" s="81">
        <v>64706</v>
      </c>
      <c r="Z227" s="81">
        <v>89183</v>
      </c>
      <c r="AA227" s="81">
        <v>23847</v>
      </c>
      <c r="AB227" s="81">
        <v>150313</v>
      </c>
      <c r="AC227" s="81">
        <v>50216</v>
      </c>
      <c r="AD227" s="81">
        <v>19.840387553046444</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490.27800000000002</v>
      </c>
      <c r="BJ227" s="81">
        <v>0</v>
      </c>
      <c r="BK227" s="81">
        <v>67.222999999999999</v>
      </c>
      <c r="BL227" s="81">
        <v>0</v>
      </c>
      <c r="BM227" s="82"/>
      <c r="BN227" s="81">
        <v>0</v>
      </c>
      <c r="BO227" s="81">
        <v>0</v>
      </c>
      <c r="BP227" s="81">
        <v>4</v>
      </c>
      <c r="BQ227" s="81">
        <v>0</v>
      </c>
      <c r="BR227" s="81">
        <v>5</v>
      </c>
      <c r="BS227" s="81">
        <v>0</v>
      </c>
      <c r="BT227"/>
      <c r="BU227" s="80">
        <v>257.98599999999999</v>
      </c>
      <c r="BV227" s="80">
        <v>25.649000000000001</v>
      </c>
      <c r="BW227" s="80">
        <v>173.55</v>
      </c>
      <c r="BX227" s="80">
        <v>3.8929999999999998</v>
      </c>
      <c r="BY227" s="80">
        <v>96.423000000000002</v>
      </c>
      <c r="BZ227" s="80">
        <v>0</v>
      </c>
      <c r="CA227" s="80">
        <v>0</v>
      </c>
      <c r="CB227" s="80">
        <v>0</v>
      </c>
      <c r="CC227" s="80">
        <v>0</v>
      </c>
    </row>
    <row r="228" spans="1:81">
      <c r="A228" s="80" t="s">
        <v>1977</v>
      </c>
      <c r="B228" s="80">
        <v>198</v>
      </c>
      <c r="C228" s="80">
        <v>11</v>
      </c>
      <c r="D228" s="80">
        <v>12</v>
      </c>
      <c r="E228" s="80">
        <v>2014</v>
      </c>
      <c r="F228" s="80" t="s">
        <v>90</v>
      </c>
      <c r="G228" s="80" t="s">
        <v>1966</v>
      </c>
      <c r="H228" s="80" t="s">
        <v>1967</v>
      </c>
      <c r="I228" s="177"/>
      <c r="J228" s="81">
        <v>164.06318631888337</v>
      </c>
      <c r="K228" s="81">
        <v>12.554317551803006</v>
      </c>
      <c r="L228" s="81">
        <v>14.44524529470908</v>
      </c>
      <c r="M228" s="81">
        <v>364.26560094065934</v>
      </c>
      <c r="N228" s="81">
        <v>353.02278181562758</v>
      </c>
      <c r="O228" s="81">
        <v>157.07063939547842</v>
      </c>
      <c r="P228" s="81">
        <v>119.4326908406036</v>
      </c>
      <c r="Q228" s="81">
        <v>11.122355941975263</v>
      </c>
      <c r="R228" s="81">
        <v>0.24792375813304865</v>
      </c>
      <c r="S228" s="81">
        <v>19.645334844214286</v>
      </c>
      <c r="T228" s="82"/>
      <c r="U228" s="81">
        <v>13664724</v>
      </c>
      <c r="V228" s="81">
        <v>4948</v>
      </c>
      <c r="W228" s="81">
        <v>239</v>
      </c>
      <c r="X228" s="81">
        <v>61548</v>
      </c>
      <c r="Y228" s="81">
        <v>65020</v>
      </c>
      <c r="Z228" s="81">
        <v>90386</v>
      </c>
      <c r="AA228" s="81">
        <v>23785</v>
      </c>
      <c r="AB228" s="81">
        <v>149857</v>
      </c>
      <c r="AC228" s="81">
        <v>41228</v>
      </c>
      <c r="AD228" s="81">
        <v>19.645334844214286</v>
      </c>
      <c r="AE228" s="82"/>
      <c r="AF228" s="81">
        <v>160314740.25756454</v>
      </c>
      <c r="AG228" s="81">
        <v>8977202.1755374689</v>
      </c>
      <c r="AH228" s="81">
        <v>1959257.4727307225</v>
      </c>
      <c r="AI228" s="81">
        <v>385407856.39990664</v>
      </c>
      <c r="AJ228" s="81">
        <v>402416117.87152827</v>
      </c>
      <c r="AK228" s="81">
        <v>0</v>
      </c>
      <c r="AL228" s="81">
        <v>0</v>
      </c>
      <c r="AM228" s="81">
        <v>20573126.754634608</v>
      </c>
      <c r="AN228" s="81">
        <v>0</v>
      </c>
      <c r="AO228" s="81">
        <v>0</v>
      </c>
      <c r="AP228" s="82"/>
      <c r="AQ228" s="81">
        <v>2620</v>
      </c>
      <c r="AR228" s="81">
        <v>375</v>
      </c>
      <c r="AS228" s="81">
        <v>0</v>
      </c>
      <c r="AT228" s="81">
        <v>0</v>
      </c>
      <c r="AU228" s="81">
        <v>0</v>
      </c>
      <c r="AV228" s="81">
        <v>1</v>
      </c>
      <c r="AW228" s="81" t="s">
        <v>564</v>
      </c>
      <c r="AX228" s="82"/>
      <c r="AY228" s="81">
        <v>11469.022000000001</v>
      </c>
      <c r="AZ228" s="81">
        <v>47880.616000000002</v>
      </c>
      <c r="BA228" s="81">
        <v>0</v>
      </c>
      <c r="BB228" s="81">
        <v>0</v>
      </c>
      <c r="BC228" s="81">
        <v>0</v>
      </c>
      <c r="BD228" s="81">
        <v>2360</v>
      </c>
      <c r="BE228" s="81" t="s">
        <v>564</v>
      </c>
      <c r="BF228" s="82"/>
      <c r="BG228" s="81">
        <v>0</v>
      </c>
      <c r="BH228" s="81">
        <v>0</v>
      </c>
      <c r="BI228" s="81">
        <v>481.76299999999998</v>
      </c>
      <c r="BJ228" s="81">
        <v>0</v>
      </c>
      <c r="BK228" s="81">
        <v>63.85</v>
      </c>
      <c r="BL228" s="81">
        <v>0</v>
      </c>
      <c r="BM228" s="82"/>
      <c r="BN228" s="81">
        <v>0</v>
      </c>
      <c r="BO228" s="81">
        <v>0</v>
      </c>
      <c r="BP228" s="81">
        <v>6</v>
      </c>
      <c r="BQ228" s="81">
        <v>0</v>
      </c>
      <c r="BR228" s="81">
        <v>5</v>
      </c>
      <c r="BS228" s="81">
        <v>0</v>
      </c>
      <c r="BT228"/>
      <c r="BU228" s="80">
        <v>248.19900000000001</v>
      </c>
      <c r="BV228" s="80">
        <v>27.135999999999999</v>
      </c>
      <c r="BW228" s="80">
        <v>167.80199999999999</v>
      </c>
      <c r="BX228" s="80">
        <v>5.1509999999999998</v>
      </c>
      <c r="BY228" s="80">
        <v>97.325000000000003</v>
      </c>
      <c r="BZ228" s="80">
        <v>0</v>
      </c>
      <c r="CA228" s="80">
        <v>0</v>
      </c>
      <c r="CB228" s="80">
        <v>0</v>
      </c>
      <c r="CC228" s="80">
        <v>0</v>
      </c>
    </row>
    <row r="229" spans="1:81">
      <c r="A229" s="80" t="s">
        <v>1978</v>
      </c>
      <c r="B229" s="80">
        <v>199</v>
      </c>
      <c r="C229" s="80">
        <v>12</v>
      </c>
      <c r="D229" s="80">
        <v>12</v>
      </c>
      <c r="E229" s="80">
        <v>2015</v>
      </c>
      <c r="F229" s="80" t="s">
        <v>91</v>
      </c>
      <c r="G229" s="80" t="s">
        <v>1966</v>
      </c>
      <c r="H229" s="80" t="s">
        <v>1967</v>
      </c>
      <c r="I229" s="177"/>
      <c r="J229" s="81">
        <v>185.17052017809056</v>
      </c>
      <c r="K229" s="81">
        <v>12.02774267961119</v>
      </c>
      <c r="L229" s="81">
        <v>14.305192781031543</v>
      </c>
      <c r="M229" s="81">
        <v>347.93034745806017</v>
      </c>
      <c r="N229" s="81">
        <v>295.79500179324981</v>
      </c>
      <c r="O229" s="81">
        <v>156.94009124569203</v>
      </c>
      <c r="P229" s="81">
        <v>117.99897253879934</v>
      </c>
      <c r="Q229" s="81">
        <v>10.879079470569954</v>
      </c>
      <c r="R229" s="81">
        <v>0.2192083326075234</v>
      </c>
      <c r="S229" s="81">
        <v>17.698120806984214</v>
      </c>
      <c r="T229" s="82"/>
      <c r="U229" s="81">
        <v>15077593</v>
      </c>
      <c r="V229" s="81">
        <v>4948</v>
      </c>
      <c r="W229" s="81">
        <v>239</v>
      </c>
      <c r="X229" s="81">
        <v>61548</v>
      </c>
      <c r="Y229" s="81">
        <v>65566</v>
      </c>
      <c r="Z229" s="81">
        <v>91181</v>
      </c>
      <c r="AA229" s="81">
        <v>23481</v>
      </c>
      <c r="AB229" s="81">
        <v>149731</v>
      </c>
      <c r="AC229" s="81">
        <v>37551</v>
      </c>
      <c r="AD229" s="81">
        <v>17.698120806984214</v>
      </c>
      <c r="AE229" s="82"/>
      <c r="AF229" s="81">
        <v>179222703.61425647</v>
      </c>
      <c r="AG229" s="81">
        <v>7989875.9107751688</v>
      </c>
      <c r="AH229" s="81">
        <v>1679880.7340238481</v>
      </c>
      <c r="AI229" s="81">
        <v>388891520.63632929</v>
      </c>
      <c r="AJ229" s="81">
        <v>346486965.67623425</v>
      </c>
      <c r="AK229" s="81">
        <v>0</v>
      </c>
      <c r="AL229" s="81">
        <v>0</v>
      </c>
      <c r="AM229" s="81">
        <v>20520005.452078216</v>
      </c>
      <c r="AN229" s="81">
        <v>0</v>
      </c>
      <c r="AO229" s="81">
        <v>0</v>
      </c>
      <c r="AP229" s="82"/>
      <c r="AQ229" s="81">
        <v>2812</v>
      </c>
      <c r="AR229" s="81">
        <v>532</v>
      </c>
      <c r="AS229" s="81">
        <v>0</v>
      </c>
      <c r="AT229" s="81">
        <v>0</v>
      </c>
      <c r="AU229" s="81">
        <v>0</v>
      </c>
      <c r="AV229" s="81">
        <v>1</v>
      </c>
      <c r="AW229" s="81" t="s">
        <v>564</v>
      </c>
      <c r="AX229" s="82"/>
      <c r="AY229" s="81">
        <v>12437.378000000001</v>
      </c>
      <c r="AZ229" s="81">
        <v>54489.815999999999</v>
      </c>
      <c r="BA229" s="81">
        <v>0</v>
      </c>
      <c r="BB229" s="81">
        <v>0</v>
      </c>
      <c r="BC229" s="81">
        <v>0</v>
      </c>
      <c r="BD229" s="81">
        <v>2360</v>
      </c>
      <c r="BE229" s="81" t="s">
        <v>564</v>
      </c>
      <c r="BF229" s="82"/>
      <c r="BG229" s="81">
        <v>0</v>
      </c>
      <c r="BH229" s="81">
        <v>0</v>
      </c>
      <c r="BI229" s="81">
        <v>465.39600000000002</v>
      </c>
      <c r="BJ229" s="81">
        <v>0</v>
      </c>
      <c r="BK229" s="81">
        <v>61.576999999999998</v>
      </c>
      <c r="BL229" s="81">
        <v>0</v>
      </c>
      <c r="BM229" s="82"/>
      <c r="BN229" s="81">
        <v>0</v>
      </c>
      <c r="BO229" s="81">
        <v>0</v>
      </c>
      <c r="BP229" s="81">
        <v>6</v>
      </c>
      <c r="BQ229" s="81">
        <v>0</v>
      </c>
      <c r="BR229" s="81">
        <v>5</v>
      </c>
      <c r="BS229" s="81">
        <v>0</v>
      </c>
      <c r="BT229"/>
      <c r="BU229" s="80">
        <v>243.673</v>
      </c>
      <c r="BV229" s="80">
        <v>26.731999999999999</v>
      </c>
      <c r="BW229" s="80">
        <v>163.96199999999999</v>
      </c>
      <c r="BX229" s="80">
        <v>5.9939999999999998</v>
      </c>
      <c r="BY229" s="80">
        <v>86.611999999999995</v>
      </c>
      <c r="BZ229" s="80">
        <v>0</v>
      </c>
      <c r="CA229" s="80">
        <v>0</v>
      </c>
      <c r="CB229" s="80">
        <v>0</v>
      </c>
      <c r="CC229" s="80">
        <v>0</v>
      </c>
    </row>
    <row r="230" spans="1:81">
      <c r="A230" s="80" t="s">
        <v>1979</v>
      </c>
      <c r="B230" s="80">
        <v>200</v>
      </c>
      <c r="C230" s="80">
        <v>13</v>
      </c>
      <c r="D230" s="80">
        <v>12</v>
      </c>
      <c r="E230" s="80">
        <v>2016</v>
      </c>
      <c r="F230" s="80" t="s">
        <v>92</v>
      </c>
      <c r="G230" s="80" t="s">
        <v>1966</v>
      </c>
      <c r="H230" s="80" t="s">
        <v>1967</v>
      </c>
      <c r="I230" s="177"/>
      <c r="J230" s="81">
        <v>176.12637490567073</v>
      </c>
      <c r="K230" s="81">
        <v>11.925375409438427</v>
      </c>
      <c r="L230" s="81">
        <v>15.035870328928178</v>
      </c>
      <c r="M230" s="81">
        <v>350.90505339580176</v>
      </c>
      <c r="N230" s="81">
        <v>284.39002082799379</v>
      </c>
      <c r="O230" s="81">
        <v>156.82470476092564</v>
      </c>
      <c r="P230" s="81">
        <v>114.72900102897574</v>
      </c>
      <c r="Q230" s="81">
        <v>10.552919385180086</v>
      </c>
      <c r="R230" s="81">
        <v>0.21385265131410916</v>
      </c>
      <c r="S230" s="81">
        <v>16.964839735169996</v>
      </c>
      <c r="T230" s="82"/>
      <c r="U230" s="81">
        <v>16664566</v>
      </c>
      <c r="V230" s="81">
        <v>4948</v>
      </c>
      <c r="W230" s="81">
        <v>239</v>
      </c>
      <c r="X230" s="81">
        <v>61548</v>
      </c>
      <c r="Y230" s="81">
        <v>66057</v>
      </c>
      <c r="Z230" s="81">
        <v>92234</v>
      </c>
      <c r="AA230" s="81">
        <v>23613</v>
      </c>
      <c r="AB230" s="81">
        <v>149407</v>
      </c>
      <c r="AC230" s="81">
        <v>36523.927790143549</v>
      </c>
      <c r="AD230" s="81">
        <v>16.964839735169999</v>
      </c>
      <c r="AE230" s="82"/>
      <c r="AF230" s="81">
        <v>175965740.35091889</v>
      </c>
      <c r="AG230" s="81">
        <v>7623396.4854834815</v>
      </c>
      <c r="AH230" s="81">
        <v>1295848.601195392</v>
      </c>
      <c r="AI230" s="81">
        <v>410014184.36057562</v>
      </c>
      <c r="AJ230" s="81">
        <v>317894083.44347721</v>
      </c>
      <c r="AK230" s="81">
        <v>0</v>
      </c>
      <c r="AL230" s="81">
        <v>0</v>
      </c>
      <c r="AM230" s="81">
        <v>20491510.145387881</v>
      </c>
      <c r="AN230" s="81">
        <v>0</v>
      </c>
      <c r="AO230" s="81">
        <v>0</v>
      </c>
      <c r="AP230" s="82"/>
      <c r="AQ230" s="81">
        <v>3014</v>
      </c>
      <c r="AR230" s="81">
        <v>601</v>
      </c>
      <c r="AS230" s="81">
        <v>0</v>
      </c>
      <c r="AT230" s="81">
        <v>0</v>
      </c>
      <c r="AU230" s="81">
        <v>0</v>
      </c>
      <c r="AV230" s="81">
        <v>1</v>
      </c>
      <c r="AW230" s="81" t="s">
        <v>564</v>
      </c>
      <c r="AX230" s="82"/>
      <c r="AY230" s="81">
        <v>13511.367</v>
      </c>
      <c r="AZ230" s="81">
        <v>66261.316000000006</v>
      </c>
      <c r="BA230" s="81">
        <v>0</v>
      </c>
      <c r="BB230" s="81">
        <v>0</v>
      </c>
      <c r="BC230" s="81">
        <v>0</v>
      </c>
      <c r="BD230" s="81">
        <v>2360</v>
      </c>
      <c r="BE230" s="81" t="s">
        <v>564</v>
      </c>
      <c r="BF230" s="82"/>
      <c r="BG230" s="81">
        <v>0</v>
      </c>
      <c r="BH230" s="81">
        <v>0</v>
      </c>
      <c r="BI230" s="81">
        <v>479.12099999999998</v>
      </c>
      <c r="BJ230" s="81">
        <v>0</v>
      </c>
      <c r="BK230" s="81">
        <v>62.261000000000003</v>
      </c>
      <c r="BL230" s="81">
        <v>0</v>
      </c>
      <c r="BM230" s="82"/>
      <c r="BN230" s="81">
        <v>0</v>
      </c>
      <c r="BO230" s="81">
        <v>0</v>
      </c>
      <c r="BP230" s="81">
        <v>6</v>
      </c>
      <c r="BQ230" s="81">
        <v>0</v>
      </c>
      <c r="BR230" s="81">
        <v>5</v>
      </c>
      <c r="BS230" s="81">
        <v>0</v>
      </c>
      <c r="BT230"/>
      <c r="BU230" s="80">
        <v>233.78100000000001</v>
      </c>
      <c r="BV230" s="80">
        <v>27.143999999999998</v>
      </c>
      <c r="BW230" s="80">
        <v>182.53800000000001</v>
      </c>
      <c r="BX230" s="80">
        <v>4.5789999999999997</v>
      </c>
      <c r="BY230" s="80">
        <v>93.34</v>
      </c>
      <c r="BZ230" s="80">
        <v>0</v>
      </c>
      <c r="CA230" s="80">
        <v>0</v>
      </c>
      <c r="CB230" s="80">
        <v>0</v>
      </c>
      <c r="CC230" s="80">
        <v>0</v>
      </c>
    </row>
    <row r="231" spans="1:81">
      <c r="A231" s="80" t="s">
        <v>1980</v>
      </c>
      <c r="B231" s="80">
        <v>201</v>
      </c>
      <c r="C231" s="80">
        <v>14</v>
      </c>
      <c r="D231" s="80">
        <v>12</v>
      </c>
      <c r="E231" s="80">
        <v>2017</v>
      </c>
      <c r="F231" s="80" t="s">
        <v>71</v>
      </c>
      <c r="G231" s="80" t="s">
        <v>1966</v>
      </c>
      <c r="H231" s="80" t="s">
        <v>1967</v>
      </c>
      <c r="I231" s="177"/>
      <c r="J231" s="81">
        <v>177.20441668956238</v>
      </c>
      <c r="K231" s="81">
        <v>11.925309185794207</v>
      </c>
      <c r="L231" s="81">
        <v>14.90135333079221</v>
      </c>
      <c r="M231" s="81">
        <v>304.80740758363066</v>
      </c>
      <c r="N231" s="81">
        <v>324.00892341161978</v>
      </c>
      <c r="O231" s="81">
        <v>155.94995407318265</v>
      </c>
      <c r="P231" s="81">
        <v>113.15734363422374</v>
      </c>
      <c r="Q231" s="81">
        <v>10.170651111654115</v>
      </c>
      <c r="R231" s="81">
        <v>0.24231969815486784</v>
      </c>
      <c r="S231" s="81">
        <v>18.465324221299998</v>
      </c>
      <c r="T231" s="82"/>
      <c r="U231" s="81">
        <v>19422256</v>
      </c>
      <c r="V231" s="81">
        <v>4948</v>
      </c>
      <c r="W231" s="81">
        <v>239</v>
      </c>
      <c r="X231" s="81">
        <v>61548</v>
      </c>
      <c r="Y231" s="81">
        <v>66316</v>
      </c>
      <c r="Z231" s="81">
        <v>93241</v>
      </c>
      <c r="AA231" s="81">
        <v>23438</v>
      </c>
      <c r="AB231" s="81">
        <v>148910</v>
      </c>
      <c r="AC231" s="81">
        <v>42206.999999999993</v>
      </c>
      <c r="AD231" s="81">
        <v>18.465324221300001</v>
      </c>
      <c r="AE231" s="82"/>
      <c r="AF231" s="81">
        <v>184702644.22576559</v>
      </c>
      <c r="AG231" s="81">
        <v>7650896.5460935617</v>
      </c>
      <c r="AH231" s="81">
        <v>1857876.282323766</v>
      </c>
      <c r="AI231" s="81">
        <v>372260745.49826127</v>
      </c>
      <c r="AJ231" s="81">
        <v>389941611.15113258</v>
      </c>
      <c r="AK231" s="81">
        <v>0</v>
      </c>
      <c r="AL231" s="81">
        <v>0</v>
      </c>
      <c r="AM231" s="81">
        <v>20455302.424743149</v>
      </c>
      <c r="AN231" s="81">
        <v>0</v>
      </c>
      <c r="AO231" s="81">
        <v>0</v>
      </c>
      <c r="AP231" s="82"/>
      <c r="AQ231" s="81">
        <v>3178</v>
      </c>
      <c r="AR231" s="81">
        <v>655</v>
      </c>
      <c r="AS231" s="81">
        <v>0</v>
      </c>
      <c r="AT231" s="81">
        <v>0</v>
      </c>
      <c r="AU231" s="81">
        <v>0</v>
      </c>
      <c r="AV231" s="81">
        <v>1</v>
      </c>
      <c r="AW231" s="81" t="s">
        <v>564</v>
      </c>
      <c r="AX231" s="82"/>
      <c r="AY231" s="81">
        <v>14348.621999999999</v>
      </c>
      <c r="AZ231" s="81">
        <v>67647.616000000009</v>
      </c>
      <c r="BA231" s="81">
        <v>0</v>
      </c>
      <c r="BB231" s="81">
        <v>0</v>
      </c>
      <c r="BC231" s="81">
        <v>0</v>
      </c>
      <c r="BD231" s="81">
        <v>2360</v>
      </c>
      <c r="BE231" s="81" t="s">
        <v>564</v>
      </c>
      <c r="BF231" s="82"/>
      <c r="BG231" s="81">
        <v>0</v>
      </c>
      <c r="BH231" s="81">
        <v>0</v>
      </c>
      <c r="BI231" s="81">
        <v>472.589</v>
      </c>
      <c r="BJ231" s="81">
        <v>0</v>
      </c>
      <c r="BK231" s="81">
        <v>63.025999999999996</v>
      </c>
      <c r="BL231" s="81">
        <v>0</v>
      </c>
      <c r="BM231" s="82"/>
      <c r="BN231" s="81">
        <v>0</v>
      </c>
      <c r="BO231" s="81">
        <v>0</v>
      </c>
      <c r="BP231" s="81">
        <v>6</v>
      </c>
      <c r="BQ231" s="81">
        <v>0</v>
      </c>
      <c r="BR231" s="81">
        <v>5</v>
      </c>
      <c r="BS231" s="81">
        <v>0</v>
      </c>
      <c r="BT231"/>
      <c r="BU231" s="80">
        <v>252.60400000000001</v>
      </c>
      <c r="BV231" s="80">
        <v>30.071000000000002</v>
      </c>
      <c r="BW231" s="80">
        <v>161.452</v>
      </c>
      <c r="BX231" s="80">
        <v>4.4050000000000002</v>
      </c>
      <c r="BY231" s="80">
        <v>87.082999999999998</v>
      </c>
      <c r="BZ231" s="80">
        <v>0</v>
      </c>
      <c r="CA231" s="80">
        <v>0</v>
      </c>
      <c r="CB231" s="80">
        <v>0</v>
      </c>
      <c r="CC231" s="80">
        <v>0</v>
      </c>
    </row>
    <row r="232" spans="1:81">
      <c r="A232" s="80" t="s">
        <v>1981</v>
      </c>
      <c r="B232" s="80">
        <v>202</v>
      </c>
      <c r="C232" s="80">
        <v>15</v>
      </c>
      <c r="D232" s="80">
        <v>12</v>
      </c>
      <c r="E232" s="80">
        <v>2018</v>
      </c>
      <c r="F232" s="80" t="s">
        <v>93</v>
      </c>
      <c r="G232" s="80" t="s">
        <v>1966</v>
      </c>
      <c r="H232" s="80" t="s">
        <v>1967</v>
      </c>
      <c r="I232" s="177"/>
      <c r="J232" s="81">
        <v>170.05804034862831</v>
      </c>
      <c r="K232" s="81">
        <v>10.821391672949394</v>
      </c>
      <c r="L232" s="81">
        <v>13.519731465573425</v>
      </c>
      <c r="M232" s="81">
        <v>281.86567511671558</v>
      </c>
      <c r="N232" s="81">
        <v>274.78091879852894</v>
      </c>
      <c r="O232" s="81">
        <v>154.59875557988354</v>
      </c>
      <c r="P232" s="81">
        <v>111.95447041431824</v>
      </c>
      <c r="Q232" s="81">
        <v>9.4133864488241201</v>
      </c>
      <c r="R232" s="81">
        <v>0.22333610124032552</v>
      </c>
      <c r="S232" s="81">
        <v>17.615417219120005</v>
      </c>
      <c r="T232" s="82"/>
      <c r="U232" s="81">
        <v>19209042</v>
      </c>
      <c r="V232" s="81">
        <v>4948</v>
      </c>
      <c r="W232" s="81">
        <v>239</v>
      </c>
      <c r="X232" s="81">
        <v>61548</v>
      </c>
      <c r="Y232" s="81">
        <v>66756</v>
      </c>
      <c r="Z232" s="81">
        <v>94203</v>
      </c>
      <c r="AA232" s="81">
        <v>23422</v>
      </c>
      <c r="AB232" s="81">
        <v>148524</v>
      </c>
      <c r="AC232" s="81">
        <v>38748</v>
      </c>
      <c r="AD232" s="81">
        <v>17.615417219120001</v>
      </c>
      <c r="AE232" s="82"/>
      <c r="AF232" s="81">
        <v>196471645.8093316</v>
      </c>
      <c r="AG232" s="81">
        <v>6739368.291088881</v>
      </c>
      <c r="AH232" s="81">
        <v>1732689.6897402641</v>
      </c>
      <c r="AI232" s="81">
        <v>355928914.88077497</v>
      </c>
      <c r="AJ232" s="81">
        <v>351940293.33033597</v>
      </c>
      <c r="AK232" s="81">
        <v>0</v>
      </c>
      <c r="AL232" s="81">
        <v>0</v>
      </c>
      <c r="AM232" s="81">
        <v>20444493.567336939</v>
      </c>
      <c r="AN232" s="81">
        <v>0</v>
      </c>
      <c r="AO232" s="81">
        <v>0</v>
      </c>
      <c r="AP232" s="82"/>
      <c r="AQ232" s="81">
        <v>3383</v>
      </c>
      <c r="AR232" s="81">
        <v>736</v>
      </c>
      <c r="AS232" s="81">
        <v>0</v>
      </c>
      <c r="AT232" s="81">
        <v>0</v>
      </c>
      <c r="AU232" s="81">
        <v>0</v>
      </c>
      <c r="AV232" s="81">
        <v>1</v>
      </c>
      <c r="AW232" s="81" t="s">
        <v>564</v>
      </c>
      <c r="AX232" s="82"/>
      <c r="AY232" s="81">
        <v>15345.13600000001</v>
      </c>
      <c r="AZ232" s="81">
        <v>95782.216</v>
      </c>
      <c r="BA232" s="81">
        <v>0</v>
      </c>
      <c r="BB232" s="81">
        <v>0</v>
      </c>
      <c r="BC232" s="81">
        <v>0</v>
      </c>
      <c r="BD232" s="81">
        <v>2360</v>
      </c>
      <c r="BE232" s="81" t="s">
        <v>564</v>
      </c>
      <c r="BF232" s="82"/>
      <c r="BG232" s="81">
        <v>0</v>
      </c>
      <c r="BH232" s="81">
        <v>0</v>
      </c>
      <c r="BI232" s="81">
        <v>423.815</v>
      </c>
      <c r="BJ232" s="81">
        <v>0</v>
      </c>
      <c r="BK232" s="81">
        <v>50.760999999999996</v>
      </c>
      <c r="BL232" s="81">
        <v>0</v>
      </c>
      <c r="BM232" s="82"/>
      <c r="BN232" s="81">
        <v>0</v>
      </c>
      <c r="BO232" s="81">
        <v>0</v>
      </c>
      <c r="BP232" s="81">
        <v>5</v>
      </c>
      <c r="BQ232" s="81">
        <v>0</v>
      </c>
      <c r="BR232" s="81">
        <v>4</v>
      </c>
      <c r="BS232" s="81">
        <v>0</v>
      </c>
      <c r="BT232"/>
      <c r="BU232" s="80">
        <v>205.47800000000001</v>
      </c>
      <c r="BV232" s="80">
        <v>29.617000000000001</v>
      </c>
      <c r="BW232" s="80">
        <v>150.76900000000001</v>
      </c>
      <c r="BX232" s="80">
        <v>4.4749999999999996</v>
      </c>
      <c r="BY232" s="80">
        <v>84.236999999999995</v>
      </c>
      <c r="BZ232" s="80">
        <v>0</v>
      </c>
      <c r="CA232" s="80">
        <v>0</v>
      </c>
      <c r="CB232" s="80">
        <v>0</v>
      </c>
      <c r="CC232" s="80">
        <v>0</v>
      </c>
    </row>
    <row r="233" spans="1:81">
      <c r="A233" s="80" t="s">
        <v>1982</v>
      </c>
      <c r="B233" s="80">
        <v>203</v>
      </c>
      <c r="C233" s="80">
        <v>16</v>
      </c>
      <c r="D233" s="80">
        <v>12</v>
      </c>
      <c r="E233" s="80">
        <v>2019</v>
      </c>
      <c r="F233" s="80" t="s">
        <v>73</v>
      </c>
      <c r="G233" s="80" t="s">
        <v>1966</v>
      </c>
      <c r="H233" s="80" t="s">
        <v>1967</v>
      </c>
      <c r="I233" s="177"/>
      <c r="J233" s="81">
        <v>148.81455607242398</v>
      </c>
      <c r="K233" s="81">
        <v>9.7690464103761947</v>
      </c>
      <c r="L233" s="81">
        <v>13.565603780977256</v>
      </c>
      <c r="M233" s="81">
        <v>287.14577329450128</v>
      </c>
      <c r="N233" s="81">
        <v>241.86215787111635</v>
      </c>
      <c r="O233" s="81">
        <v>150.9195825272763</v>
      </c>
      <c r="P233" s="81">
        <v>111.44061432345261</v>
      </c>
      <c r="Q233" s="81">
        <v>9.12407655131849</v>
      </c>
      <c r="R233" s="81">
        <v>0.18723131803000909</v>
      </c>
      <c r="S233" s="81">
        <v>17.551549702399999</v>
      </c>
      <c r="T233" s="82"/>
      <c r="U233" s="81">
        <v>18256836</v>
      </c>
      <c r="V233" s="81">
        <v>4948</v>
      </c>
      <c r="W233" s="81">
        <v>239</v>
      </c>
      <c r="X233" s="81">
        <v>61548</v>
      </c>
      <c r="Y233" s="81">
        <v>67096</v>
      </c>
      <c r="Z233" s="81">
        <v>94486</v>
      </c>
      <c r="AA233" s="81">
        <v>23140</v>
      </c>
      <c r="AB233" s="81">
        <v>147857</v>
      </c>
      <c r="AC233" s="81">
        <v>33016</v>
      </c>
      <c r="AD233" s="81">
        <v>17.551549702399999</v>
      </c>
      <c r="AE233" s="82"/>
      <c r="AF233" s="81">
        <v>186790647.77816269</v>
      </c>
      <c r="AG233" s="81">
        <v>6549425.2038660422</v>
      </c>
      <c r="AH233" s="81">
        <v>1885440.0865131221</v>
      </c>
      <c r="AI233" s="81">
        <v>400083065.52767462</v>
      </c>
      <c r="AJ233" s="81">
        <v>353049568.2969119</v>
      </c>
      <c r="AK233" s="81">
        <v>0</v>
      </c>
      <c r="AL233" s="81">
        <v>0</v>
      </c>
      <c r="AM233" s="81">
        <v>20137010.333099935</v>
      </c>
      <c r="AN233" s="81">
        <v>0</v>
      </c>
      <c r="AO233" s="81">
        <v>0</v>
      </c>
      <c r="AP233" s="82"/>
      <c r="AQ233" s="81">
        <v>3607</v>
      </c>
      <c r="AR233" s="81">
        <v>819</v>
      </c>
      <c r="AS233" s="81">
        <v>0</v>
      </c>
      <c r="AT233" s="81">
        <v>0</v>
      </c>
      <c r="AU233" s="81">
        <v>0</v>
      </c>
      <c r="AV233" s="81">
        <v>1</v>
      </c>
      <c r="AW233" s="81" t="s">
        <v>564</v>
      </c>
      <c r="AX233" s="82"/>
      <c r="AY233" s="81">
        <v>16436.806999999972</v>
      </c>
      <c r="AZ233" s="81">
        <v>101440.31600000001</v>
      </c>
      <c r="BA233" s="81">
        <v>0</v>
      </c>
      <c r="BB233" s="81">
        <v>0</v>
      </c>
      <c r="BC233" s="81">
        <v>0</v>
      </c>
      <c r="BD233" s="81">
        <v>2360</v>
      </c>
      <c r="BE233" s="81" t="s">
        <v>564</v>
      </c>
      <c r="BF233" s="82"/>
      <c r="BG233" s="81">
        <v>0</v>
      </c>
      <c r="BH233" s="81">
        <v>0</v>
      </c>
      <c r="BI233" s="81">
        <v>406.25900000000001</v>
      </c>
      <c r="BJ233" s="81">
        <v>0</v>
      </c>
      <c r="BK233" s="81">
        <v>34.747</v>
      </c>
      <c r="BL233" s="81">
        <v>0</v>
      </c>
      <c r="BM233" s="82"/>
      <c r="BN233" s="81">
        <v>0</v>
      </c>
      <c r="BO233" s="81">
        <v>0</v>
      </c>
      <c r="BP233" s="81">
        <v>5</v>
      </c>
      <c r="BQ233" s="81">
        <v>0</v>
      </c>
      <c r="BR233" s="81">
        <v>4</v>
      </c>
      <c r="BS233" s="81">
        <v>0</v>
      </c>
      <c r="BT233"/>
      <c r="BU233" s="80">
        <v>163.27000000000001</v>
      </c>
      <c r="BV233" s="80">
        <v>15.722</v>
      </c>
      <c r="BW233" s="80">
        <v>171.59800000000001</v>
      </c>
      <c r="BX233" s="80">
        <v>4.024</v>
      </c>
      <c r="BY233" s="80">
        <v>86.391999999999996</v>
      </c>
      <c r="BZ233" s="80">
        <v>0</v>
      </c>
      <c r="CA233" s="80">
        <v>0</v>
      </c>
      <c r="CB233" s="80">
        <v>0</v>
      </c>
      <c r="CC233" s="80">
        <v>0</v>
      </c>
    </row>
    <row r="234" spans="1:81">
      <c r="A234" s="80" t="s">
        <v>1983</v>
      </c>
      <c r="B234" s="80">
        <v>204</v>
      </c>
      <c r="C234" s="80">
        <v>17</v>
      </c>
      <c r="D234" s="80">
        <v>12</v>
      </c>
      <c r="E234" s="80">
        <v>2020</v>
      </c>
      <c r="F234" s="80" t="s">
        <v>218</v>
      </c>
      <c r="G234" s="80" t="s">
        <v>1966</v>
      </c>
      <c r="H234" s="80" t="s">
        <v>1967</v>
      </c>
      <c r="I234" s="177"/>
      <c r="J234" s="81">
        <v>140.95071377422889</v>
      </c>
      <c r="K234" s="81">
        <v>11.163986880429515</v>
      </c>
      <c r="L234" s="81">
        <v>18.82459698628471</v>
      </c>
      <c r="M234" s="81">
        <v>233.22718237944994</v>
      </c>
      <c r="N234" s="81">
        <v>216.04779768253428</v>
      </c>
      <c r="O234" s="81">
        <v>132.94481922425143</v>
      </c>
      <c r="P234" s="81">
        <v>104.0460918178168</v>
      </c>
      <c r="Q234" s="81">
        <v>8.6991904043570916</v>
      </c>
      <c r="R234" s="81">
        <v>0.28634538639247265</v>
      </c>
      <c r="S234" s="81">
        <v>15.781388485039001</v>
      </c>
      <c r="T234" s="82"/>
      <c r="U234" s="81">
        <v>16006002</v>
      </c>
      <c r="V234" s="81">
        <v>5133</v>
      </c>
      <c r="W234" s="81">
        <v>296</v>
      </c>
      <c r="X234" s="81">
        <v>62791</v>
      </c>
      <c r="Y234" s="81">
        <v>67735</v>
      </c>
      <c r="Z234" s="81">
        <v>94999</v>
      </c>
      <c r="AA234" s="81">
        <v>23473</v>
      </c>
      <c r="AB234" s="81">
        <v>147536</v>
      </c>
      <c r="AC234" s="81">
        <v>50757</v>
      </c>
      <c r="AD234" s="81">
        <v>15.781388485039001</v>
      </c>
      <c r="AE234" s="82"/>
      <c r="AF234" s="81">
        <v>161322603.5510225</v>
      </c>
      <c r="AG234" s="81">
        <v>7151716.4674085826</v>
      </c>
      <c r="AH234" s="81">
        <v>2678799.6279045762</v>
      </c>
      <c r="AI234" s="81">
        <v>340084580.77515692</v>
      </c>
      <c r="AJ234" s="81">
        <v>316682817.46228385</v>
      </c>
      <c r="AK234" s="81"/>
      <c r="AL234" s="81"/>
      <c r="AM234" s="81">
        <v>19255087.159148019</v>
      </c>
      <c r="AN234" s="81"/>
      <c r="AO234" s="81"/>
      <c r="AP234" s="82"/>
      <c r="AQ234" s="81">
        <v>3781</v>
      </c>
      <c r="AR234" s="81">
        <v>877</v>
      </c>
      <c r="AS234" s="81">
        <v>0</v>
      </c>
      <c r="AT234" s="81">
        <v>0</v>
      </c>
      <c r="AU234" s="81">
        <v>0</v>
      </c>
      <c r="AV234" s="81">
        <v>1</v>
      </c>
      <c r="AW234" s="81">
        <v>0</v>
      </c>
      <c r="AX234" s="82"/>
      <c r="AY234" s="81">
        <v>17325.56799999997</v>
      </c>
      <c r="AZ234" s="81">
        <v>105068.61599999991</v>
      </c>
      <c r="BA234" s="81">
        <v>0</v>
      </c>
      <c r="BB234" s="81">
        <v>0</v>
      </c>
      <c r="BC234" s="81">
        <v>0</v>
      </c>
      <c r="BD234" s="81">
        <v>2360</v>
      </c>
      <c r="BE234" s="81">
        <v>0</v>
      </c>
      <c r="BF234" s="82"/>
      <c r="BG234" s="81">
        <v>0</v>
      </c>
      <c r="BH234" s="81">
        <v>0</v>
      </c>
      <c r="BI234" s="81">
        <v>390.28100000000001</v>
      </c>
      <c r="BJ234" s="81">
        <v>0</v>
      </c>
      <c r="BK234" s="81">
        <v>19.196000000000002</v>
      </c>
      <c r="BL234" s="81">
        <v>0</v>
      </c>
      <c r="BM234" s="82"/>
      <c r="BN234" s="81">
        <v>0</v>
      </c>
      <c r="BO234" s="81">
        <v>0</v>
      </c>
      <c r="BP234" s="81">
        <v>5</v>
      </c>
      <c r="BQ234" s="81">
        <v>0</v>
      </c>
      <c r="BR234" s="81">
        <v>3</v>
      </c>
      <c r="BS234" s="81">
        <v>0</v>
      </c>
      <c r="BT234"/>
      <c r="BU234" s="80">
        <v>162.93199999999999</v>
      </c>
      <c r="BV234" s="80">
        <v>1.6919999999999999</v>
      </c>
      <c r="BW234" s="80">
        <v>160.792</v>
      </c>
      <c r="BX234" s="80">
        <v>3.242</v>
      </c>
      <c r="BY234" s="80">
        <v>80.819000000000003</v>
      </c>
      <c r="BZ234" s="80">
        <v>0</v>
      </c>
      <c r="CA234" s="80">
        <v>0</v>
      </c>
      <c r="CB234" s="80">
        <v>0</v>
      </c>
      <c r="CC234" s="80">
        <v>0</v>
      </c>
    </row>
    <row r="235" spans="1:81">
      <c r="A235" s="80" t="s">
        <v>1984</v>
      </c>
      <c r="B235" s="80">
        <v>204</v>
      </c>
      <c r="C235" s="80">
        <v>18</v>
      </c>
      <c r="D235" s="80">
        <v>12</v>
      </c>
      <c r="E235" s="80">
        <v>2021</v>
      </c>
      <c r="F235" s="80" t="s">
        <v>75</v>
      </c>
      <c r="G235" s="174" t="s">
        <v>1966</v>
      </c>
      <c r="H235" s="80" t="s">
        <v>1967</v>
      </c>
      <c r="I235" s="177"/>
      <c r="J235" s="81">
        <v>134.64697431376666</v>
      </c>
      <c r="K235" s="81">
        <v>11.81613830787267</v>
      </c>
      <c r="L235" s="81">
        <v>14.969944260357622</v>
      </c>
      <c r="M235" s="81">
        <v>283.21456656459333</v>
      </c>
      <c r="N235" s="81">
        <v>235.70739275315046</v>
      </c>
      <c r="O235" s="81">
        <v>129.51845611609451</v>
      </c>
      <c r="P235" s="81">
        <v>107.12343977684554</v>
      </c>
      <c r="Q235" s="81">
        <v>8.7655774584663195</v>
      </c>
      <c r="R235" s="81">
        <v>0.25096949688825854</v>
      </c>
      <c r="S235" s="81">
        <v>16.808046906015999</v>
      </c>
      <c r="T235" s="82"/>
      <c r="U235" s="81">
        <v>17314122</v>
      </c>
      <c r="V235" s="81">
        <v>5133</v>
      </c>
      <c r="W235" s="81">
        <v>296</v>
      </c>
      <c r="X235" s="81">
        <v>62791</v>
      </c>
      <c r="Y235" s="81">
        <v>68174</v>
      </c>
      <c r="Z235" s="81">
        <v>95298</v>
      </c>
      <c r="AA235" s="81">
        <v>23568</v>
      </c>
      <c r="AB235" s="81">
        <v>146899</v>
      </c>
      <c r="AC235" s="81">
        <v>43118.999999999993</v>
      </c>
      <c r="AD235" s="81">
        <v>16.808046906015999</v>
      </c>
      <c r="AE235" s="82"/>
      <c r="AF235" s="81">
        <v>151113124.60209465</v>
      </c>
      <c r="AG235" s="81">
        <v>7562437.93135559</v>
      </c>
      <c r="AH235" s="81">
        <v>2373320.8249629899</v>
      </c>
      <c r="AI235" s="81">
        <v>417545485.30667144</v>
      </c>
      <c r="AJ235" s="81">
        <v>332080401.74369359</v>
      </c>
      <c r="AK235" s="81">
        <v>0</v>
      </c>
      <c r="AL235" s="81">
        <v>0</v>
      </c>
      <c r="AM235" s="81">
        <v>19282533.85507844</v>
      </c>
      <c r="AN235" s="81">
        <v>0</v>
      </c>
      <c r="AO235" s="81">
        <v>0</v>
      </c>
      <c r="AP235" s="82"/>
      <c r="AQ235" s="81">
        <v>3939</v>
      </c>
      <c r="AR235" s="81">
        <v>905</v>
      </c>
      <c r="AS235" s="81">
        <v>0</v>
      </c>
      <c r="AT235" s="81">
        <v>0</v>
      </c>
      <c r="AU235" s="81">
        <v>0</v>
      </c>
      <c r="AV235" s="81">
        <v>1</v>
      </c>
      <c r="AW235" s="81"/>
      <c r="AX235" s="82"/>
      <c r="AY235" s="81">
        <v>18193.03599999996</v>
      </c>
      <c r="AZ235" s="81">
        <v>109457.3159999999</v>
      </c>
      <c r="BA235" s="81">
        <v>0</v>
      </c>
      <c r="BB235" s="81">
        <v>0</v>
      </c>
      <c r="BC235" s="81">
        <v>0</v>
      </c>
      <c r="BD235" s="81">
        <v>2360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1985</v>
      </c>
      <c r="B236" s="80">
        <v>204</v>
      </c>
      <c r="C236" s="80">
        <v>19</v>
      </c>
      <c r="D236" s="80">
        <v>12</v>
      </c>
      <c r="E236" s="80">
        <v>2022</v>
      </c>
      <c r="F236" s="80" t="s">
        <v>568</v>
      </c>
      <c r="G236" s="174" t="s">
        <v>1966</v>
      </c>
      <c r="H236" s="80" t="s">
        <v>1967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4198</v>
      </c>
      <c r="AR236" s="81">
        <v>910</v>
      </c>
      <c r="AS236" s="81">
        <v>0</v>
      </c>
      <c r="AT236" s="81">
        <v>0</v>
      </c>
      <c r="AU236" s="81">
        <v>0</v>
      </c>
      <c r="AV236" s="81">
        <v>2</v>
      </c>
      <c r="AW236" s="81"/>
      <c r="AX236" s="82"/>
      <c r="AY236" s="81">
        <v>19674.667999999921</v>
      </c>
      <c r="AZ236" s="81">
        <v>128736.71599999988</v>
      </c>
      <c r="BA236" s="81">
        <v>0</v>
      </c>
      <c r="BB236" s="81">
        <v>0</v>
      </c>
      <c r="BC236" s="81">
        <v>0</v>
      </c>
      <c r="BD236" s="81">
        <v>56860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1986</v>
      </c>
      <c r="B237" s="80">
        <v>205</v>
      </c>
      <c r="C237" s="80">
        <v>1</v>
      </c>
      <c r="D237" s="80">
        <v>13</v>
      </c>
      <c r="E237" s="80">
        <v>1990</v>
      </c>
      <c r="F237" s="80" t="s">
        <v>562</v>
      </c>
      <c r="G237" s="80" t="s">
        <v>1987</v>
      </c>
      <c r="H237" s="80" t="s">
        <v>1988</v>
      </c>
      <c r="I237" s="177"/>
      <c r="J237" s="81">
        <v>241.39566638580678</v>
      </c>
      <c r="K237" s="81">
        <v>8.8009331890994744</v>
      </c>
      <c r="L237" s="81">
        <v>6.102503438432902</v>
      </c>
      <c r="M237" s="81">
        <v>72.765204310015633</v>
      </c>
      <c r="N237" s="81">
        <v>107.48551116607085</v>
      </c>
      <c r="O237" s="81">
        <v>101.19333010287643</v>
      </c>
      <c r="P237" s="81">
        <v>67.892285183835625</v>
      </c>
      <c r="Q237" s="81">
        <v>8.4737551513088984</v>
      </c>
      <c r="R237" s="81">
        <v>0</v>
      </c>
      <c r="S237" s="81">
        <v>9.8166521463802194</v>
      </c>
      <c r="T237" s="82"/>
      <c r="U237" s="81">
        <v>39913493</v>
      </c>
      <c r="V237" s="81">
        <v>3161</v>
      </c>
      <c r="W237" s="81">
        <v>64</v>
      </c>
      <c r="X237" s="81">
        <v>24937</v>
      </c>
      <c r="Y237" s="81">
        <v>41816</v>
      </c>
      <c r="Z237" s="81">
        <v>41622</v>
      </c>
      <c r="AA237" s="81">
        <v>16485</v>
      </c>
      <c r="AB237" s="81">
        <v>137585</v>
      </c>
      <c r="AC237" s="81">
        <v>0</v>
      </c>
      <c r="AD237" s="81">
        <v>9.8166521463802194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1989</v>
      </c>
      <c r="B238" s="80">
        <v>206</v>
      </c>
      <c r="C238" s="80">
        <v>2</v>
      </c>
      <c r="D238" s="80">
        <v>13</v>
      </c>
      <c r="E238" s="80">
        <v>2005</v>
      </c>
      <c r="F238" s="80" t="s">
        <v>565</v>
      </c>
      <c r="G238" s="80" t="s">
        <v>1987</v>
      </c>
      <c r="H238" s="80" t="s">
        <v>1988</v>
      </c>
      <c r="I238" s="177"/>
      <c r="J238" s="81">
        <v>228.00632522789962</v>
      </c>
      <c r="K238" s="81">
        <v>7.1773423334769433</v>
      </c>
      <c r="L238" s="81">
        <v>5.3104586384546231</v>
      </c>
      <c r="M238" s="81">
        <v>157.47547240358787</v>
      </c>
      <c r="N238" s="81">
        <v>165.6684658140619</v>
      </c>
      <c r="O238" s="81">
        <v>144.23507589395757</v>
      </c>
      <c r="P238" s="81">
        <v>74.841598990073308</v>
      </c>
      <c r="Q238" s="81">
        <v>8.7303489815858946</v>
      </c>
      <c r="R238" s="81">
        <v>0</v>
      </c>
      <c r="S238" s="81">
        <v>9.4608782559999991</v>
      </c>
      <c r="T238" s="82"/>
      <c r="U238" s="81">
        <v>34546367</v>
      </c>
      <c r="V238" s="81">
        <v>3041</v>
      </c>
      <c r="W238" s="81">
        <v>71</v>
      </c>
      <c r="X238" s="81">
        <v>29150</v>
      </c>
      <c r="Y238" s="81">
        <v>55587</v>
      </c>
      <c r="Z238" s="81">
        <v>68651</v>
      </c>
      <c r="AA238" s="81">
        <v>14883</v>
      </c>
      <c r="AB238" s="81">
        <v>148186</v>
      </c>
      <c r="AC238" s="81">
        <v>0</v>
      </c>
      <c r="AD238" s="81">
        <v>9.4608782559999991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1990</v>
      </c>
      <c r="B239" s="80">
        <v>207</v>
      </c>
      <c r="C239" s="80">
        <v>3</v>
      </c>
      <c r="D239" s="80">
        <v>13</v>
      </c>
      <c r="E239" s="80">
        <v>2006</v>
      </c>
      <c r="F239" s="80" t="s">
        <v>566</v>
      </c>
      <c r="G239" s="80" t="s">
        <v>1987</v>
      </c>
      <c r="H239" s="80" t="s">
        <v>1988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1991</v>
      </c>
      <c r="B240" s="80">
        <v>208</v>
      </c>
      <c r="C240" s="80">
        <v>4</v>
      </c>
      <c r="D240" s="80">
        <v>13</v>
      </c>
      <c r="E240" s="80">
        <v>2007</v>
      </c>
      <c r="F240" s="80" t="s">
        <v>567</v>
      </c>
      <c r="G240" s="80" t="s">
        <v>1987</v>
      </c>
      <c r="H240" s="80" t="s">
        <v>1988</v>
      </c>
      <c r="I240" s="177"/>
      <c r="J240" s="81">
        <v>254.60009879329766</v>
      </c>
      <c r="K240" s="81">
        <v>7.3557512428888945</v>
      </c>
      <c r="L240" s="81">
        <v>5.5838220261730331</v>
      </c>
      <c r="M240" s="81">
        <v>147.45094001155087</v>
      </c>
      <c r="N240" s="81">
        <v>179.97253856580599</v>
      </c>
      <c r="O240" s="81">
        <v>141.49804744077883</v>
      </c>
      <c r="P240" s="81">
        <v>76.010273493622179</v>
      </c>
      <c r="Q240" s="81">
        <v>9.2310865820890182</v>
      </c>
      <c r="R240" s="81">
        <v>0</v>
      </c>
      <c r="S240" s="81">
        <v>9.3926856199000017</v>
      </c>
      <c r="T240" s="82"/>
      <c r="U240" s="81">
        <v>39550689</v>
      </c>
      <c r="V240" s="81">
        <v>3197</v>
      </c>
      <c r="W240" s="81">
        <v>71</v>
      </c>
      <c r="X240" s="81">
        <v>34400</v>
      </c>
      <c r="Y240" s="81">
        <v>57097</v>
      </c>
      <c r="Z240" s="81">
        <v>70012</v>
      </c>
      <c r="AA240" s="81">
        <v>14885</v>
      </c>
      <c r="AB240" s="81">
        <v>148399</v>
      </c>
      <c r="AC240" s="81">
        <v>0</v>
      </c>
      <c r="AD240" s="81">
        <v>9.3926856199000017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1992</v>
      </c>
      <c r="B241" s="80">
        <v>209</v>
      </c>
      <c r="C241" s="80">
        <v>5</v>
      </c>
      <c r="D241" s="80">
        <v>13</v>
      </c>
      <c r="E241" s="80">
        <v>2008</v>
      </c>
      <c r="F241" s="80" t="s">
        <v>84</v>
      </c>
      <c r="G241" s="80" t="s">
        <v>1987</v>
      </c>
      <c r="H241" s="80" t="s">
        <v>1988</v>
      </c>
      <c r="I241" s="177"/>
      <c r="J241" s="81">
        <v>233.81187158868354</v>
      </c>
      <c r="K241" s="81">
        <v>5.8692879907969591</v>
      </c>
      <c r="L241" s="81">
        <v>5.0521873959866532</v>
      </c>
      <c r="M241" s="81">
        <v>155.56827236837256</v>
      </c>
      <c r="N241" s="81">
        <v>183.88000571696926</v>
      </c>
      <c r="O241" s="81">
        <v>136.85436243681457</v>
      </c>
      <c r="P241" s="81">
        <v>72.608205368360302</v>
      </c>
      <c r="Q241" s="81">
        <v>9.1231613334542221</v>
      </c>
      <c r="R241" s="81">
        <v>0</v>
      </c>
      <c r="S241" s="81">
        <v>11.460750904639999</v>
      </c>
      <c r="T241" s="82"/>
      <c r="U241" s="81">
        <v>39862469</v>
      </c>
      <c r="V241" s="81">
        <v>3197</v>
      </c>
      <c r="W241" s="81">
        <v>71</v>
      </c>
      <c r="X241" s="81">
        <v>34400</v>
      </c>
      <c r="Y241" s="81">
        <v>58110</v>
      </c>
      <c r="Z241" s="81">
        <v>70091</v>
      </c>
      <c r="AA241" s="81">
        <v>14235</v>
      </c>
      <c r="AB241" s="81">
        <v>149074</v>
      </c>
      <c r="AC241" s="81">
        <v>0</v>
      </c>
      <c r="AD241" s="81">
        <v>11.460750904639999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1993</v>
      </c>
      <c r="B242" s="80">
        <v>210</v>
      </c>
      <c r="C242" s="80">
        <v>6</v>
      </c>
      <c r="D242" s="80">
        <v>13</v>
      </c>
      <c r="E242" s="80">
        <v>2009</v>
      </c>
      <c r="F242" s="80" t="s">
        <v>85</v>
      </c>
      <c r="G242" s="80" t="s">
        <v>1987</v>
      </c>
      <c r="H242" s="80" t="s">
        <v>1988</v>
      </c>
      <c r="I242" s="177"/>
      <c r="J242" s="81">
        <v>185.51741482854865</v>
      </c>
      <c r="K242" s="81">
        <v>5.4036520496567677</v>
      </c>
      <c r="L242" s="81">
        <v>18.565679577600577</v>
      </c>
      <c r="M242" s="81">
        <v>141.95613617573892</v>
      </c>
      <c r="N242" s="81">
        <v>172.9197844626093</v>
      </c>
      <c r="O242" s="81">
        <v>139.35033925828395</v>
      </c>
      <c r="P242" s="81">
        <v>69.011866040683927</v>
      </c>
      <c r="Q242" s="81">
        <v>8.6920310598990476</v>
      </c>
      <c r="R242" s="81">
        <v>0</v>
      </c>
      <c r="S242" s="81">
        <v>12.824820000800003</v>
      </c>
      <c r="T242" s="82"/>
      <c r="U242" s="81">
        <v>28235930</v>
      </c>
      <c r="V242" s="81">
        <v>3433</v>
      </c>
      <c r="W242" s="81">
        <v>285</v>
      </c>
      <c r="X242" s="81">
        <v>37028</v>
      </c>
      <c r="Y242" s="81">
        <v>58818</v>
      </c>
      <c r="Z242" s="81">
        <v>70445</v>
      </c>
      <c r="AA242" s="81">
        <v>13890</v>
      </c>
      <c r="AB242" s="81">
        <v>149096</v>
      </c>
      <c r="AC242" s="81">
        <v>0</v>
      </c>
      <c r="AD242" s="81">
        <v>12.824820000800003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54.198</v>
      </c>
      <c r="BJ242" s="81">
        <v>0</v>
      </c>
      <c r="BK242" s="81">
        <v>21.391999999999999</v>
      </c>
      <c r="BL242" s="81">
        <v>0</v>
      </c>
      <c r="BM242" s="82"/>
      <c r="BN242" s="81">
        <v>0</v>
      </c>
      <c r="BO242" s="81">
        <v>0</v>
      </c>
      <c r="BP242" s="81">
        <v>11</v>
      </c>
      <c r="BQ242" s="81">
        <v>0</v>
      </c>
      <c r="BR242" s="81">
        <v>5</v>
      </c>
      <c r="BS242" s="81">
        <v>0</v>
      </c>
      <c r="BT242"/>
      <c r="BU242" s="80"/>
      <c r="BV242" s="80"/>
      <c r="BW242" s="80"/>
      <c r="BX242" s="80"/>
      <c r="BY242" s="80"/>
      <c r="BZ242" s="80"/>
      <c r="CA242" s="80"/>
      <c r="CB242" s="80"/>
      <c r="CC242" s="80"/>
    </row>
    <row r="243" spans="1:81">
      <c r="A243" s="80" t="s">
        <v>1994</v>
      </c>
      <c r="B243" s="80">
        <v>211</v>
      </c>
      <c r="C243" s="80">
        <v>7</v>
      </c>
      <c r="D243" s="80">
        <v>13</v>
      </c>
      <c r="E243" s="80">
        <v>2010</v>
      </c>
      <c r="F243" s="80" t="s">
        <v>86</v>
      </c>
      <c r="G243" s="80" t="s">
        <v>1987</v>
      </c>
      <c r="H243" s="80" t="s">
        <v>1988</v>
      </c>
      <c r="I243" s="177"/>
      <c r="J243" s="81">
        <v>204.04903454753048</v>
      </c>
      <c r="K243" s="81">
        <v>5.6624039259336918</v>
      </c>
      <c r="L243" s="81">
        <v>20.719645317850176</v>
      </c>
      <c r="M243" s="81">
        <v>144.65935765314023</v>
      </c>
      <c r="N243" s="81">
        <v>191.53978333694167</v>
      </c>
      <c r="O243" s="81">
        <v>139.36738328005436</v>
      </c>
      <c r="P243" s="81">
        <v>70.774395358448075</v>
      </c>
      <c r="Q243" s="81">
        <v>9.0735024941547309</v>
      </c>
      <c r="R243" s="81">
        <v>0</v>
      </c>
      <c r="S243" s="81">
        <v>9.9141463637999987</v>
      </c>
      <c r="T243" s="82"/>
      <c r="U243" s="81">
        <v>33525245</v>
      </c>
      <c r="V243" s="81">
        <v>3433</v>
      </c>
      <c r="W243" s="81">
        <v>285</v>
      </c>
      <c r="X243" s="81">
        <v>37028</v>
      </c>
      <c r="Y243" s="81">
        <v>59514</v>
      </c>
      <c r="Z243" s="81">
        <v>70781</v>
      </c>
      <c r="AA243" s="81">
        <v>13889</v>
      </c>
      <c r="AB243" s="81">
        <v>149134</v>
      </c>
      <c r="AC243" s="81">
        <v>0</v>
      </c>
      <c r="AD243" s="81">
        <v>9.9141463637999987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59.649000000000001</v>
      </c>
      <c r="BJ243" s="81">
        <v>0</v>
      </c>
      <c r="BK243" s="81">
        <v>19.11</v>
      </c>
      <c r="BL243" s="81">
        <v>0</v>
      </c>
      <c r="BM243" s="82"/>
      <c r="BN243" s="81">
        <v>0</v>
      </c>
      <c r="BO243" s="81">
        <v>0</v>
      </c>
      <c r="BP243" s="81">
        <v>12</v>
      </c>
      <c r="BQ243" s="81">
        <v>0</v>
      </c>
      <c r="BR243" s="81">
        <v>5</v>
      </c>
      <c r="BS243" s="81">
        <v>0</v>
      </c>
      <c r="BT243"/>
      <c r="BU243" s="80">
        <v>78.759</v>
      </c>
      <c r="BV243" s="80">
        <v>0</v>
      </c>
      <c r="BW243" s="80">
        <v>0</v>
      </c>
      <c r="BX243" s="80">
        <v>0</v>
      </c>
      <c r="BY243" s="80">
        <v>0</v>
      </c>
      <c r="BZ243" s="80">
        <v>0</v>
      </c>
      <c r="CA243" s="80">
        <v>0</v>
      </c>
      <c r="CB243" s="80">
        <v>0</v>
      </c>
      <c r="CC243" s="80">
        <v>0</v>
      </c>
    </row>
    <row r="244" spans="1:81">
      <c r="A244" s="80" t="s">
        <v>1995</v>
      </c>
      <c r="B244" s="80">
        <v>212</v>
      </c>
      <c r="C244" s="80">
        <v>8</v>
      </c>
      <c r="D244" s="80">
        <v>13</v>
      </c>
      <c r="E244" s="80">
        <v>2011</v>
      </c>
      <c r="F244" s="80" t="s">
        <v>87</v>
      </c>
      <c r="G244" s="80" t="s">
        <v>1987</v>
      </c>
      <c r="H244" s="80" t="s">
        <v>1988</v>
      </c>
      <c r="I244" s="177"/>
      <c r="J244" s="81">
        <v>286.91385426583179</v>
      </c>
      <c r="K244" s="81">
        <v>8.2347201406141206</v>
      </c>
      <c r="L244" s="81">
        <v>11.742701903016254</v>
      </c>
      <c r="M244" s="81">
        <v>183.55679964409595</v>
      </c>
      <c r="N244" s="81">
        <v>206.70189492756458</v>
      </c>
      <c r="O244" s="81">
        <v>137.81273587303599</v>
      </c>
      <c r="P244" s="81">
        <v>68.748919817945549</v>
      </c>
      <c r="Q244" s="81">
        <v>10.443235169896349</v>
      </c>
      <c r="R244" s="81">
        <v>0</v>
      </c>
      <c r="S244" s="81">
        <v>9.0566887699999992</v>
      </c>
      <c r="T244" s="82"/>
      <c r="U244" s="81">
        <v>40948894</v>
      </c>
      <c r="V244" s="81">
        <v>3433</v>
      </c>
      <c r="W244" s="81">
        <v>285</v>
      </c>
      <c r="X244" s="81">
        <v>37028</v>
      </c>
      <c r="Y244" s="81">
        <v>60088</v>
      </c>
      <c r="Z244" s="81">
        <v>71512</v>
      </c>
      <c r="AA244" s="81">
        <v>13893</v>
      </c>
      <c r="AB244" s="81">
        <v>148810</v>
      </c>
      <c r="AC244" s="81">
        <v>0</v>
      </c>
      <c r="AD244" s="81">
        <v>9.0566887699999992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54.015000000000001</v>
      </c>
      <c r="BJ244" s="81">
        <v>0</v>
      </c>
      <c r="BK244" s="81">
        <v>18.718999999999998</v>
      </c>
      <c r="BL244" s="81">
        <v>0</v>
      </c>
      <c r="BM244" s="82"/>
      <c r="BN244" s="81">
        <v>0</v>
      </c>
      <c r="BO244" s="81">
        <v>0</v>
      </c>
      <c r="BP244" s="81">
        <v>12</v>
      </c>
      <c r="BQ244" s="81">
        <v>0</v>
      </c>
      <c r="BR244" s="81">
        <v>6</v>
      </c>
      <c r="BS244" s="81">
        <v>0</v>
      </c>
      <c r="BT244"/>
      <c r="BU244" s="80">
        <v>72.733999999999995</v>
      </c>
      <c r="BV244" s="80">
        <v>0</v>
      </c>
      <c r="BW244" s="80">
        <v>0</v>
      </c>
      <c r="BX244" s="80">
        <v>0</v>
      </c>
      <c r="BY244" s="80">
        <v>0</v>
      </c>
      <c r="BZ244" s="80">
        <v>0</v>
      </c>
      <c r="CA244" s="80">
        <v>0</v>
      </c>
      <c r="CB244" s="80">
        <v>0</v>
      </c>
      <c r="CC244" s="80">
        <v>0</v>
      </c>
    </row>
    <row r="245" spans="1:81">
      <c r="A245" s="80" t="s">
        <v>1996</v>
      </c>
      <c r="B245" s="80">
        <v>213</v>
      </c>
      <c r="C245" s="80">
        <v>9</v>
      </c>
      <c r="D245" s="80">
        <v>13</v>
      </c>
      <c r="E245" s="80">
        <v>2012</v>
      </c>
      <c r="F245" s="80" t="s">
        <v>88</v>
      </c>
      <c r="G245" s="80" t="s">
        <v>1987</v>
      </c>
      <c r="H245" s="80" t="s">
        <v>1988</v>
      </c>
      <c r="I245" s="177"/>
      <c r="J245" s="81">
        <v>283.73610105530821</v>
      </c>
      <c r="K245" s="81">
        <v>8.0299587685373037</v>
      </c>
      <c r="L245" s="81">
        <v>11.65736872914726</v>
      </c>
      <c r="M245" s="81">
        <v>189.75464308560871</v>
      </c>
      <c r="N245" s="81">
        <v>221.80536342751356</v>
      </c>
      <c r="O245" s="81">
        <v>137.94235715363698</v>
      </c>
      <c r="P245" s="81">
        <v>68.950964110482687</v>
      </c>
      <c r="Q245" s="81">
        <v>11.442930427329737</v>
      </c>
      <c r="R245" s="81">
        <v>0</v>
      </c>
      <c r="S245" s="81">
        <v>8.4246157168799982</v>
      </c>
      <c r="T245" s="82"/>
      <c r="U245" s="81">
        <v>38724135</v>
      </c>
      <c r="V245" s="81">
        <v>3433</v>
      </c>
      <c r="W245" s="81">
        <v>285</v>
      </c>
      <c r="X245" s="81">
        <v>37028</v>
      </c>
      <c r="Y245" s="81">
        <v>61254</v>
      </c>
      <c r="Z245" s="81">
        <v>72147</v>
      </c>
      <c r="AA245" s="81">
        <v>13855</v>
      </c>
      <c r="AB245" s="81">
        <v>150077</v>
      </c>
      <c r="AC245" s="81">
        <v>0</v>
      </c>
      <c r="AD245" s="81">
        <v>8.4246157168799982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56.146000000000001</v>
      </c>
      <c r="BJ245" s="81">
        <v>0</v>
      </c>
      <c r="BK245" s="81">
        <v>26.843999999999998</v>
      </c>
      <c r="BL245" s="81">
        <v>0</v>
      </c>
      <c r="BM245" s="82"/>
      <c r="BN245" s="81">
        <v>0</v>
      </c>
      <c r="BO245" s="81">
        <v>0</v>
      </c>
      <c r="BP245" s="81">
        <v>11</v>
      </c>
      <c r="BQ245" s="81">
        <v>0</v>
      </c>
      <c r="BR245" s="81">
        <v>7</v>
      </c>
      <c r="BS245" s="81">
        <v>0</v>
      </c>
      <c r="BT245"/>
      <c r="BU245" s="80">
        <v>82.99</v>
      </c>
      <c r="BV245" s="80">
        <v>0</v>
      </c>
      <c r="BW245" s="80">
        <v>0</v>
      </c>
      <c r="BX245" s="80">
        <v>0</v>
      </c>
      <c r="BY245" s="80">
        <v>0</v>
      </c>
      <c r="BZ245" s="80">
        <v>0</v>
      </c>
      <c r="CA245" s="80">
        <v>0</v>
      </c>
      <c r="CB245" s="80">
        <v>0</v>
      </c>
      <c r="CC245" s="80">
        <v>0</v>
      </c>
    </row>
    <row r="246" spans="1:81">
      <c r="A246" s="80" t="s">
        <v>1997</v>
      </c>
      <c r="B246" s="80">
        <v>214</v>
      </c>
      <c r="C246" s="80">
        <v>10</v>
      </c>
      <c r="D246" s="80">
        <v>13</v>
      </c>
      <c r="E246" s="80">
        <v>2013</v>
      </c>
      <c r="F246" s="80" t="s">
        <v>89</v>
      </c>
      <c r="G246" s="80" t="s">
        <v>1987</v>
      </c>
      <c r="H246" s="80" t="s">
        <v>1988</v>
      </c>
      <c r="I246" s="177"/>
      <c r="J246" s="81">
        <v>262.85946589508029</v>
      </c>
      <c r="K246" s="81">
        <v>6.922173374625662</v>
      </c>
      <c r="L246" s="81">
        <v>12.022509417912762</v>
      </c>
      <c r="M246" s="81">
        <v>182.81324119262257</v>
      </c>
      <c r="N246" s="81">
        <v>223.5010691772452</v>
      </c>
      <c r="O246" s="81">
        <v>133.31507426379551</v>
      </c>
      <c r="P246" s="81">
        <v>69.135833471711905</v>
      </c>
      <c r="Q246" s="81">
        <v>11.620141287201081</v>
      </c>
      <c r="R246" s="81">
        <v>0</v>
      </c>
      <c r="S246" s="81">
        <v>11.930819875400001</v>
      </c>
      <c r="T246" s="82"/>
      <c r="U246" s="81">
        <v>33197608</v>
      </c>
      <c r="V246" s="81">
        <v>3433</v>
      </c>
      <c r="W246" s="81">
        <v>285</v>
      </c>
      <c r="X246" s="81">
        <v>37028</v>
      </c>
      <c r="Y246" s="81">
        <v>61804</v>
      </c>
      <c r="Z246" s="81">
        <v>72840</v>
      </c>
      <c r="AA246" s="81">
        <v>13840</v>
      </c>
      <c r="AB246" s="81">
        <v>150216</v>
      </c>
      <c r="AC246" s="81">
        <v>0</v>
      </c>
      <c r="AD246" s="81">
        <v>11.930819875400001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60.005000000000003</v>
      </c>
      <c r="BJ246" s="81">
        <v>0</v>
      </c>
      <c r="BK246" s="81">
        <v>24.782999999999998</v>
      </c>
      <c r="BL246" s="81">
        <v>0</v>
      </c>
      <c r="BM246" s="82"/>
      <c r="BN246" s="81">
        <v>0</v>
      </c>
      <c r="BO246" s="81">
        <v>0</v>
      </c>
      <c r="BP246" s="81">
        <v>11</v>
      </c>
      <c r="BQ246" s="81">
        <v>0</v>
      </c>
      <c r="BR246" s="81">
        <v>6</v>
      </c>
      <c r="BS246" s="81">
        <v>0</v>
      </c>
      <c r="BT246"/>
      <c r="BU246" s="80">
        <v>84.787999999999997</v>
      </c>
      <c r="BV246" s="80">
        <v>0</v>
      </c>
      <c r="BW246" s="80">
        <v>0</v>
      </c>
      <c r="BX246" s="80">
        <v>0</v>
      </c>
      <c r="BY246" s="80">
        <v>0</v>
      </c>
      <c r="BZ246" s="80">
        <v>0</v>
      </c>
      <c r="CA246" s="80">
        <v>0</v>
      </c>
      <c r="CB246" s="80">
        <v>0</v>
      </c>
      <c r="CC246" s="80">
        <v>0</v>
      </c>
    </row>
    <row r="247" spans="1:81">
      <c r="A247" s="80" t="s">
        <v>1998</v>
      </c>
      <c r="B247" s="80">
        <v>215</v>
      </c>
      <c r="C247" s="80">
        <v>11</v>
      </c>
      <c r="D247" s="80">
        <v>13</v>
      </c>
      <c r="E247" s="80">
        <v>2014</v>
      </c>
      <c r="F247" s="80" t="s">
        <v>90</v>
      </c>
      <c r="G247" s="80" t="s">
        <v>1987</v>
      </c>
      <c r="H247" s="80" t="s">
        <v>1988</v>
      </c>
      <c r="I247" s="177"/>
      <c r="J247" s="81">
        <v>276.51685681722779</v>
      </c>
      <c r="K247" s="81">
        <v>6.1409676264818813</v>
      </c>
      <c r="L247" s="81">
        <v>3.3224583746649676</v>
      </c>
      <c r="M247" s="81">
        <v>161.46842065937881</v>
      </c>
      <c r="N247" s="81">
        <v>196.17528182517722</v>
      </c>
      <c r="O247" s="81">
        <v>126.91327126248071</v>
      </c>
      <c r="P247" s="81">
        <v>69.836866269124016</v>
      </c>
      <c r="Q247" s="81">
        <v>11.129406822578023</v>
      </c>
      <c r="R247" s="81">
        <v>0</v>
      </c>
      <c r="S247" s="81">
        <v>10.229070591600001</v>
      </c>
      <c r="T247" s="82"/>
      <c r="U247" s="81">
        <v>38807452</v>
      </c>
      <c r="V247" s="81">
        <v>2679</v>
      </c>
      <c r="W247" s="81">
        <v>74</v>
      </c>
      <c r="X247" s="81">
        <v>35822</v>
      </c>
      <c r="Y247" s="81">
        <v>62439</v>
      </c>
      <c r="Z247" s="81">
        <v>73032</v>
      </c>
      <c r="AA247" s="81">
        <v>13908</v>
      </c>
      <c r="AB247" s="81">
        <v>149952</v>
      </c>
      <c r="AC247" s="81">
        <v>0</v>
      </c>
      <c r="AD247" s="81">
        <v>10.229070591600001</v>
      </c>
      <c r="AE247" s="82"/>
      <c r="AF247" s="81">
        <v>307524167.51336652</v>
      </c>
      <c r="AG247" s="81">
        <v>5473974.4333641762</v>
      </c>
      <c r="AH247" s="81">
        <v>844267.90305232862</v>
      </c>
      <c r="AI247" s="81">
        <v>231438231.42348173</v>
      </c>
      <c r="AJ247" s="81">
        <v>277799399.07866693</v>
      </c>
      <c r="AK247" s="81">
        <v>0</v>
      </c>
      <c r="AL247" s="81">
        <v>0</v>
      </c>
      <c r="AM247" s="81">
        <v>20586168.835029192</v>
      </c>
      <c r="AN247" s="81">
        <v>0</v>
      </c>
      <c r="AO247" s="81">
        <v>0</v>
      </c>
      <c r="AP247" s="82"/>
      <c r="AQ247" s="81">
        <v>2036</v>
      </c>
      <c r="AR247" s="81">
        <v>132</v>
      </c>
      <c r="AS247" s="81">
        <v>0</v>
      </c>
      <c r="AT247" s="81">
        <v>0</v>
      </c>
      <c r="AU247" s="81">
        <v>0</v>
      </c>
      <c r="AV247" s="81">
        <v>0</v>
      </c>
      <c r="AW247" s="81" t="s">
        <v>564</v>
      </c>
      <c r="AX247" s="82"/>
      <c r="AY247" s="81">
        <v>7671.9</v>
      </c>
      <c r="AZ247" s="81">
        <v>3510.9</v>
      </c>
      <c r="BA247" s="81">
        <v>0</v>
      </c>
      <c r="BB247" s="81">
        <v>0</v>
      </c>
      <c r="BC247" s="81">
        <v>0</v>
      </c>
      <c r="BD247" s="81">
        <v>0</v>
      </c>
      <c r="BE247" s="81" t="s">
        <v>564</v>
      </c>
      <c r="BF247" s="82"/>
      <c r="BG247" s="81">
        <v>0</v>
      </c>
      <c r="BH247" s="81">
        <v>0</v>
      </c>
      <c r="BI247" s="81">
        <v>62.3994</v>
      </c>
      <c r="BJ247" s="81">
        <v>0</v>
      </c>
      <c r="BK247" s="81">
        <v>23.929000000000002</v>
      </c>
      <c r="BL247" s="81">
        <v>0</v>
      </c>
      <c r="BM247" s="82"/>
      <c r="BN247" s="81">
        <v>0</v>
      </c>
      <c r="BO247" s="81">
        <v>0</v>
      </c>
      <c r="BP247" s="81">
        <v>11</v>
      </c>
      <c r="BQ247" s="81">
        <v>0</v>
      </c>
      <c r="BR247" s="81">
        <v>6</v>
      </c>
      <c r="BS247" s="81">
        <v>0</v>
      </c>
      <c r="BT247"/>
      <c r="BU247" s="80">
        <v>86.328400000000002</v>
      </c>
      <c r="BV247" s="80">
        <v>0</v>
      </c>
      <c r="BW247" s="80">
        <v>0</v>
      </c>
      <c r="BX247" s="80">
        <v>0</v>
      </c>
      <c r="BY247" s="80">
        <v>0</v>
      </c>
      <c r="BZ247" s="80">
        <v>0</v>
      </c>
      <c r="CA247" s="80">
        <v>0</v>
      </c>
      <c r="CB247" s="80">
        <v>0</v>
      </c>
      <c r="CC247" s="80">
        <v>0</v>
      </c>
    </row>
    <row r="248" spans="1:81">
      <c r="A248" s="80" t="s">
        <v>1999</v>
      </c>
      <c r="B248" s="80">
        <v>216</v>
      </c>
      <c r="C248" s="80">
        <v>12</v>
      </c>
      <c r="D248" s="80">
        <v>13</v>
      </c>
      <c r="E248" s="80">
        <v>2015</v>
      </c>
      <c r="F248" s="80" t="s">
        <v>91</v>
      </c>
      <c r="G248" s="80" t="s">
        <v>1987</v>
      </c>
      <c r="H248" s="80" t="s">
        <v>1988</v>
      </c>
      <c r="I248" s="177"/>
      <c r="J248" s="81">
        <v>278.24097097644511</v>
      </c>
      <c r="K248" s="81">
        <v>5.8654103340579056</v>
      </c>
      <c r="L248" s="81">
        <v>3.6631320707039707</v>
      </c>
      <c r="M248" s="81">
        <v>169.20448298813614</v>
      </c>
      <c r="N248" s="81">
        <v>196.40785037512927</v>
      </c>
      <c r="O248" s="81">
        <v>126.29253018888423</v>
      </c>
      <c r="P248" s="81">
        <v>71.776301042190312</v>
      </c>
      <c r="Q248" s="81">
        <v>10.869052736180024</v>
      </c>
      <c r="R248" s="81">
        <v>0</v>
      </c>
      <c r="S248" s="81">
        <v>8.6459464590799993</v>
      </c>
      <c r="T248" s="82"/>
      <c r="U248" s="81">
        <v>41934476</v>
      </c>
      <c r="V248" s="81">
        <v>2679</v>
      </c>
      <c r="W248" s="81">
        <v>74</v>
      </c>
      <c r="X248" s="81">
        <v>35822</v>
      </c>
      <c r="Y248" s="81">
        <v>63112</v>
      </c>
      <c r="Z248" s="81">
        <v>73375</v>
      </c>
      <c r="AA248" s="81">
        <v>14283</v>
      </c>
      <c r="AB248" s="81">
        <v>149593</v>
      </c>
      <c r="AC248" s="81">
        <v>0</v>
      </c>
      <c r="AD248" s="81">
        <v>8.6459464590799993</v>
      </c>
      <c r="AE248" s="82"/>
      <c r="AF248" s="81">
        <v>317564370.95600796</v>
      </c>
      <c r="AG248" s="81">
        <v>4843985.1488692174</v>
      </c>
      <c r="AH248" s="81">
        <v>771560.27315225464</v>
      </c>
      <c r="AI248" s="81">
        <v>253313808.90554166</v>
      </c>
      <c r="AJ248" s="81">
        <v>291518572.98227143</v>
      </c>
      <c r="AK248" s="81">
        <v>0</v>
      </c>
      <c r="AL248" s="81">
        <v>0</v>
      </c>
      <c r="AM248" s="81">
        <v>20501093.13096644</v>
      </c>
      <c r="AN248" s="81">
        <v>0</v>
      </c>
      <c r="AO248" s="81">
        <v>0</v>
      </c>
      <c r="AP248" s="82"/>
      <c r="AQ248" s="81">
        <v>2248</v>
      </c>
      <c r="AR248" s="81">
        <v>193</v>
      </c>
      <c r="AS248" s="81">
        <v>0</v>
      </c>
      <c r="AT248" s="81">
        <v>0</v>
      </c>
      <c r="AU248" s="81">
        <v>0</v>
      </c>
      <c r="AV248" s="81">
        <v>0</v>
      </c>
      <c r="AW248" s="81" t="s">
        <v>564</v>
      </c>
      <c r="AX248" s="82"/>
      <c r="AY248" s="81">
        <v>8557.1</v>
      </c>
      <c r="AZ248" s="81">
        <v>4717.8</v>
      </c>
      <c r="BA248" s="81">
        <v>0</v>
      </c>
      <c r="BB248" s="81">
        <v>0</v>
      </c>
      <c r="BC248" s="81">
        <v>0</v>
      </c>
      <c r="BD248" s="81">
        <v>0</v>
      </c>
      <c r="BE248" s="81" t="s">
        <v>564</v>
      </c>
      <c r="BF248" s="82"/>
      <c r="BG248" s="81">
        <v>0</v>
      </c>
      <c r="BH248" s="81">
        <v>0</v>
      </c>
      <c r="BI248" s="81">
        <v>52.875999999999998</v>
      </c>
      <c r="BJ248" s="81">
        <v>0</v>
      </c>
      <c r="BK248" s="81">
        <v>27.455000000000002</v>
      </c>
      <c r="BL248" s="81">
        <v>0</v>
      </c>
      <c r="BM248" s="82"/>
      <c r="BN248" s="81">
        <v>0</v>
      </c>
      <c r="BO248" s="81">
        <v>0</v>
      </c>
      <c r="BP248" s="81">
        <v>10</v>
      </c>
      <c r="BQ248" s="81">
        <v>0</v>
      </c>
      <c r="BR248" s="81">
        <v>7</v>
      </c>
      <c r="BS248" s="81">
        <v>0</v>
      </c>
      <c r="BT248"/>
      <c r="BU248" s="80">
        <v>80.331000000000003</v>
      </c>
      <c r="BV248" s="80">
        <v>0</v>
      </c>
      <c r="BW248" s="80">
        <v>0</v>
      </c>
      <c r="BX248" s="80">
        <v>0</v>
      </c>
      <c r="BY248" s="80">
        <v>0</v>
      </c>
      <c r="BZ248" s="80">
        <v>0</v>
      </c>
      <c r="CA248" s="80">
        <v>0</v>
      </c>
      <c r="CB248" s="80">
        <v>0</v>
      </c>
      <c r="CC248" s="80">
        <v>0</v>
      </c>
    </row>
    <row r="249" spans="1:81">
      <c r="A249" s="80" t="s">
        <v>2000</v>
      </c>
      <c r="B249" s="80">
        <v>217</v>
      </c>
      <c r="C249" s="80">
        <v>13</v>
      </c>
      <c r="D249" s="80">
        <v>13</v>
      </c>
      <c r="E249" s="80">
        <v>2016</v>
      </c>
      <c r="F249" s="80" t="s">
        <v>92</v>
      </c>
      <c r="G249" s="80" t="s">
        <v>1987</v>
      </c>
      <c r="H249" s="80" t="s">
        <v>1988</v>
      </c>
      <c r="I249" s="177"/>
      <c r="J249" s="81">
        <v>237.68567860948878</v>
      </c>
      <c r="K249" s="81">
        <v>5.858314785483314</v>
      </c>
      <c r="L249" s="81">
        <v>4.2919839160939315</v>
      </c>
      <c r="M249" s="81">
        <v>148.08178711485522</v>
      </c>
      <c r="N249" s="81">
        <v>174.56979882308545</v>
      </c>
      <c r="O249" s="81">
        <v>125.34550420642539</v>
      </c>
      <c r="P249" s="81">
        <v>71.112254226912682</v>
      </c>
      <c r="Q249" s="81">
        <v>10.532930521298168</v>
      </c>
      <c r="R249" s="81">
        <v>0</v>
      </c>
      <c r="S249" s="81">
        <v>11.553886148999998</v>
      </c>
      <c r="T249" s="82"/>
      <c r="U249" s="81">
        <v>37451011</v>
      </c>
      <c r="V249" s="81">
        <v>2679</v>
      </c>
      <c r="W249" s="81">
        <v>74</v>
      </c>
      <c r="X249" s="81">
        <v>35822</v>
      </c>
      <c r="Y249" s="81">
        <v>63774</v>
      </c>
      <c r="Z249" s="81">
        <v>73720</v>
      </c>
      <c r="AA249" s="81">
        <v>14636</v>
      </c>
      <c r="AB249" s="81">
        <v>149124</v>
      </c>
      <c r="AC249" s="81">
        <v>0</v>
      </c>
      <c r="AD249" s="81">
        <v>11.553886149</v>
      </c>
      <c r="AE249" s="82"/>
      <c r="AF249" s="81">
        <v>276429006.31131983</v>
      </c>
      <c r="AG249" s="81">
        <v>4656685.9675434688</v>
      </c>
      <c r="AH249" s="81">
        <v>671790.96125548123</v>
      </c>
      <c r="AI249" s="81">
        <v>236606318.66938409</v>
      </c>
      <c r="AJ249" s="81">
        <v>250913461.26309869</v>
      </c>
      <c r="AK249" s="81">
        <v>0</v>
      </c>
      <c r="AL249" s="81">
        <v>0</v>
      </c>
      <c r="AM249" s="81">
        <v>20452696.051194541</v>
      </c>
      <c r="AN249" s="81">
        <v>0</v>
      </c>
      <c r="AO249" s="81">
        <v>0</v>
      </c>
      <c r="AP249" s="82"/>
      <c r="AQ249" s="81">
        <v>2446</v>
      </c>
      <c r="AR249" s="81">
        <v>235</v>
      </c>
      <c r="AS249" s="81">
        <v>0</v>
      </c>
      <c r="AT249" s="81">
        <v>0</v>
      </c>
      <c r="AU249" s="81">
        <v>0</v>
      </c>
      <c r="AV249" s="81">
        <v>0</v>
      </c>
      <c r="AW249" s="81" t="s">
        <v>564</v>
      </c>
      <c r="AX249" s="82"/>
      <c r="AY249" s="81">
        <v>9440.4</v>
      </c>
      <c r="AZ249" s="81">
        <v>5810.9</v>
      </c>
      <c r="BA249" s="81">
        <v>0</v>
      </c>
      <c r="BB249" s="81">
        <v>0</v>
      </c>
      <c r="BC249" s="81">
        <v>0</v>
      </c>
      <c r="BD249" s="81">
        <v>0</v>
      </c>
      <c r="BE249" s="81" t="s">
        <v>564</v>
      </c>
      <c r="BF249" s="82"/>
      <c r="BG249" s="81">
        <v>0</v>
      </c>
      <c r="BH249" s="81">
        <v>0</v>
      </c>
      <c r="BI249" s="81">
        <v>50.771299999999997</v>
      </c>
      <c r="BJ249" s="81">
        <v>0</v>
      </c>
      <c r="BK249" s="81">
        <v>40.920999999999999</v>
      </c>
      <c r="BL249" s="81">
        <v>0</v>
      </c>
      <c r="BM249" s="82"/>
      <c r="BN249" s="81">
        <v>0</v>
      </c>
      <c r="BO249" s="81">
        <v>0</v>
      </c>
      <c r="BP249" s="81">
        <v>9</v>
      </c>
      <c r="BQ249" s="81">
        <v>0</v>
      </c>
      <c r="BR249" s="81">
        <v>6</v>
      </c>
      <c r="BS249" s="81">
        <v>0</v>
      </c>
      <c r="BT249"/>
      <c r="BU249" s="80">
        <v>73.417299999999997</v>
      </c>
      <c r="BV249" s="80">
        <v>18.274999999999999</v>
      </c>
      <c r="BW249" s="80">
        <v>0</v>
      </c>
      <c r="BX249" s="80">
        <v>0</v>
      </c>
      <c r="BY249" s="80">
        <v>0</v>
      </c>
      <c r="BZ249" s="80">
        <v>0</v>
      </c>
      <c r="CA249" s="80">
        <v>0</v>
      </c>
      <c r="CB249" s="80">
        <v>0</v>
      </c>
      <c r="CC249" s="80">
        <v>0</v>
      </c>
    </row>
    <row r="250" spans="1:81">
      <c r="A250" s="80" t="s">
        <v>2001</v>
      </c>
      <c r="B250" s="80">
        <v>218</v>
      </c>
      <c r="C250" s="80">
        <v>14</v>
      </c>
      <c r="D250" s="80">
        <v>13</v>
      </c>
      <c r="E250" s="80">
        <v>2017</v>
      </c>
      <c r="F250" s="80" t="s">
        <v>71</v>
      </c>
      <c r="G250" s="80" t="s">
        <v>1987</v>
      </c>
      <c r="H250" s="80" t="s">
        <v>1988</v>
      </c>
      <c r="I250" s="177"/>
      <c r="J250" s="81">
        <v>268.40604515214511</v>
      </c>
      <c r="K250" s="81">
        <v>6.1023542129022186</v>
      </c>
      <c r="L250" s="81">
        <v>3.7549000083528408</v>
      </c>
      <c r="M250" s="81">
        <v>142.83138161018792</v>
      </c>
      <c r="N250" s="81">
        <v>190.85407717687062</v>
      </c>
      <c r="O250" s="81">
        <v>124.30703753313541</v>
      </c>
      <c r="P250" s="81">
        <v>71.598404560778988</v>
      </c>
      <c r="Q250" s="81">
        <v>10.157878888446275</v>
      </c>
      <c r="R250" s="81">
        <v>0</v>
      </c>
      <c r="S250" s="81">
        <v>19.946297007000005</v>
      </c>
      <c r="T250" s="82"/>
      <c r="U250" s="81">
        <v>45970015</v>
      </c>
      <c r="V250" s="81">
        <v>2679</v>
      </c>
      <c r="W250" s="81">
        <v>74</v>
      </c>
      <c r="X250" s="81">
        <v>35822</v>
      </c>
      <c r="Y250" s="81">
        <v>64436</v>
      </c>
      <c r="Z250" s="81">
        <v>74322</v>
      </c>
      <c r="AA250" s="81">
        <v>14830</v>
      </c>
      <c r="AB250" s="81">
        <v>148723</v>
      </c>
      <c r="AC250" s="81">
        <v>0</v>
      </c>
      <c r="AD250" s="81">
        <v>19.946297007000009</v>
      </c>
      <c r="AE250" s="82"/>
      <c r="AF250" s="81">
        <v>319792702.47447902</v>
      </c>
      <c r="AG250" s="81">
        <v>4831818.0279818922</v>
      </c>
      <c r="AH250" s="81">
        <v>802951.40335204999</v>
      </c>
      <c r="AI250" s="81">
        <v>237158897.8949233</v>
      </c>
      <c r="AJ250" s="81">
        <v>280180475.89337212</v>
      </c>
      <c r="AK250" s="81">
        <v>0</v>
      </c>
      <c r="AL250" s="81">
        <v>0</v>
      </c>
      <c r="AM250" s="81">
        <v>20429614.817776341</v>
      </c>
      <c r="AN250" s="81">
        <v>0</v>
      </c>
      <c r="AO250" s="81">
        <v>0</v>
      </c>
      <c r="AP250" s="82"/>
      <c r="AQ250" s="81">
        <v>2582</v>
      </c>
      <c r="AR250" s="81">
        <v>258</v>
      </c>
      <c r="AS250" s="81">
        <v>0</v>
      </c>
      <c r="AT250" s="81">
        <v>0</v>
      </c>
      <c r="AU250" s="81">
        <v>0</v>
      </c>
      <c r="AV250" s="81">
        <v>0</v>
      </c>
      <c r="AW250" s="81" t="s">
        <v>564</v>
      </c>
      <c r="AX250" s="82"/>
      <c r="AY250" s="81">
        <v>10052.6</v>
      </c>
      <c r="AZ250" s="81">
        <v>7186.4</v>
      </c>
      <c r="BA250" s="81">
        <v>0</v>
      </c>
      <c r="BB250" s="81">
        <v>0</v>
      </c>
      <c r="BC250" s="81">
        <v>0</v>
      </c>
      <c r="BD250" s="81">
        <v>0</v>
      </c>
      <c r="BE250" s="81" t="s">
        <v>564</v>
      </c>
      <c r="BF250" s="82"/>
      <c r="BG250" s="81">
        <v>0</v>
      </c>
      <c r="BH250" s="81">
        <v>0</v>
      </c>
      <c r="BI250" s="81">
        <v>54.951999999999998</v>
      </c>
      <c r="BJ250" s="81">
        <v>0</v>
      </c>
      <c r="BK250" s="81">
        <v>44.564999999999998</v>
      </c>
      <c r="BL250" s="81">
        <v>0</v>
      </c>
      <c r="BM250" s="82"/>
      <c r="BN250" s="81">
        <v>0</v>
      </c>
      <c r="BO250" s="81">
        <v>0</v>
      </c>
      <c r="BP250" s="81">
        <v>9</v>
      </c>
      <c r="BQ250" s="81">
        <v>0</v>
      </c>
      <c r="BR250" s="81">
        <v>6</v>
      </c>
      <c r="BS250" s="81">
        <v>0</v>
      </c>
      <c r="BT250"/>
      <c r="BU250" s="80">
        <v>78.537999999999997</v>
      </c>
      <c r="BV250" s="80">
        <v>20.978999999999999</v>
      </c>
      <c r="BW250" s="80">
        <v>0</v>
      </c>
      <c r="BX250" s="80">
        <v>0</v>
      </c>
      <c r="BY250" s="80">
        <v>0</v>
      </c>
      <c r="BZ250" s="80">
        <v>0</v>
      </c>
      <c r="CA250" s="80">
        <v>0</v>
      </c>
      <c r="CB250" s="80">
        <v>0</v>
      </c>
      <c r="CC250" s="80">
        <v>0</v>
      </c>
    </row>
    <row r="251" spans="1:81">
      <c r="A251" s="80" t="s">
        <v>2002</v>
      </c>
      <c r="B251" s="80">
        <v>219</v>
      </c>
      <c r="C251" s="80">
        <v>15</v>
      </c>
      <c r="D251" s="80">
        <v>13</v>
      </c>
      <c r="E251" s="80">
        <v>2018</v>
      </c>
      <c r="F251" s="80" t="s">
        <v>93</v>
      </c>
      <c r="G251" s="80" t="s">
        <v>1987</v>
      </c>
      <c r="H251" s="80" t="s">
        <v>1988</v>
      </c>
      <c r="I251" s="177"/>
      <c r="J251" s="81">
        <v>264.56910794965108</v>
      </c>
      <c r="K251" s="81">
        <v>5.7377625943977666</v>
      </c>
      <c r="L251" s="81">
        <v>3.517654267082579</v>
      </c>
      <c r="M251" s="81">
        <v>141.2136318886466</v>
      </c>
      <c r="N251" s="81">
        <v>182.28315858067543</v>
      </c>
      <c r="O251" s="81">
        <v>122.21938923708024</v>
      </c>
      <c r="P251" s="81">
        <v>71.530981545140136</v>
      </c>
      <c r="Q251" s="81">
        <v>9.4081893245290313</v>
      </c>
      <c r="R251" s="81">
        <v>0</v>
      </c>
      <c r="S251" s="81">
        <v>7.9615878013399994</v>
      </c>
      <c r="T251" s="82"/>
      <c r="U251" s="81">
        <v>48211366</v>
      </c>
      <c r="V251" s="81">
        <v>2679</v>
      </c>
      <c r="W251" s="81">
        <v>74</v>
      </c>
      <c r="X251" s="81">
        <v>35822</v>
      </c>
      <c r="Y251" s="81">
        <v>65314</v>
      </c>
      <c r="Z251" s="81">
        <v>74473</v>
      </c>
      <c r="AA251" s="81">
        <v>14965</v>
      </c>
      <c r="AB251" s="81">
        <v>148442</v>
      </c>
      <c r="AC251" s="81">
        <v>0</v>
      </c>
      <c r="AD251" s="81">
        <v>7.9615878013399994</v>
      </c>
      <c r="AE251" s="82"/>
      <c r="AF251" s="81">
        <v>320911048.61036068</v>
      </c>
      <c r="AG251" s="81">
        <v>4363419.7809144324</v>
      </c>
      <c r="AH251" s="81">
        <v>766357.92576592555</v>
      </c>
      <c r="AI251" s="81">
        <v>231105864.25251341</v>
      </c>
      <c r="AJ251" s="81">
        <v>281062724.43244648</v>
      </c>
      <c r="AK251" s="81">
        <v>0</v>
      </c>
      <c r="AL251" s="81">
        <v>0</v>
      </c>
      <c r="AM251" s="81">
        <v>20433206.176258579</v>
      </c>
      <c r="AN251" s="81">
        <v>0</v>
      </c>
      <c r="AO251" s="81">
        <v>0</v>
      </c>
      <c r="AP251" s="82"/>
      <c r="AQ251" s="81">
        <v>2752</v>
      </c>
      <c r="AR251" s="81">
        <v>283</v>
      </c>
      <c r="AS251" s="81">
        <v>0</v>
      </c>
      <c r="AT251" s="81">
        <v>0</v>
      </c>
      <c r="AU251" s="81">
        <v>0</v>
      </c>
      <c r="AV251" s="81">
        <v>0</v>
      </c>
      <c r="AW251" s="81" t="s">
        <v>564</v>
      </c>
      <c r="AX251" s="82"/>
      <c r="AY251" s="81">
        <v>10827</v>
      </c>
      <c r="AZ251" s="81">
        <v>7518.5</v>
      </c>
      <c r="BA251" s="81">
        <v>0</v>
      </c>
      <c r="BB251" s="81">
        <v>0</v>
      </c>
      <c r="BC251" s="81">
        <v>0</v>
      </c>
      <c r="BD251" s="81">
        <v>0</v>
      </c>
      <c r="BE251" s="81" t="s">
        <v>564</v>
      </c>
      <c r="BF251" s="82"/>
      <c r="BG251" s="81">
        <v>0</v>
      </c>
      <c r="BH251" s="81">
        <v>0</v>
      </c>
      <c r="BI251" s="81">
        <v>61.249000000000002</v>
      </c>
      <c r="BJ251" s="81">
        <v>0</v>
      </c>
      <c r="BK251" s="81">
        <v>38.557000000000002</v>
      </c>
      <c r="BL251" s="81">
        <v>0</v>
      </c>
      <c r="BM251" s="82"/>
      <c r="BN251" s="81">
        <v>0</v>
      </c>
      <c r="BO251" s="81">
        <v>0</v>
      </c>
      <c r="BP251" s="81">
        <v>10</v>
      </c>
      <c r="BQ251" s="81">
        <v>0</v>
      </c>
      <c r="BR251" s="81">
        <v>6</v>
      </c>
      <c r="BS251" s="81">
        <v>0</v>
      </c>
      <c r="BT251"/>
      <c r="BU251" s="80">
        <v>79.894999999999996</v>
      </c>
      <c r="BV251" s="80">
        <v>15.792999999999999</v>
      </c>
      <c r="BW251" s="80">
        <v>4.1180000000000003</v>
      </c>
      <c r="BX251" s="80">
        <v>0</v>
      </c>
      <c r="BY251" s="80">
        <v>0</v>
      </c>
      <c r="BZ251" s="80">
        <v>0</v>
      </c>
      <c r="CA251" s="80">
        <v>0</v>
      </c>
      <c r="CB251" s="80">
        <v>0</v>
      </c>
      <c r="CC251" s="80">
        <v>0</v>
      </c>
    </row>
    <row r="252" spans="1:81">
      <c r="A252" s="80" t="s">
        <v>2003</v>
      </c>
      <c r="B252" s="80">
        <v>220</v>
      </c>
      <c r="C252" s="80">
        <v>16</v>
      </c>
      <c r="D252" s="80">
        <v>13</v>
      </c>
      <c r="E252" s="80">
        <v>2019</v>
      </c>
      <c r="F252" s="80" t="s">
        <v>73</v>
      </c>
      <c r="G252" s="80" t="s">
        <v>1987</v>
      </c>
      <c r="H252" s="80" t="s">
        <v>1988</v>
      </c>
      <c r="I252" s="177"/>
      <c r="J252" s="81">
        <v>249.30543236793145</v>
      </c>
      <c r="K252" s="81">
        <v>5.0655051289928279</v>
      </c>
      <c r="L252" s="81">
        <v>3.5472660877311135</v>
      </c>
      <c r="M252" s="81">
        <v>133.70855364606979</v>
      </c>
      <c r="N252" s="81">
        <v>159.79886322591625</v>
      </c>
      <c r="O252" s="81">
        <v>118.34487340569981</v>
      </c>
      <c r="P252" s="81">
        <v>71.338367328146205</v>
      </c>
      <c r="Q252" s="81">
        <v>9.1160544086287878</v>
      </c>
      <c r="R252" s="81">
        <v>0</v>
      </c>
      <c r="S252" s="81">
        <v>15.965745622860002</v>
      </c>
      <c r="T252" s="82"/>
      <c r="U252" s="81">
        <v>47479540</v>
      </c>
      <c r="V252" s="81">
        <v>2679</v>
      </c>
      <c r="W252" s="81">
        <v>74</v>
      </c>
      <c r="X252" s="81">
        <v>35822</v>
      </c>
      <c r="Y252" s="81">
        <v>65864</v>
      </c>
      <c r="Z252" s="81">
        <v>74092</v>
      </c>
      <c r="AA252" s="81">
        <v>14813</v>
      </c>
      <c r="AB252" s="81">
        <v>147727</v>
      </c>
      <c r="AC252" s="81">
        <v>0</v>
      </c>
      <c r="AD252" s="81">
        <v>15.96574562286</v>
      </c>
      <c r="AE252" s="82"/>
      <c r="AF252" s="81">
        <v>309131420.72765613</v>
      </c>
      <c r="AG252" s="81">
        <v>4074696.964327577</v>
      </c>
      <c r="AH252" s="81">
        <v>812578.26531308622</v>
      </c>
      <c r="AI252" s="81">
        <v>227950214.33709151</v>
      </c>
      <c r="AJ252" s="81">
        <v>247517795.00905454</v>
      </c>
      <c r="AK252" s="81">
        <v>0</v>
      </c>
      <c r="AL252" s="81">
        <v>0</v>
      </c>
      <c r="AM252" s="81">
        <v>20119305.311739411</v>
      </c>
      <c r="AN252" s="81">
        <v>0</v>
      </c>
      <c r="AO252" s="81">
        <v>0</v>
      </c>
      <c r="AP252" s="82"/>
      <c r="AQ252" s="81">
        <v>2917</v>
      </c>
      <c r="AR252" s="81">
        <v>302</v>
      </c>
      <c r="AS252" s="81">
        <v>0</v>
      </c>
      <c r="AT252" s="81">
        <v>0</v>
      </c>
      <c r="AU252" s="81">
        <v>0</v>
      </c>
      <c r="AV252" s="81">
        <v>0</v>
      </c>
      <c r="AW252" s="81" t="s">
        <v>564</v>
      </c>
      <c r="AX252" s="82"/>
      <c r="AY252" s="81">
        <v>11578.699999999981</v>
      </c>
      <c r="AZ252" s="81">
        <v>7856.0999999999967</v>
      </c>
      <c r="BA252" s="81">
        <v>0</v>
      </c>
      <c r="BB252" s="81">
        <v>0</v>
      </c>
      <c r="BC252" s="81">
        <v>0</v>
      </c>
      <c r="BD252" s="81">
        <v>0</v>
      </c>
      <c r="BE252" s="81" t="s">
        <v>564</v>
      </c>
      <c r="BF252" s="82"/>
      <c r="BG252" s="81">
        <v>0</v>
      </c>
      <c r="BH252" s="81">
        <v>0</v>
      </c>
      <c r="BI252" s="81">
        <v>56.155999999999999</v>
      </c>
      <c r="BJ252" s="81">
        <v>0</v>
      </c>
      <c r="BK252" s="81">
        <v>40.331999999999994</v>
      </c>
      <c r="BL252" s="81">
        <v>0</v>
      </c>
      <c r="BM252" s="82"/>
      <c r="BN252" s="81">
        <v>0</v>
      </c>
      <c r="BO252" s="81">
        <v>0</v>
      </c>
      <c r="BP252" s="81">
        <v>10</v>
      </c>
      <c r="BQ252" s="81">
        <v>0</v>
      </c>
      <c r="BR252" s="81">
        <v>7</v>
      </c>
      <c r="BS252" s="81">
        <v>0</v>
      </c>
      <c r="BT252"/>
      <c r="BU252" s="80">
        <v>81.284000000000006</v>
      </c>
      <c r="BV252" s="80">
        <v>15.204000000000001</v>
      </c>
      <c r="BW252" s="80">
        <v>0</v>
      </c>
      <c r="BX252" s="80">
        <v>0</v>
      </c>
      <c r="BY252" s="80">
        <v>0</v>
      </c>
      <c r="BZ252" s="80">
        <v>0</v>
      </c>
      <c r="CA252" s="80">
        <v>0</v>
      </c>
      <c r="CB252" s="80">
        <v>0</v>
      </c>
      <c r="CC252" s="80">
        <v>0</v>
      </c>
    </row>
    <row r="253" spans="1:81">
      <c r="A253" s="80" t="s">
        <v>2004</v>
      </c>
      <c r="B253" s="80">
        <v>221</v>
      </c>
      <c r="C253" s="80">
        <v>17</v>
      </c>
      <c r="D253" s="80">
        <v>13</v>
      </c>
      <c r="E253" s="80">
        <v>2020</v>
      </c>
      <c r="F253" s="80" t="s">
        <v>218</v>
      </c>
      <c r="G253" s="80" t="s">
        <v>1987</v>
      </c>
      <c r="H253" s="80" t="s">
        <v>1988</v>
      </c>
      <c r="I253" s="177"/>
      <c r="J253" s="81">
        <v>235.83223286683679</v>
      </c>
      <c r="K253" s="81">
        <v>5.9312468771377516</v>
      </c>
      <c r="L253" s="81">
        <v>3.0573291902627462</v>
      </c>
      <c r="M253" s="81">
        <v>129.76701685493572</v>
      </c>
      <c r="N253" s="81">
        <v>168.05667634140471</v>
      </c>
      <c r="O253" s="81">
        <v>103.71484375991034</v>
      </c>
      <c r="P253" s="81">
        <v>67.357577270205937</v>
      </c>
      <c r="Q253" s="81">
        <v>8.6771381783835686</v>
      </c>
      <c r="R253" s="81">
        <v>0</v>
      </c>
      <c r="S253" s="81">
        <v>21.818301589210002</v>
      </c>
      <c r="T253" s="82"/>
      <c r="U253" s="81">
        <v>42221246</v>
      </c>
      <c r="V253" s="81">
        <v>2864</v>
      </c>
      <c r="W253" s="81">
        <v>65</v>
      </c>
      <c r="X253" s="81">
        <v>38371</v>
      </c>
      <c r="Y253" s="81">
        <v>66516</v>
      </c>
      <c r="Z253" s="81">
        <v>74112</v>
      </c>
      <c r="AA253" s="81">
        <v>15196</v>
      </c>
      <c r="AB253" s="81">
        <v>147162</v>
      </c>
      <c r="AC253" s="81">
        <v>0</v>
      </c>
      <c r="AD253" s="81">
        <v>21.818301589210002</v>
      </c>
      <c r="AE253" s="82"/>
      <c r="AF253" s="81">
        <v>295906110.92865372</v>
      </c>
      <c r="AG253" s="81">
        <v>4523649.9085856378</v>
      </c>
      <c r="AH253" s="81">
        <v>721005.23627075204</v>
      </c>
      <c r="AI253" s="81">
        <v>221562043.76272744</v>
      </c>
      <c r="AJ253" s="81">
        <v>269782415.71087766</v>
      </c>
      <c r="AK253" s="81"/>
      <c r="AL253" s="81"/>
      <c r="AM253" s="81">
        <v>19206276.003921352</v>
      </c>
      <c r="AN253" s="81"/>
      <c r="AO253" s="81"/>
      <c r="AP253" s="82"/>
      <c r="AQ253" s="81">
        <v>3100</v>
      </c>
      <c r="AR253" s="81">
        <v>306</v>
      </c>
      <c r="AS253" s="81">
        <v>0</v>
      </c>
      <c r="AT253" s="81">
        <v>0</v>
      </c>
      <c r="AU253" s="81">
        <v>0</v>
      </c>
      <c r="AV253" s="81">
        <v>0</v>
      </c>
      <c r="AW253" s="81">
        <v>0</v>
      </c>
      <c r="AX253" s="82"/>
      <c r="AY253" s="81">
        <v>12443.29999999997</v>
      </c>
      <c r="AZ253" s="81">
        <v>8016.7</v>
      </c>
      <c r="BA253" s="81">
        <v>0</v>
      </c>
      <c r="BB253" s="81">
        <v>0</v>
      </c>
      <c r="BC253" s="81">
        <v>0</v>
      </c>
      <c r="BD253" s="81">
        <v>0</v>
      </c>
      <c r="BE253" s="81">
        <v>0</v>
      </c>
      <c r="BF253" s="82"/>
      <c r="BG253" s="81">
        <v>0</v>
      </c>
      <c r="BH253" s="81">
        <v>0</v>
      </c>
      <c r="BI253" s="81">
        <v>55.938000000000002</v>
      </c>
      <c r="BJ253" s="81">
        <v>0</v>
      </c>
      <c r="BK253" s="81">
        <v>42.042000000000002</v>
      </c>
      <c r="BL253" s="81">
        <v>0</v>
      </c>
      <c r="BM253" s="82"/>
      <c r="BN253" s="81">
        <v>0</v>
      </c>
      <c r="BO253" s="81">
        <v>0</v>
      </c>
      <c r="BP253" s="81">
        <v>11</v>
      </c>
      <c r="BQ253" s="81">
        <v>0</v>
      </c>
      <c r="BR253" s="81">
        <v>6</v>
      </c>
      <c r="BS253" s="81">
        <v>0</v>
      </c>
      <c r="BT253"/>
      <c r="BU253" s="80">
        <v>74.227000000000004</v>
      </c>
      <c r="BV253" s="80">
        <v>23.753</v>
      </c>
      <c r="BW253" s="80">
        <v>0</v>
      </c>
      <c r="BX253" s="80">
        <v>0</v>
      </c>
      <c r="BY253" s="80">
        <v>0</v>
      </c>
      <c r="BZ253" s="80">
        <v>0</v>
      </c>
      <c r="CA253" s="80">
        <v>0</v>
      </c>
      <c r="CB253" s="80">
        <v>0</v>
      </c>
      <c r="CC253" s="80">
        <v>0</v>
      </c>
    </row>
    <row r="254" spans="1:81">
      <c r="A254" s="80" t="s">
        <v>2005</v>
      </c>
      <c r="B254" s="80">
        <v>221</v>
      </c>
      <c r="C254" s="80">
        <v>18</v>
      </c>
      <c r="D254" s="80">
        <v>13</v>
      </c>
      <c r="E254" s="80">
        <v>2021</v>
      </c>
      <c r="F254" s="80" t="s">
        <v>75</v>
      </c>
      <c r="G254" s="174" t="s">
        <v>1987</v>
      </c>
      <c r="H254" s="80" t="s">
        <v>1988</v>
      </c>
      <c r="I254" s="177"/>
      <c r="J254" s="81">
        <v>251.11695573924595</v>
      </c>
      <c r="K254" s="81">
        <v>6.6040936214396417</v>
      </c>
      <c r="L254" s="81">
        <v>2.8110281792815699</v>
      </c>
      <c r="M254" s="81">
        <v>146.3081020873224</v>
      </c>
      <c r="N254" s="81">
        <v>158.15496353355277</v>
      </c>
      <c r="O254" s="81">
        <v>100.73295274205853</v>
      </c>
      <c r="P254" s="81">
        <v>69.620236212743691</v>
      </c>
      <c r="Q254" s="81">
        <v>8.7303717000847421</v>
      </c>
      <c r="R254" s="81">
        <v>0</v>
      </c>
      <c r="S254" s="81">
        <v>20.161815413759999</v>
      </c>
      <c r="T254" s="82"/>
      <c r="U254" s="81">
        <v>51937660</v>
      </c>
      <c r="V254" s="81">
        <v>2864</v>
      </c>
      <c r="W254" s="81">
        <v>65</v>
      </c>
      <c r="X254" s="81">
        <v>38371</v>
      </c>
      <c r="Y254" s="81">
        <v>66972</v>
      </c>
      <c r="Z254" s="81">
        <v>74118</v>
      </c>
      <c r="AA254" s="81">
        <v>15317</v>
      </c>
      <c r="AB254" s="81">
        <v>146309</v>
      </c>
      <c r="AC254" s="81">
        <v>0</v>
      </c>
      <c r="AD254" s="81">
        <v>20.161815413759999</v>
      </c>
      <c r="AE254" s="82"/>
      <c r="AF254" s="81">
        <v>317356827.79685736</v>
      </c>
      <c r="AG254" s="81">
        <v>5091872.7466355292</v>
      </c>
      <c r="AH254" s="81">
        <v>634897.66063290031</v>
      </c>
      <c r="AI254" s="81">
        <v>246822930.63722828</v>
      </c>
      <c r="AJ254" s="81">
        <v>236568796.00502744</v>
      </c>
      <c r="AK254" s="81">
        <v>0</v>
      </c>
      <c r="AL254" s="81">
        <v>0</v>
      </c>
      <c r="AM254" s="81">
        <v>19205088.16127184</v>
      </c>
      <c r="AN254" s="81">
        <v>0</v>
      </c>
      <c r="AO254" s="81">
        <v>0</v>
      </c>
      <c r="AP254" s="82"/>
      <c r="AQ254" s="81">
        <v>3260</v>
      </c>
      <c r="AR254" s="81">
        <v>308</v>
      </c>
      <c r="AS254" s="81">
        <v>0</v>
      </c>
      <c r="AT254" s="81">
        <v>0</v>
      </c>
      <c r="AU254" s="81">
        <v>0</v>
      </c>
      <c r="AV254" s="81">
        <v>0</v>
      </c>
      <c r="AW254" s="81"/>
      <c r="AX254" s="82"/>
      <c r="AY254" s="81">
        <v>13288.199999999961</v>
      </c>
      <c r="AZ254" s="81">
        <v>8276.7000000000007</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2006</v>
      </c>
      <c r="B255" s="80">
        <v>221</v>
      </c>
      <c r="C255" s="80">
        <v>19</v>
      </c>
      <c r="D255" s="80">
        <v>13</v>
      </c>
      <c r="E255" s="80">
        <v>2022</v>
      </c>
      <c r="F255" s="80" t="s">
        <v>568</v>
      </c>
      <c r="G255" s="174" t="s">
        <v>1987</v>
      </c>
      <c r="H255" s="80" t="s">
        <v>1988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3464</v>
      </c>
      <c r="AR255" s="81">
        <v>313</v>
      </c>
      <c r="AS255" s="81">
        <v>0</v>
      </c>
      <c r="AT255" s="81">
        <v>0</v>
      </c>
      <c r="AU255" s="81">
        <v>0</v>
      </c>
      <c r="AV255" s="81">
        <v>0</v>
      </c>
      <c r="AW255" s="81"/>
      <c r="AX255" s="82"/>
      <c r="AY255" s="81">
        <v>14340.199999999939</v>
      </c>
      <c r="AZ255" s="81">
        <v>8543.9</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2007</v>
      </c>
      <c r="B256" s="80">
        <v>222</v>
      </c>
      <c r="C256" s="80">
        <v>1</v>
      </c>
      <c r="D256" s="80">
        <v>14</v>
      </c>
      <c r="E256" s="80">
        <v>1990</v>
      </c>
      <c r="F256" s="80" t="s">
        <v>562</v>
      </c>
      <c r="G256" s="80" t="s">
        <v>2008</v>
      </c>
      <c r="H256" s="80" t="s">
        <v>2009</v>
      </c>
      <c r="I256" s="177"/>
      <c r="J256" s="81">
        <v>753.4812649041387</v>
      </c>
      <c r="K256" s="81">
        <v>13.545313415608305</v>
      </c>
      <c r="L256" s="81">
        <v>5.6716383783683222</v>
      </c>
      <c r="M256" s="81">
        <v>83.717007542062191</v>
      </c>
      <c r="N256" s="81">
        <v>140.41007107735376</v>
      </c>
      <c r="O256" s="81">
        <v>127.37298938277105</v>
      </c>
      <c r="P256" s="81">
        <v>96.313556645992108</v>
      </c>
      <c r="Q256" s="81">
        <v>8.5155742431266006</v>
      </c>
      <c r="R256" s="81">
        <v>0</v>
      </c>
      <c r="S256" s="81">
        <v>8.4297128621169204</v>
      </c>
      <c r="T256" s="82"/>
      <c r="U256" s="81">
        <v>63007761</v>
      </c>
      <c r="V256" s="81">
        <v>3636</v>
      </c>
      <c r="W256" s="81">
        <v>75</v>
      </c>
      <c r="X256" s="81">
        <v>29458</v>
      </c>
      <c r="Y256" s="81">
        <v>40492</v>
      </c>
      <c r="Z256" s="81">
        <v>52390</v>
      </c>
      <c r="AA256" s="81">
        <v>23386</v>
      </c>
      <c r="AB256" s="81">
        <v>138264</v>
      </c>
      <c r="AC256" s="81">
        <v>0</v>
      </c>
      <c r="AD256" s="81">
        <v>8.4297128621169204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2010</v>
      </c>
      <c r="B257" s="80">
        <v>223</v>
      </c>
      <c r="C257" s="80">
        <v>2</v>
      </c>
      <c r="D257" s="80">
        <v>14</v>
      </c>
      <c r="E257" s="80">
        <v>2005</v>
      </c>
      <c r="F257" s="80" t="s">
        <v>565</v>
      </c>
      <c r="G257" s="80" t="s">
        <v>2008</v>
      </c>
      <c r="H257" s="80" t="s">
        <v>2009</v>
      </c>
      <c r="I257" s="177"/>
      <c r="J257" s="81">
        <v>704.93396821983561</v>
      </c>
      <c r="K257" s="81">
        <v>9.7520784870612278</v>
      </c>
      <c r="L257" s="81">
        <v>9.5873161458454295</v>
      </c>
      <c r="M257" s="81">
        <v>165.0521151264951</v>
      </c>
      <c r="N257" s="81">
        <v>205.8787561684625</v>
      </c>
      <c r="O257" s="81">
        <v>182.78404346183473</v>
      </c>
      <c r="P257" s="81">
        <v>100.85487531713433</v>
      </c>
      <c r="Q257" s="81">
        <v>8.553840232116773</v>
      </c>
      <c r="R257" s="81">
        <v>0</v>
      </c>
      <c r="S257" s="81">
        <v>24.533634326719</v>
      </c>
      <c r="T257" s="82"/>
      <c r="U257" s="81">
        <v>61580618</v>
      </c>
      <c r="V257" s="81">
        <v>3547</v>
      </c>
      <c r="W257" s="81">
        <v>133</v>
      </c>
      <c r="X257" s="81">
        <v>30796</v>
      </c>
      <c r="Y257" s="81">
        <v>50771</v>
      </c>
      <c r="Z257" s="81">
        <v>86999</v>
      </c>
      <c r="AA257" s="81">
        <v>20056</v>
      </c>
      <c r="AB257" s="81">
        <v>145190</v>
      </c>
      <c r="AC257" s="81">
        <v>0</v>
      </c>
      <c r="AD257" s="81">
        <v>24.533634326719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2011</v>
      </c>
      <c r="B258" s="80">
        <v>224</v>
      </c>
      <c r="C258" s="80">
        <v>3</v>
      </c>
      <c r="D258" s="80">
        <v>14</v>
      </c>
      <c r="E258" s="80">
        <v>2006</v>
      </c>
      <c r="F258" s="80" t="s">
        <v>566</v>
      </c>
      <c r="G258" s="80" t="s">
        <v>2008</v>
      </c>
      <c r="H258" s="80" t="s">
        <v>2009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2012</v>
      </c>
      <c r="B259" s="80">
        <v>225</v>
      </c>
      <c r="C259" s="80">
        <v>4</v>
      </c>
      <c r="D259" s="80">
        <v>14</v>
      </c>
      <c r="E259" s="80">
        <v>2007</v>
      </c>
      <c r="F259" s="80" t="s">
        <v>567</v>
      </c>
      <c r="G259" s="80" t="s">
        <v>2008</v>
      </c>
      <c r="H259" s="80" t="s">
        <v>2009</v>
      </c>
      <c r="I259" s="177"/>
      <c r="J259" s="81">
        <v>607.69043807675598</v>
      </c>
      <c r="K259" s="81">
        <v>8.8902637519867636</v>
      </c>
      <c r="L259" s="81">
        <v>3.8070140355424922</v>
      </c>
      <c r="M259" s="81">
        <v>168.51861463036352</v>
      </c>
      <c r="N259" s="81">
        <v>223.20033900050782</v>
      </c>
      <c r="O259" s="81">
        <v>178.64906595269673</v>
      </c>
      <c r="P259" s="81">
        <v>104.13177676062769</v>
      </c>
      <c r="Q259" s="81">
        <v>9.0543635787014303</v>
      </c>
      <c r="R259" s="81">
        <v>0</v>
      </c>
      <c r="S259" s="81">
        <v>26.303687378136434</v>
      </c>
      <c r="T259" s="82"/>
      <c r="U259" s="81">
        <v>65214785</v>
      </c>
      <c r="V259" s="81">
        <v>3188</v>
      </c>
      <c r="W259" s="81">
        <v>64</v>
      </c>
      <c r="X259" s="81">
        <v>37752</v>
      </c>
      <c r="Y259" s="81">
        <v>52018</v>
      </c>
      <c r="Z259" s="81">
        <v>88394</v>
      </c>
      <c r="AA259" s="81">
        <v>20392</v>
      </c>
      <c r="AB259" s="81">
        <v>145558</v>
      </c>
      <c r="AC259" s="81">
        <v>0</v>
      </c>
      <c r="AD259" s="81">
        <v>26.303687378136434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2013</v>
      </c>
      <c r="B260" s="80">
        <v>226</v>
      </c>
      <c r="C260" s="80">
        <v>5</v>
      </c>
      <c r="D260" s="80">
        <v>14</v>
      </c>
      <c r="E260" s="80">
        <v>2008</v>
      </c>
      <c r="F260" s="80" t="s">
        <v>84</v>
      </c>
      <c r="G260" s="80" t="s">
        <v>2008</v>
      </c>
      <c r="H260" s="80" t="s">
        <v>2009</v>
      </c>
      <c r="I260" s="177"/>
      <c r="J260" s="81">
        <v>673.54024687298443</v>
      </c>
      <c r="K260" s="81">
        <v>6.6159712694777282</v>
      </c>
      <c r="L260" s="81">
        <v>3.2942145141340453</v>
      </c>
      <c r="M260" s="81">
        <v>178.55590299045306</v>
      </c>
      <c r="N260" s="81">
        <v>233.34238394739188</v>
      </c>
      <c r="O260" s="81">
        <v>172.28095860541774</v>
      </c>
      <c r="P260" s="81">
        <v>100.23859865816766</v>
      </c>
      <c r="Q260" s="81">
        <v>8.9204094552076203</v>
      </c>
      <c r="R260" s="81">
        <v>0</v>
      </c>
      <c r="S260" s="81">
        <v>25.147202631674812</v>
      </c>
      <c r="T260" s="82"/>
      <c r="U260" s="81">
        <v>78474303</v>
      </c>
      <c r="V260" s="81">
        <v>3188</v>
      </c>
      <c r="W260" s="81">
        <v>64</v>
      </c>
      <c r="X260" s="81">
        <v>37752</v>
      </c>
      <c r="Y260" s="81">
        <v>52605</v>
      </c>
      <c r="Z260" s="81">
        <v>88235</v>
      </c>
      <c r="AA260" s="81">
        <v>19652</v>
      </c>
      <c r="AB260" s="81">
        <v>145761</v>
      </c>
      <c r="AC260" s="81">
        <v>0</v>
      </c>
      <c r="AD260" s="81">
        <v>25.147202631674812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2014</v>
      </c>
      <c r="B261" s="80">
        <v>227</v>
      </c>
      <c r="C261" s="80">
        <v>6</v>
      </c>
      <c r="D261" s="80">
        <v>14</v>
      </c>
      <c r="E261" s="80">
        <v>2009</v>
      </c>
      <c r="F261" s="80" t="s">
        <v>85</v>
      </c>
      <c r="G261" s="80" t="s">
        <v>2008</v>
      </c>
      <c r="H261" s="80" t="s">
        <v>2009</v>
      </c>
      <c r="I261" s="177"/>
      <c r="J261" s="81">
        <v>614.4019408809952</v>
      </c>
      <c r="K261" s="81">
        <v>7.0541128919181224</v>
      </c>
      <c r="L261" s="81">
        <v>3.9556869275109423</v>
      </c>
      <c r="M261" s="81">
        <v>190.59380363378639</v>
      </c>
      <c r="N261" s="81">
        <v>216.43358019723698</v>
      </c>
      <c r="O261" s="81">
        <v>175.10133196770218</v>
      </c>
      <c r="P261" s="81">
        <v>94.420554516713992</v>
      </c>
      <c r="Q261" s="81">
        <v>8.4984226790576791</v>
      </c>
      <c r="R261" s="81">
        <v>0</v>
      </c>
      <c r="S261" s="81">
        <v>23.14610012579513</v>
      </c>
      <c r="T261" s="82"/>
      <c r="U261" s="81">
        <v>62178404</v>
      </c>
      <c r="V261" s="81">
        <v>3332</v>
      </c>
      <c r="W261" s="81">
        <v>102</v>
      </c>
      <c r="X261" s="81">
        <v>41302</v>
      </c>
      <c r="Y261" s="81">
        <v>53035</v>
      </c>
      <c r="Z261" s="81">
        <v>88518</v>
      </c>
      <c r="AA261" s="81">
        <v>19004</v>
      </c>
      <c r="AB261" s="81">
        <v>145775</v>
      </c>
      <c r="AC261" s="81">
        <v>0</v>
      </c>
      <c r="AD261" s="81">
        <v>23.14610012579513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175.01300000000003</v>
      </c>
      <c r="BJ261" s="81">
        <v>0</v>
      </c>
      <c r="BK261" s="81">
        <v>54.544999999999995</v>
      </c>
      <c r="BL261" s="81">
        <v>0</v>
      </c>
      <c r="BM261" s="82"/>
      <c r="BN261" s="81">
        <v>0</v>
      </c>
      <c r="BO261" s="81">
        <v>0</v>
      </c>
      <c r="BP261" s="81">
        <v>13</v>
      </c>
      <c r="BQ261" s="81">
        <v>0</v>
      </c>
      <c r="BR261" s="81">
        <v>5</v>
      </c>
      <c r="BS261" s="81">
        <v>0</v>
      </c>
      <c r="BT261"/>
      <c r="BU261" s="80"/>
      <c r="BV261" s="80"/>
      <c r="BW261" s="80"/>
      <c r="BX261" s="80"/>
      <c r="BY261" s="80"/>
      <c r="BZ261" s="80"/>
      <c r="CA261" s="80"/>
      <c r="CB261" s="80"/>
      <c r="CC261" s="80"/>
    </row>
    <row r="262" spans="1:81">
      <c r="A262" s="80" t="s">
        <v>2015</v>
      </c>
      <c r="B262" s="80">
        <v>228</v>
      </c>
      <c r="C262" s="80">
        <v>7</v>
      </c>
      <c r="D262" s="80">
        <v>14</v>
      </c>
      <c r="E262" s="80">
        <v>2010</v>
      </c>
      <c r="F262" s="80" t="s">
        <v>86</v>
      </c>
      <c r="G262" s="80" t="s">
        <v>2008</v>
      </c>
      <c r="H262" s="80" t="s">
        <v>2009</v>
      </c>
      <c r="I262" s="177"/>
      <c r="J262" s="81">
        <v>736.92378685726055</v>
      </c>
      <c r="K262" s="81">
        <v>7.4663183083755751</v>
      </c>
      <c r="L262" s="81">
        <v>4.7110077460111457</v>
      </c>
      <c r="M262" s="81">
        <v>194.87099457594118</v>
      </c>
      <c r="N262" s="81">
        <v>245.25866164293788</v>
      </c>
      <c r="O262" s="81">
        <v>175.19717197401388</v>
      </c>
      <c r="P262" s="81">
        <v>94.224879010228477</v>
      </c>
      <c r="Q262" s="81">
        <v>8.8870239906304906</v>
      </c>
      <c r="R262" s="81">
        <v>0</v>
      </c>
      <c r="S262" s="81">
        <v>24.622334461236267</v>
      </c>
      <c r="T262" s="82"/>
      <c r="U262" s="81">
        <v>69965555</v>
      </c>
      <c r="V262" s="81">
        <v>3332</v>
      </c>
      <c r="W262" s="81">
        <v>102</v>
      </c>
      <c r="X262" s="81">
        <v>41302</v>
      </c>
      <c r="Y262" s="81">
        <v>53667</v>
      </c>
      <c r="Z262" s="81">
        <v>88978</v>
      </c>
      <c r="AA262" s="81">
        <v>18491</v>
      </c>
      <c r="AB262" s="81">
        <v>146069</v>
      </c>
      <c r="AC262" s="81">
        <v>0</v>
      </c>
      <c r="AD262" s="81">
        <v>24.622334461236267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189.17099999999999</v>
      </c>
      <c r="BJ262" s="81">
        <v>0</v>
      </c>
      <c r="BK262" s="81">
        <v>66.962999999999994</v>
      </c>
      <c r="BL262" s="81">
        <v>0</v>
      </c>
      <c r="BM262" s="82"/>
      <c r="BN262" s="81">
        <v>0</v>
      </c>
      <c r="BO262" s="81">
        <v>0</v>
      </c>
      <c r="BP262" s="81">
        <v>13</v>
      </c>
      <c r="BQ262" s="81">
        <v>0</v>
      </c>
      <c r="BR262" s="81">
        <v>5</v>
      </c>
      <c r="BS262" s="81">
        <v>0</v>
      </c>
      <c r="BT262"/>
      <c r="BU262" s="80">
        <v>235.17699999999999</v>
      </c>
      <c r="BV262" s="80">
        <v>19.864999999999998</v>
      </c>
      <c r="BW262" s="80">
        <v>0</v>
      </c>
      <c r="BX262" s="80">
        <v>0</v>
      </c>
      <c r="BY262" s="80">
        <v>1.0920000000000001</v>
      </c>
      <c r="BZ262" s="80">
        <v>0</v>
      </c>
      <c r="CA262" s="80">
        <v>0</v>
      </c>
      <c r="CB262" s="80">
        <v>0</v>
      </c>
      <c r="CC262" s="80">
        <v>0</v>
      </c>
    </row>
    <row r="263" spans="1:81">
      <c r="A263" s="80" t="s">
        <v>2016</v>
      </c>
      <c r="B263" s="80">
        <v>229</v>
      </c>
      <c r="C263" s="80">
        <v>8</v>
      </c>
      <c r="D263" s="80">
        <v>14</v>
      </c>
      <c r="E263" s="80">
        <v>2011</v>
      </c>
      <c r="F263" s="80" t="s">
        <v>87</v>
      </c>
      <c r="G263" s="80" t="s">
        <v>2008</v>
      </c>
      <c r="H263" s="80" t="s">
        <v>2009</v>
      </c>
      <c r="I263" s="177"/>
      <c r="J263" s="81">
        <v>746.35285586917871</v>
      </c>
      <c r="K263" s="81">
        <v>9.7332136305789305</v>
      </c>
      <c r="L263" s="81">
        <v>3.9708396233677541</v>
      </c>
      <c r="M263" s="81">
        <v>223.07474296114981</v>
      </c>
      <c r="N263" s="81">
        <v>245.36846658838485</v>
      </c>
      <c r="O263" s="81">
        <v>173.22948354999446</v>
      </c>
      <c r="P263" s="81">
        <v>89.463162843780168</v>
      </c>
      <c r="Q263" s="81">
        <v>10.259297804260315</v>
      </c>
      <c r="R263" s="81">
        <v>0</v>
      </c>
      <c r="S263" s="81">
        <v>22.503970281081745</v>
      </c>
      <c r="T263" s="82"/>
      <c r="U263" s="81">
        <v>70441506</v>
      </c>
      <c r="V263" s="81">
        <v>3332</v>
      </c>
      <c r="W263" s="81">
        <v>102</v>
      </c>
      <c r="X263" s="81">
        <v>41302</v>
      </c>
      <c r="Y263" s="81">
        <v>54294</v>
      </c>
      <c r="Z263" s="81">
        <v>89890</v>
      </c>
      <c r="AA263" s="81">
        <v>18079</v>
      </c>
      <c r="AB263" s="81">
        <v>146189</v>
      </c>
      <c r="AC263" s="81">
        <v>0</v>
      </c>
      <c r="AD263" s="81">
        <v>22.503970281081745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198.649</v>
      </c>
      <c r="BJ263" s="81">
        <v>0</v>
      </c>
      <c r="BK263" s="81">
        <v>41.173000000000002</v>
      </c>
      <c r="BL263" s="81">
        <v>0</v>
      </c>
      <c r="BM263" s="82"/>
      <c r="BN263" s="81">
        <v>0</v>
      </c>
      <c r="BO263" s="81">
        <v>0</v>
      </c>
      <c r="BP263" s="81">
        <v>14</v>
      </c>
      <c r="BQ263" s="81">
        <v>0</v>
      </c>
      <c r="BR263" s="81">
        <v>5</v>
      </c>
      <c r="BS263" s="81">
        <v>0</v>
      </c>
      <c r="BT263"/>
      <c r="BU263" s="80">
        <v>239.822</v>
      </c>
      <c r="BV263" s="80">
        <v>0</v>
      </c>
      <c r="BW263" s="80">
        <v>0</v>
      </c>
      <c r="BX263" s="80">
        <v>0</v>
      </c>
      <c r="BY263" s="80">
        <v>0</v>
      </c>
      <c r="BZ263" s="80">
        <v>0</v>
      </c>
      <c r="CA263" s="80">
        <v>0</v>
      </c>
      <c r="CB263" s="80">
        <v>0</v>
      </c>
      <c r="CC263" s="80">
        <v>0</v>
      </c>
    </row>
    <row r="264" spans="1:81">
      <c r="A264" s="80" t="s">
        <v>2017</v>
      </c>
      <c r="B264" s="80">
        <v>230</v>
      </c>
      <c r="C264" s="80">
        <v>9</v>
      </c>
      <c r="D264" s="80">
        <v>14</v>
      </c>
      <c r="E264" s="80">
        <v>2012</v>
      </c>
      <c r="F264" s="80" t="s">
        <v>88</v>
      </c>
      <c r="G264" s="80" t="s">
        <v>2008</v>
      </c>
      <c r="H264" s="80" t="s">
        <v>2009</v>
      </c>
      <c r="I264" s="177"/>
      <c r="J264" s="81">
        <v>657.23682212336348</v>
      </c>
      <c r="K264" s="81">
        <v>8.7852342366433138</v>
      </c>
      <c r="L264" s="81">
        <v>3.8579808179655219</v>
      </c>
      <c r="M264" s="81">
        <v>216.83311146730412</v>
      </c>
      <c r="N264" s="81">
        <v>244.50898302927015</v>
      </c>
      <c r="O264" s="81">
        <v>172.90832701552605</v>
      </c>
      <c r="P264" s="81">
        <v>88.051202310124154</v>
      </c>
      <c r="Q264" s="81">
        <v>11.355170058173528</v>
      </c>
      <c r="R264" s="81">
        <v>0</v>
      </c>
      <c r="S264" s="81">
        <v>18.379149039817648</v>
      </c>
      <c r="T264" s="82"/>
      <c r="U264" s="81">
        <v>67074012</v>
      </c>
      <c r="V264" s="81">
        <v>3332</v>
      </c>
      <c r="W264" s="81">
        <v>102</v>
      </c>
      <c r="X264" s="81">
        <v>41302</v>
      </c>
      <c r="Y264" s="81">
        <v>56268</v>
      </c>
      <c r="Z264" s="81">
        <v>90435</v>
      </c>
      <c r="AA264" s="81">
        <v>17693</v>
      </c>
      <c r="AB264" s="81">
        <v>148926</v>
      </c>
      <c r="AC264" s="81">
        <v>0</v>
      </c>
      <c r="AD264" s="81">
        <v>18.379149039817648</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203.88499999999999</v>
      </c>
      <c r="BJ264" s="81">
        <v>0</v>
      </c>
      <c r="BK264" s="81">
        <v>40.873000000000005</v>
      </c>
      <c r="BL264" s="81">
        <v>0</v>
      </c>
      <c r="BM264" s="82"/>
      <c r="BN264" s="81">
        <v>0</v>
      </c>
      <c r="BO264" s="81">
        <v>0</v>
      </c>
      <c r="BP264" s="81">
        <v>15</v>
      </c>
      <c r="BQ264" s="81">
        <v>0</v>
      </c>
      <c r="BR264" s="81">
        <v>5</v>
      </c>
      <c r="BS264" s="81">
        <v>0</v>
      </c>
      <c r="BT264"/>
      <c r="BU264" s="80">
        <v>244.75800000000001</v>
      </c>
      <c r="BV264" s="80">
        <v>0</v>
      </c>
      <c r="BW264" s="80">
        <v>0</v>
      </c>
      <c r="BX264" s="80">
        <v>0</v>
      </c>
      <c r="BY264" s="80">
        <v>0</v>
      </c>
      <c r="BZ264" s="80">
        <v>0</v>
      </c>
      <c r="CA264" s="80">
        <v>0</v>
      </c>
      <c r="CB264" s="80">
        <v>0</v>
      </c>
      <c r="CC264" s="80">
        <v>0</v>
      </c>
    </row>
    <row r="265" spans="1:81">
      <c r="A265" s="80" t="s">
        <v>2018</v>
      </c>
      <c r="B265" s="80">
        <v>231</v>
      </c>
      <c r="C265" s="80">
        <v>10</v>
      </c>
      <c r="D265" s="80">
        <v>14</v>
      </c>
      <c r="E265" s="80">
        <v>2013</v>
      </c>
      <c r="F265" s="80" t="s">
        <v>89</v>
      </c>
      <c r="G265" s="80" t="s">
        <v>2008</v>
      </c>
      <c r="H265" s="80" t="s">
        <v>2009</v>
      </c>
      <c r="I265" s="177"/>
      <c r="J265" s="81">
        <v>725.64940952686993</v>
      </c>
      <c r="K265" s="81">
        <v>7.0926441787158909</v>
      </c>
      <c r="L265" s="81">
        <v>3.7402103686166179</v>
      </c>
      <c r="M265" s="81">
        <v>221.03764899803835</v>
      </c>
      <c r="N265" s="81">
        <v>230.22090163126657</v>
      </c>
      <c r="O265" s="81">
        <v>167.85729552382588</v>
      </c>
      <c r="P265" s="81">
        <v>87.15411030209232</v>
      </c>
      <c r="Q265" s="81">
        <v>11.506737075086281</v>
      </c>
      <c r="R265" s="81">
        <v>0</v>
      </c>
      <c r="S265" s="81">
        <v>22.567435680232755</v>
      </c>
      <c r="T265" s="82"/>
      <c r="U265" s="81">
        <v>65011643</v>
      </c>
      <c r="V265" s="81">
        <v>3332</v>
      </c>
      <c r="W265" s="81">
        <v>102</v>
      </c>
      <c r="X265" s="81">
        <v>41302</v>
      </c>
      <c r="Y265" s="81">
        <v>56590</v>
      </c>
      <c r="Z265" s="81">
        <v>91713</v>
      </c>
      <c r="AA265" s="81">
        <v>17447</v>
      </c>
      <c r="AB265" s="81">
        <v>148750</v>
      </c>
      <c r="AC265" s="81">
        <v>0</v>
      </c>
      <c r="AD265" s="81">
        <v>22.567435680232755</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205.58099999999999</v>
      </c>
      <c r="BJ265" s="81">
        <v>0</v>
      </c>
      <c r="BK265" s="81">
        <v>40.052999999999997</v>
      </c>
      <c r="BL265" s="81">
        <v>0</v>
      </c>
      <c r="BM265" s="82"/>
      <c r="BN265" s="81">
        <v>0</v>
      </c>
      <c r="BO265" s="81">
        <v>0</v>
      </c>
      <c r="BP265" s="81">
        <v>15</v>
      </c>
      <c r="BQ265" s="81">
        <v>0</v>
      </c>
      <c r="BR265" s="81">
        <v>5</v>
      </c>
      <c r="BS265" s="81">
        <v>0</v>
      </c>
      <c r="BT265"/>
      <c r="BU265" s="80">
        <v>245.63399999999999</v>
      </c>
      <c r="BV265" s="80">
        <v>0</v>
      </c>
      <c r="BW265" s="80">
        <v>0</v>
      </c>
      <c r="BX265" s="80">
        <v>0</v>
      </c>
      <c r="BY265" s="80">
        <v>0</v>
      </c>
      <c r="BZ265" s="80">
        <v>0</v>
      </c>
      <c r="CA265" s="80">
        <v>0</v>
      </c>
      <c r="CB265" s="80">
        <v>0</v>
      </c>
      <c r="CC265" s="80">
        <v>0</v>
      </c>
    </row>
    <row r="266" spans="1:81">
      <c r="A266" s="80" t="s">
        <v>2019</v>
      </c>
      <c r="B266" s="80">
        <v>232</v>
      </c>
      <c r="C266" s="80">
        <v>11</v>
      </c>
      <c r="D266" s="80">
        <v>14</v>
      </c>
      <c r="E266" s="80">
        <v>2014</v>
      </c>
      <c r="F266" s="80" t="s">
        <v>90</v>
      </c>
      <c r="G266" s="80" t="s">
        <v>2008</v>
      </c>
      <c r="H266" s="80" t="s">
        <v>2009</v>
      </c>
      <c r="I266" s="177"/>
      <c r="J266" s="81">
        <v>635.87447999948097</v>
      </c>
      <c r="K266" s="81">
        <v>6.9105527864563738</v>
      </c>
      <c r="L266" s="81">
        <v>2.0949815605099502</v>
      </c>
      <c r="M266" s="81">
        <v>212.44356875808847</v>
      </c>
      <c r="N266" s="81">
        <v>229.33139829041127</v>
      </c>
      <c r="O266" s="81">
        <v>160.1395521604245</v>
      </c>
      <c r="P266" s="81">
        <v>86.633265296318427</v>
      </c>
      <c r="Q266" s="81">
        <v>11.020600601908079</v>
      </c>
      <c r="R266" s="81">
        <v>0</v>
      </c>
      <c r="S266" s="81">
        <v>20.860573045751064</v>
      </c>
      <c r="T266" s="82"/>
      <c r="U266" s="81">
        <v>69068680</v>
      </c>
      <c r="V266" s="81">
        <v>2787</v>
      </c>
      <c r="W266" s="81">
        <v>72</v>
      </c>
      <c r="X266" s="81">
        <v>42483</v>
      </c>
      <c r="Y266" s="81">
        <v>57134</v>
      </c>
      <c r="Z266" s="81">
        <v>92152</v>
      </c>
      <c r="AA266" s="81">
        <v>17253</v>
      </c>
      <c r="AB266" s="81">
        <v>148486</v>
      </c>
      <c r="AC266" s="81">
        <v>0</v>
      </c>
      <c r="AD266" s="81">
        <v>20.860573045751064</v>
      </c>
      <c r="AE266" s="82"/>
      <c r="AF266" s="81">
        <v>695566886.13402748</v>
      </c>
      <c r="AG266" s="81">
        <v>5645948.0132520199</v>
      </c>
      <c r="AH266" s="81">
        <v>506389.72376299446</v>
      </c>
      <c r="AI266" s="81">
        <v>277993457.51281351</v>
      </c>
      <c r="AJ266" s="81">
        <v>314672493.19150466</v>
      </c>
      <c r="AK266" s="81">
        <v>0</v>
      </c>
      <c r="AL266" s="81">
        <v>0</v>
      </c>
      <c r="AM266" s="81">
        <v>20384908.941782329</v>
      </c>
      <c r="AN266" s="81">
        <v>0</v>
      </c>
      <c r="AO266" s="81">
        <v>0</v>
      </c>
      <c r="AP266" s="82"/>
      <c r="AQ266" s="81">
        <v>3555</v>
      </c>
      <c r="AR266" s="81">
        <v>644</v>
      </c>
      <c r="AS266" s="81">
        <v>0</v>
      </c>
      <c r="AT266" s="81">
        <v>0</v>
      </c>
      <c r="AU266" s="81">
        <v>0</v>
      </c>
      <c r="AV266" s="81">
        <v>0</v>
      </c>
      <c r="AW266" s="81" t="s">
        <v>564</v>
      </c>
      <c r="AX266" s="82"/>
      <c r="AY266" s="81">
        <v>14478.9</v>
      </c>
      <c r="AZ266" s="81">
        <v>18074.5</v>
      </c>
      <c r="BA266" s="81">
        <v>0</v>
      </c>
      <c r="BB266" s="81">
        <v>0</v>
      </c>
      <c r="BC266" s="81">
        <v>0</v>
      </c>
      <c r="BD266" s="81">
        <v>0</v>
      </c>
      <c r="BE266" s="81" t="s">
        <v>564</v>
      </c>
      <c r="BF266" s="82"/>
      <c r="BG266" s="81">
        <v>0</v>
      </c>
      <c r="BH266" s="81">
        <v>0</v>
      </c>
      <c r="BI266" s="81">
        <v>204.7</v>
      </c>
      <c r="BJ266" s="81">
        <v>0</v>
      </c>
      <c r="BK266" s="81">
        <v>37.521999999999991</v>
      </c>
      <c r="BL266" s="81">
        <v>0</v>
      </c>
      <c r="BM266" s="82"/>
      <c r="BN266" s="81">
        <v>0</v>
      </c>
      <c r="BO266" s="81">
        <v>0</v>
      </c>
      <c r="BP266" s="81">
        <v>15</v>
      </c>
      <c r="BQ266" s="81">
        <v>0</v>
      </c>
      <c r="BR266" s="81">
        <v>5</v>
      </c>
      <c r="BS266" s="81">
        <v>0</v>
      </c>
      <c r="BT266"/>
      <c r="BU266" s="80">
        <v>242.22200000000001</v>
      </c>
      <c r="BV266" s="80">
        <v>0</v>
      </c>
      <c r="BW266" s="80">
        <v>0</v>
      </c>
      <c r="BX266" s="80">
        <v>0</v>
      </c>
      <c r="BY266" s="80">
        <v>0</v>
      </c>
      <c r="BZ266" s="80">
        <v>0</v>
      </c>
      <c r="CA266" s="80">
        <v>0</v>
      </c>
      <c r="CB266" s="80">
        <v>0</v>
      </c>
      <c r="CC266" s="80">
        <v>0</v>
      </c>
    </row>
    <row r="267" spans="1:81">
      <c r="A267" s="80" t="s">
        <v>2020</v>
      </c>
      <c r="B267" s="80">
        <v>233</v>
      </c>
      <c r="C267" s="80">
        <v>12</v>
      </c>
      <c r="D267" s="80">
        <v>14</v>
      </c>
      <c r="E267" s="80">
        <v>2015</v>
      </c>
      <c r="F267" s="80" t="s">
        <v>91</v>
      </c>
      <c r="G267" s="80" t="s">
        <v>2008</v>
      </c>
      <c r="H267" s="80" t="s">
        <v>2009</v>
      </c>
      <c r="I267" s="177"/>
      <c r="J267" s="81">
        <v>669.91351076590217</v>
      </c>
      <c r="K267" s="81">
        <v>6.8057233814086446</v>
      </c>
      <c r="L267" s="81">
        <v>1.8694006529229876</v>
      </c>
      <c r="M267" s="81">
        <v>277.11639157051997</v>
      </c>
      <c r="N267" s="81">
        <v>220.40556055795659</v>
      </c>
      <c r="O267" s="81">
        <v>159.63375815874969</v>
      </c>
      <c r="P267" s="81">
        <v>85.379776987104492</v>
      </c>
      <c r="Q267" s="81">
        <v>10.783026261414246</v>
      </c>
      <c r="R267" s="81">
        <v>0</v>
      </c>
      <c r="S267" s="81">
        <v>21.724680229764495</v>
      </c>
      <c r="T267" s="82"/>
      <c r="U267" s="81">
        <v>78713863</v>
      </c>
      <c r="V267" s="81">
        <v>2787</v>
      </c>
      <c r="W267" s="81">
        <v>72</v>
      </c>
      <c r="X267" s="81">
        <v>42483</v>
      </c>
      <c r="Y267" s="81">
        <v>57770</v>
      </c>
      <c r="Z267" s="81">
        <v>92746</v>
      </c>
      <c r="AA267" s="81">
        <v>16990</v>
      </c>
      <c r="AB267" s="81">
        <v>148409</v>
      </c>
      <c r="AC267" s="81">
        <v>0</v>
      </c>
      <c r="AD267" s="81">
        <v>21.724680229764495</v>
      </c>
      <c r="AE267" s="82"/>
      <c r="AF267" s="81">
        <v>754409223.42138863</v>
      </c>
      <c r="AG267" s="81">
        <v>5225477.8182456894</v>
      </c>
      <c r="AH267" s="81">
        <v>388636.22357589385</v>
      </c>
      <c r="AI267" s="81">
        <v>273342453.54430336</v>
      </c>
      <c r="AJ267" s="81">
        <v>323232519.83715338</v>
      </c>
      <c r="AK267" s="81">
        <v>0</v>
      </c>
      <c r="AL267" s="81">
        <v>0</v>
      </c>
      <c r="AM267" s="81">
        <v>20338830.897659641</v>
      </c>
      <c r="AN267" s="81">
        <v>0</v>
      </c>
      <c r="AO267" s="81">
        <v>0</v>
      </c>
      <c r="AP267" s="82"/>
      <c r="AQ267" s="81">
        <v>3949</v>
      </c>
      <c r="AR267" s="81">
        <v>987</v>
      </c>
      <c r="AS267" s="81">
        <v>0</v>
      </c>
      <c r="AT267" s="81">
        <v>0</v>
      </c>
      <c r="AU267" s="81">
        <v>0</v>
      </c>
      <c r="AV267" s="81">
        <v>0</v>
      </c>
      <c r="AW267" s="81" t="s">
        <v>564</v>
      </c>
      <c r="AX267" s="82"/>
      <c r="AY267" s="81">
        <v>16423.099999999999</v>
      </c>
      <c r="AZ267" s="81">
        <v>28657.8</v>
      </c>
      <c r="BA267" s="81">
        <v>0</v>
      </c>
      <c r="BB267" s="81">
        <v>0</v>
      </c>
      <c r="BC267" s="81">
        <v>0</v>
      </c>
      <c r="BD267" s="81">
        <v>0</v>
      </c>
      <c r="BE267" s="81" t="s">
        <v>564</v>
      </c>
      <c r="BF267" s="82"/>
      <c r="BG267" s="81">
        <v>0</v>
      </c>
      <c r="BH267" s="81">
        <v>0</v>
      </c>
      <c r="BI267" s="81">
        <v>189.529</v>
      </c>
      <c r="BJ267" s="81">
        <v>0</v>
      </c>
      <c r="BK267" s="81">
        <v>38.61</v>
      </c>
      <c r="BL267" s="81">
        <v>0</v>
      </c>
      <c r="BM267" s="82"/>
      <c r="BN267" s="81">
        <v>0</v>
      </c>
      <c r="BO267" s="81">
        <v>0</v>
      </c>
      <c r="BP267" s="81">
        <v>14</v>
      </c>
      <c r="BQ267" s="81">
        <v>0</v>
      </c>
      <c r="BR267" s="81">
        <v>5</v>
      </c>
      <c r="BS267" s="81">
        <v>0</v>
      </c>
      <c r="BT267"/>
      <c r="BU267" s="80">
        <v>228.13900000000001</v>
      </c>
      <c r="BV267" s="80">
        <v>0</v>
      </c>
      <c r="BW267" s="80">
        <v>0</v>
      </c>
      <c r="BX267" s="80">
        <v>0</v>
      </c>
      <c r="BY267" s="80">
        <v>0</v>
      </c>
      <c r="BZ267" s="80">
        <v>0</v>
      </c>
      <c r="CA267" s="80">
        <v>0</v>
      </c>
      <c r="CB267" s="80">
        <v>0</v>
      </c>
      <c r="CC267" s="80">
        <v>0</v>
      </c>
    </row>
    <row r="268" spans="1:81">
      <c r="A268" s="80" t="s">
        <v>2021</v>
      </c>
      <c r="B268" s="80">
        <v>234</v>
      </c>
      <c r="C268" s="80">
        <v>13</v>
      </c>
      <c r="D268" s="80">
        <v>14</v>
      </c>
      <c r="E268" s="80">
        <v>2016</v>
      </c>
      <c r="F268" s="80" t="s">
        <v>92</v>
      </c>
      <c r="G268" s="80" t="s">
        <v>2008</v>
      </c>
      <c r="H268" s="80" t="s">
        <v>2009</v>
      </c>
      <c r="I268" s="177"/>
      <c r="J268" s="81">
        <v>632.52351622409503</v>
      </c>
      <c r="K268" s="81">
        <v>6.7661316037421342</v>
      </c>
      <c r="L268" s="81">
        <v>1.7769245052510994</v>
      </c>
      <c r="M268" s="81">
        <v>184.39622883000078</v>
      </c>
      <c r="N268" s="81">
        <v>218.96066251710619</v>
      </c>
      <c r="O268" s="81">
        <v>159.51286594039334</v>
      </c>
      <c r="P268" s="81">
        <v>83.497136436833458</v>
      </c>
      <c r="Q268" s="81">
        <v>10.495424914509124</v>
      </c>
      <c r="R268" s="81">
        <v>0</v>
      </c>
      <c r="S268" s="81">
        <v>19.757779812791998</v>
      </c>
      <c r="T268" s="82"/>
      <c r="U268" s="81">
        <v>73133717</v>
      </c>
      <c r="V268" s="81">
        <v>2787</v>
      </c>
      <c r="W268" s="81">
        <v>72</v>
      </c>
      <c r="X268" s="81">
        <v>42483</v>
      </c>
      <c r="Y268" s="81">
        <v>58465</v>
      </c>
      <c r="Z268" s="81">
        <v>93815</v>
      </c>
      <c r="AA268" s="81">
        <v>17185</v>
      </c>
      <c r="AB268" s="81">
        <v>148593</v>
      </c>
      <c r="AC268" s="81">
        <v>0</v>
      </c>
      <c r="AD268" s="81">
        <v>19.757779812791998</v>
      </c>
      <c r="AE268" s="82"/>
      <c r="AF268" s="81">
        <v>729736734.80834973</v>
      </c>
      <c r="AG268" s="81">
        <v>5007843.1867550611</v>
      </c>
      <c r="AH268" s="81">
        <v>283600.7365062852</v>
      </c>
      <c r="AI268" s="81">
        <v>271605259.94617659</v>
      </c>
      <c r="AJ268" s="81">
        <v>327010206.41781533</v>
      </c>
      <c r="AK268" s="81">
        <v>0</v>
      </c>
      <c r="AL268" s="81">
        <v>0</v>
      </c>
      <c r="AM268" s="81">
        <v>20379868.192478411</v>
      </c>
      <c r="AN268" s="81">
        <v>0</v>
      </c>
      <c r="AO268" s="81">
        <v>0</v>
      </c>
      <c r="AP268" s="82"/>
      <c r="AQ268" s="81">
        <v>4204</v>
      </c>
      <c r="AR268" s="81">
        <v>1167</v>
      </c>
      <c r="AS268" s="81">
        <v>0</v>
      </c>
      <c r="AT268" s="81">
        <v>0</v>
      </c>
      <c r="AU268" s="81">
        <v>0</v>
      </c>
      <c r="AV268" s="81">
        <v>1</v>
      </c>
      <c r="AW268" s="81" t="s">
        <v>564</v>
      </c>
      <c r="AX268" s="82"/>
      <c r="AY268" s="81">
        <v>17677.900000000001</v>
      </c>
      <c r="AZ268" s="81">
        <v>33481.5</v>
      </c>
      <c r="BA268" s="81">
        <v>0</v>
      </c>
      <c r="BB268" s="81">
        <v>0</v>
      </c>
      <c r="BC268" s="81">
        <v>0</v>
      </c>
      <c r="BD268" s="81">
        <v>370</v>
      </c>
      <c r="BE268" s="81" t="s">
        <v>564</v>
      </c>
      <c r="BF268" s="82"/>
      <c r="BG268" s="81">
        <v>0</v>
      </c>
      <c r="BH268" s="81">
        <v>0</v>
      </c>
      <c r="BI268" s="81">
        <v>204.57300000000001</v>
      </c>
      <c r="BJ268" s="81">
        <v>0</v>
      </c>
      <c r="BK268" s="81">
        <v>38.344999999999999</v>
      </c>
      <c r="BL268" s="81">
        <v>0</v>
      </c>
      <c r="BM268" s="82"/>
      <c r="BN268" s="81">
        <v>0</v>
      </c>
      <c r="BO268" s="81">
        <v>0</v>
      </c>
      <c r="BP268" s="81">
        <v>14</v>
      </c>
      <c r="BQ268" s="81">
        <v>0</v>
      </c>
      <c r="BR268" s="81">
        <v>5</v>
      </c>
      <c r="BS268" s="81">
        <v>0</v>
      </c>
      <c r="BT268"/>
      <c r="BU268" s="80">
        <v>242.91800000000001</v>
      </c>
      <c r="BV268" s="80">
        <v>0</v>
      </c>
      <c r="BW268" s="80">
        <v>0</v>
      </c>
      <c r="BX268" s="80">
        <v>0</v>
      </c>
      <c r="BY268" s="80">
        <v>0</v>
      </c>
      <c r="BZ268" s="80">
        <v>0</v>
      </c>
      <c r="CA268" s="80">
        <v>0</v>
      </c>
      <c r="CB268" s="80">
        <v>0</v>
      </c>
      <c r="CC268" s="80">
        <v>0</v>
      </c>
    </row>
    <row r="269" spans="1:81">
      <c r="A269" s="80" t="s">
        <v>2022</v>
      </c>
      <c r="B269" s="80">
        <v>235</v>
      </c>
      <c r="C269" s="80">
        <v>14</v>
      </c>
      <c r="D269" s="80">
        <v>14</v>
      </c>
      <c r="E269" s="80">
        <v>2017</v>
      </c>
      <c r="F269" s="80" t="s">
        <v>71</v>
      </c>
      <c r="G269" s="80" t="s">
        <v>2008</v>
      </c>
      <c r="H269" s="80" t="s">
        <v>2009</v>
      </c>
      <c r="I269" s="177"/>
      <c r="J269" s="81">
        <v>650.42568066589217</v>
      </c>
      <c r="K269" s="81">
        <v>6.7354278835928625</v>
      </c>
      <c r="L269" s="81">
        <v>1.9075667514603025</v>
      </c>
      <c r="M269" s="81">
        <v>163.28076916014496</v>
      </c>
      <c r="N269" s="81">
        <v>212.78928475350591</v>
      </c>
      <c r="O269" s="81">
        <v>157.26959364980388</v>
      </c>
      <c r="P269" s="81">
        <v>82.301955667403874</v>
      </c>
      <c r="Q269" s="81">
        <v>10.114029865454656</v>
      </c>
      <c r="R269" s="81">
        <v>0</v>
      </c>
      <c r="S269" s="81">
        <v>20.493460007231995</v>
      </c>
      <c r="T269" s="82"/>
      <c r="U269" s="81">
        <v>76505142</v>
      </c>
      <c r="V269" s="81">
        <v>2787</v>
      </c>
      <c r="W269" s="81">
        <v>72</v>
      </c>
      <c r="X269" s="81">
        <v>42483</v>
      </c>
      <c r="Y269" s="81">
        <v>58800</v>
      </c>
      <c r="Z269" s="81">
        <v>94030</v>
      </c>
      <c r="AA269" s="81">
        <v>17047</v>
      </c>
      <c r="AB269" s="81">
        <v>148081</v>
      </c>
      <c r="AC269" s="81">
        <v>0</v>
      </c>
      <c r="AD269" s="81">
        <v>20.493460007231999</v>
      </c>
      <c r="AE269" s="82"/>
      <c r="AF269" s="81">
        <v>760535564.37457836</v>
      </c>
      <c r="AG269" s="81">
        <v>5040130.1118562492</v>
      </c>
      <c r="AH269" s="81">
        <v>390811.47396123578</v>
      </c>
      <c r="AI269" s="81">
        <v>256455723.86564469</v>
      </c>
      <c r="AJ269" s="81">
        <v>302641938.19596958</v>
      </c>
      <c r="AK269" s="81">
        <v>0</v>
      </c>
      <c r="AL269" s="81">
        <v>0</v>
      </c>
      <c r="AM269" s="81">
        <v>20341425.27941972</v>
      </c>
      <c r="AN269" s="81">
        <v>0</v>
      </c>
      <c r="AO269" s="81">
        <v>0</v>
      </c>
      <c r="AP269" s="82"/>
      <c r="AQ269" s="81">
        <v>4445</v>
      </c>
      <c r="AR269" s="81">
        <v>1298</v>
      </c>
      <c r="AS269" s="81">
        <v>0</v>
      </c>
      <c r="AT269" s="81">
        <v>0</v>
      </c>
      <c r="AU269" s="81">
        <v>0</v>
      </c>
      <c r="AV269" s="81">
        <v>1</v>
      </c>
      <c r="AW269" s="81" t="s">
        <v>564</v>
      </c>
      <c r="AX269" s="82"/>
      <c r="AY269" s="81">
        <v>18878.599999999999</v>
      </c>
      <c r="AZ269" s="81">
        <v>35647.699999999997</v>
      </c>
      <c r="BA269" s="81">
        <v>0</v>
      </c>
      <c r="BB269" s="81">
        <v>0</v>
      </c>
      <c r="BC269" s="81">
        <v>0</v>
      </c>
      <c r="BD269" s="81">
        <v>370</v>
      </c>
      <c r="BE269" s="81" t="s">
        <v>564</v>
      </c>
      <c r="BF269" s="82"/>
      <c r="BG269" s="81">
        <v>0</v>
      </c>
      <c r="BH269" s="81">
        <v>0</v>
      </c>
      <c r="BI269" s="81">
        <v>213.51900000000001</v>
      </c>
      <c r="BJ269" s="81">
        <v>0</v>
      </c>
      <c r="BK269" s="81">
        <v>25.883000000000003</v>
      </c>
      <c r="BL269" s="81">
        <v>0</v>
      </c>
      <c r="BM269" s="82"/>
      <c r="BN269" s="81">
        <v>0</v>
      </c>
      <c r="BO269" s="81">
        <v>0</v>
      </c>
      <c r="BP269" s="81">
        <v>15</v>
      </c>
      <c r="BQ269" s="81">
        <v>0</v>
      </c>
      <c r="BR269" s="81">
        <v>5</v>
      </c>
      <c r="BS269" s="81">
        <v>0</v>
      </c>
      <c r="BT269"/>
      <c r="BU269" s="80">
        <v>239.40199999999999</v>
      </c>
      <c r="BV269" s="80">
        <v>0</v>
      </c>
      <c r="BW269" s="80">
        <v>0</v>
      </c>
      <c r="BX269" s="80">
        <v>0</v>
      </c>
      <c r="BY269" s="80">
        <v>0</v>
      </c>
      <c r="BZ269" s="80">
        <v>0</v>
      </c>
      <c r="CA269" s="80">
        <v>0</v>
      </c>
      <c r="CB269" s="80">
        <v>0</v>
      </c>
      <c r="CC269" s="80">
        <v>0</v>
      </c>
    </row>
    <row r="270" spans="1:81">
      <c r="A270" s="80" t="s">
        <v>2023</v>
      </c>
      <c r="B270" s="80">
        <v>236</v>
      </c>
      <c r="C270" s="80">
        <v>15</v>
      </c>
      <c r="D270" s="80">
        <v>14</v>
      </c>
      <c r="E270" s="80">
        <v>2018</v>
      </c>
      <c r="F270" s="80" t="s">
        <v>93</v>
      </c>
      <c r="G270" s="80" t="s">
        <v>2008</v>
      </c>
      <c r="H270" s="80" t="s">
        <v>2009</v>
      </c>
      <c r="I270" s="177"/>
      <c r="J270" s="81">
        <v>632.5791421712687</v>
      </c>
      <c r="K270" s="81">
        <v>6.3447351353792127</v>
      </c>
      <c r="L270" s="81">
        <v>1.6899285024097583</v>
      </c>
      <c r="M270" s="81">
        <v>168.82897294887064</v>
      </c>
      <c r="N270" s="81">
        <v>194.06697403241509</v>
      </c>
      <c r="O270" s="81">
        <v>154.890875560067</v>
      </c>
      <c r="P270" s="81">
        <v>80.59842370959926</v>
      </c>
      <c r="Q270" s="81">
        <v>9.3944359590164215</v>
      </c>
      <c r="R270" s="81">
        <v>0</v>
      </c>
      <c r="S270" s="81">
        <v>28.585164284269197</v>
      </c>
      <c r="T270" s="82"/>
      <c r="U270" s="81">
        <v>79349984</v>
      </c>
      <c r="V270" s="81">
        <v>2787</v>
      </c>
      <c r="W270" s="81">
        <v>72</v>
      </c>
      <c r="X270" s="81">
        <v>42483</v>
      </c>
      <c r="Y270" s="81">
        <v>59736</v>
      </c>
      <c r="Z270" s="81">
        <v>94381</v>
      </c>
      <c r="AA270" s="81">
        <v>16862</v>
      </c>
      <c r="AB270" s="81">
        <v>148225</v>
      </c>
      <c r="AC270" s="81">
        <v>0</v>
      </c>
      <c r="AD270" s="81">
        <v>28.585164284269201</v>
      </c>
      <c r="AE270" s="82"/>
      <c r="AF270" s="81">
        <v>751195552.26669002</v>
      </c>
      <c r="AG270" s="81">
        <v>4497367.4335533148</v>
      </c>
      <c r="AH270" s="81">
        <v>368259.90748382412</v>
      </c>
      <c r="AI270" s="81">
        <v>261180256.15647691</v>
      </c>
      <c r="AJ270" s="81">
        <v>283348796.58238512</v>
      </c>
      <c r="AK270" s="81">
        <v>0</v>
      </c>
      <c r="AL270" s="81">
        <v>0</v>
      </c>
      <c r="AM270" s="81">
        <v>20403335.885234151</v>
      </c>
      <c r="AN270" s="81">
        <v>0</v>
      </c>
      <c r="AO270" s="81">
        <v>0</v>
      </c>
      <c r="AP270" s="82"/>
      <c r="AQ270" s="81">
        <v>4692</v>
      </c>
      <c r="AR270" s="81">
        <v>1452</v>
      </c>
      <c r="AS270" s="81">
        <v>0</v>
      </c>
      <c r="AT270" s="81">
        <v>0</v>
      </c>
      <c r="AU270" s="81">
        <v>0</v>
      </c>
      <c r="AV270" s="81">
        <v>1</v>
      </c>
      <c r="AW270" s="81" t="s">
        <v>564</v>
      </c>
      <c r="AX270" s="82"/>
      <c r="AY270" s="81">
        <v>20054.3</v>
      </c>
      <c r="AZ270" s="81">
        <v>38531</v>
      </c>
      <c r="BA270" s="81">
        <v>0</v>
      </c>
      <c r="BB270" s="81">
        <v>0</v>
      </c>
      <c r="BC270" s="81">
        <v>0</v>
      </c>
      <c r="BD270" s="81">
        <v>370</v>
      </c>
      <c r="BE270" s="81" t="s">
        <v>564</v>
      </c>
      <c r="BF270" s="82"/>
      <c r="BG270" s="81">
        <v>0</v>
      </c>
      <c r="BH270" s="81">
        <v>0</v>
      </c>
      <c r="BI270" s="81">
        <v>212.98</v>
      </c>
      <c r="BJ270" s="81">
        <v>0</v>
      </c>
      <c r="BK270" s="81">
        <v>36.602000000000004</v>
      </c>
      <c r="BL270" s="81">
        <v>0</v>
      </c>
      <c r="BM270" s="82"/>
      <c r="BN270" s="81">
        <v>0</v>
      </c>
      <c r="BO270" s="81">
        <v>0</v>
      </c>
      <c r="BP270" s="81">
        <v>15</v>
      </c>
      <c r="BQ270" s="81">
        <v>0</v>
      </c>
      <c r="BR270" s="81">
        <v>5</v>
      </c>
      <c r="BS270" s="81">
        <v>0</v>
      </c>
      <c r="BT270"/>
      <c r="BU270" s="80">
        <v>249.58199999999999</v>
      </c>
      <c r="BV270" s="80">
        <v>0</v>
      </c>
      <c r="BW270" s="80">
        <v>0</v>
      </c>
      <c r="BX270" s="80">
        <v>0</v>
      </c>
      <c r="BY270" s="80">
        <v>0</v>
      </c>
      <c r="BZ270" s="80">
        <v>0</v>
      </c>
      <c r="CA270" s="80">
        <v>0</v>
      </c>
      <c r="CB270" s="80">
        <v>0</v>
      </c>
      <c r="CC270" s="80">
        <v>0</v>
      </c>
    </row>
    <row r="271" spans="1:81">
      <c r="A271" s="80" t="s">
        <v>2024</v>
      </c>
      <c r="B271" s="80">
        <v>237</v>
      </c>
      <c r="C271" s="80">
        <v>16</v>
      </c>
      <c r="D271" s="80">
        <v>14</v>
      </c>
      <c r="E271" s="80">
        <v>2019</v>
      </c>
      <c r="F271" s="80" t="s">
        <v>73</v>
      </c>
      <c r="G271" s="80" t="s">
        <v>2008</v>
      </c>
      <c r="H271" s="80" t="s">
        <v>2009</v>
      </c>
      <c r="I271" s="177"/>
      <c r="J271" s="81">
        <v>576.53362761839719</v>
      </c>
      <c r="K271" s="81">
        <v>5.7686211926859183</v>
      </c>
      <c r="L271" s="81">
        <v>1.6976262178846087</v>
      </c>
      <c r="M271" s="81">
        <v>173.34922827476908</v>
      </c>
      <c r="N271" s="81">
        <v>186.23168393814888</v>
      </c>
      <c r="O271" s="81">
        <v>151.37959607179988</v>
      </c>
      <c r="P271" s="81">
        <v>79.804771821691148</v>
      </c>
      <c r="Q271" s="81">
        <v>9.111364540594808</v>
      </c>
      <c r="R271" s="81">
        <v>0</v>
      </c>
      <c r="S271" s="81">
        <v>22.458326873871208</v>
      </c>
      <c r="T271" s="82"/>
      <c r="U271" s="81">
        <v>76016206</v>
      </c>
      <c r="V271" s="81">
        <v>2787</v>
      </c>
      <c r="W271" s="81">
        <v>72</v>
      </c>
      <c r="X271" s="81">
        <v>42483</v>
      </c>
      <c r="Y271" s="81">
        <v>60341</v>
      </c>
      <c r="Z271" s="81">
        <v>94774</v>
      </c>
      <c r="AA271" s="81">
        <v>16571</v>
      </c>
      <c r="AB271" s="81">
        <v>147651</v>
      </c>
      <c r="AC271" s="81">
        <v>0</v>
      </c>
      <c r="AD271" s="81">
        <v>22.458326873871211</v>
      </c>
      <c r="AE271" s="82"/>
      <c r="AF271" s="81">
        <v>723936528.02113211</v>
      </c>
      <c r="AG271" s="81">
        <v>4364870.0434709666</v>
      </c>
      <c r="AH271" s="81">
        <v>388181.70866272878</v>
      </c>
      <c r="AI271" s="81">
        <v>289952601.65266383</v>
      </c>
      <c r="AJ271" s="81">
        <v>281152291.64749044</v>
      </c>
      <c r="AK271" s="81">
        <v>0</v>
      </c>
      <c r="AL271" s="81">
        <v>0</v>
      </c>
      <c r="AM271" s="81">
        <v>20108954.683867101</v>
      </c>
      <c r="AN271" s="81">
        <v>0</v>
      </c>
      <c r="AO271" s="81">
        <v>0</v>
      </c>
      <c r="AP271" s="82"/>
      <c r="AQ271" s="81">
        <v>5020</v>
      </c>
      <c r="AR271" s="81">
        <v>1561</v>
      </c>
      <c r="AS271" s="81">
        <v>0</v>
      </c>
      <c r="AT271" s="81">
        <v>0</v>
      </c>
      <c r="AU271" s="81">
        <v>0</v>
      </c>
      <c r="AV271" s="81">
        <v>1</v>
      </c>
      <c r="AW271" s="81" t="s">
        <v>564</v>
      </c>
      <c r="AX271" s="82"/>
      <c r="AY271" s="81">
        <v>21627.699999999972</v>
      </c>
      <c r="AZ271" s="81">
        <v>42986.900000000031</v>
      </c>
      <c r="BA271" s="81">
        <v>0</v>
      </c>
      <c r="BB271" s="81">
        <v>0</v>
      </c>
      <c r="BC271" s="81">
        <v>0</v>
      </c>
      <c r="BD271" s="81">
        <v>370</v>
      </c>
      <c r="BE271" s="81" t="s">
        <v>564</v>
      </c>
      <c r="BF271" s="82"/>
      <c r="BG271" s="81">
        <v>0</v>
      </c>
      <c r="BH271" s="81">
        <v>0</v>
      </c>
      <c r="BI271" s="81">
        <v>200.54</v>
      </c>
      <c r="BJ271" s="81">
        <v>0</v>
      </c>
      <c r="BK271" s="81">
        <v>36.396999999999998</v>
      </c>
      <c r="BL271" s="81">
        <v>0</v>
      </c>
      <c r="BM271" s="82"/>
      <c r="BN271" s="81">
        <v>0</v>
      </c>
      <c r="BO271" s="81">
        <v>0</v>
      </c>
      <c r="BP271" s="81">
        <v>15</v>
      </c>
      <c r="BQ271" s="81">
        <v>0</v>
      </c>
      <c r="BR271" s="81">
        <v>5</v>
      </c>
      <c r="BS271" s="81">
        <v>0</v>
      </c>
      <c r="BT271"/>
      <c r="BU271" s="80">
        <v>236.93700000000001</v>
      </c>
      <c r="BV271" s="80">
        <v>0</v>
      </c>
      <c r="BW271" s="80">
        <v>0</v>
      </c>
      <c r="BX271" s="80">
        <v>0</v>
      </c>
      <c r="BY271" s="80">
        <v>0</v>
      </c>
      <c r="BZ271" s="80">
        <v>0</v>
      </c>
      <c r="CA271" s="80">
        <v>0</v>
      </c>
      <c r="CB271" s="80">
        <v>0</v>
      </c>
      <c r="CC271" s="80">
        <v>0</v>
      </c>
    </row>
    <row r="272" spans="1:81">
      <c r="A272" s="80" t="s">
        <v>2025</v>
      </c>
      <c r="B272" s="80">
        <v>238</v>
      </c>
      <c r="C272" s="80">
        <v>17</v>
      </c>
      <c r="D272" s="80">
        <v>14</v>
      </c>
      <c r="E272" s="80">
        <v>2020</v>
      </c>
      <c r="F272" s="80" t="s">
        <v>218</v>
      </c>
      <c r="G272" s="80" t="s">
        <v>2008</v>
      </c>
      <c r="H272" s="80" t="s">
        <v>2009</v>
      </c>
      <c r="I272" s="177"/>
      <c r="J272" s="81">
        <v>569.92794951567942</v>
      </c>
      <c r="K272" s="81">
        <v>7.1193982393891844</v>
      </c>
      <c r="L272" s="81">
        <v>2.8576982296185101</v>
      </c>
      <c r="M272" s="81">
        <v>157.63846558504395</v>
      </c>
      <c r="N272" s="81">
        <v>182.20118144641251</v>
      </c>
      <c r="O272" s="81">
        <v>132.92382771604227</v>
      </c>
      <c r="P272" s="81">
        <v>75.212119710506343</v>
      </c>
      <c r="Q272" s="81">
        <v>8.6652865810020767</v>
      </c>
      <c r="R272" s="81">
        <v>0</v>
      </c>
      <c r="S272" s="81">
        <v>35.985514163759987</v>
      </c>
      <c r="T272" s="82"/>
      <c r="U272" s="81">
        <v>72140760</v>
      </c>
      <c r="V272" s="81">
        <v>3120</v>
      </c>
      <c r="W272" s="81">
        <v>143</v>
      </c>
      <c r="X272" s="81">
        <v>43962</v>
      </c>
      <c r="Y272" s="81">
        <v>60836</v>
      </c>
      <c r="Z272" s="81">
        <v>94984</v>
      </c>
      <c r="AA272" s="81">
        <v>16968</v>
      </c>
      <c r="AB272" s="81">
        <v>146961</v>
      </c>
      <c r="AC272" s="81">
        <v>0</v>
      </c>
      <c r="AD272" s="81">
        <v>35.985514163759987</v>
      </c>
      <c r="AE272" s="82"/>
      <c r="AF272" s="81">
        <v>715578882.86957359</v>
      </c>
      <c r="AG272" s="81">
        <v>5253462.1175373551</v>
      </c>
      <c r="AH272" s="81">
        <v>693667.66899625119</v>
      </c>
      <c r="AI272" s="81">
        <v>278298734.54782736</v>
      </c>
      <c r="AJ272" s="81">
        <v>308900140.33542299</v>
      </c>
      <c r="AK272" s="81"/>
      <c r="AL272" s="81"/>
      <c r="AM272" s="81">
        <v>19180043.270764772</v>
      </c>
      <c r="AN272" s="81"/>
      <c r="AO272" s="81"/>
      <c r="AP272" s="82"/>
      <c r="AQ272" s="81">
        <v>5334</v>
      </c>
      <c r="AR272" s="81">
        <v>1604</v>
      </c>
      <c r="AS272" s="81">
        <v>0</v>
      </c>
      <c r="AT272" s="81">
        <v>0</v>
      </c>
      <c r="AU272" s="81">
        <v>0</v>
      </c>
      <c r="AV272" s="81">
        <v>1</v>
      </c>
      <c r="AW272" s="81">
        <v>0</v>
      </c>
      <c r="AX272" s="82"/>
      <c r="AY272" s="81">
        <v>23357.599999999919</v>
      </c>
      <c r="AZ272" s="81">
        <v>48208.299999999959</v>
      </c>
      <c r="BA272" s="81">
        <v>0</v>
      </c>
      <c r="BB272" s="81">
        <v>0</v>
      </c>
      <c r="BC272" s="81">
        <v>0</v>
      </c>
      <c r="BD272" s="81">
        <v>370</v>
      </c>
      <c r="BE272" s="81">
        <v>0</v>
      </c>
      <c r="BF272" s="82"/>
      <c r="BG272" s="81">
        <v>0</v>
      </c>
      <c r="BH272" s="81">
        <v>0</v>
      </c>
      <c r="BI272" s="81">
        <v>125.19</v>
      </c>
      <c r="BJ272" s="81">
        <v>0</v>
      </c>
      <c r="BK272" s="81">
        <v>31.631</v>
      </c>
      <c r="BL272" s="81">
        <v>0</v>
      </c>
      <c r="BM272" s="82"/>
      <c r="BN272" s="81">
        <v>0</v>
      </c>
      <c r="BO272" s="81">
        <v>0</v>
      </c>
      <c r="BP272" s="81">
        <v>16</v>
      </c>
      <c r="BQ272" s="81">
        <v>0</v>
      </c>
      <c r="BR272" s="81">
        <v>5</v>
      </c>
      <c r="BS272" s="81">
        <v>0</v>
      </c>
      <c r="BT272"/>
      <c r="BU272" s="80">
        <v>156.821</v>
      </c>
      <c r="BV272" s="80">
        <v>0</v>
      </c>
      <c r="BW272" s="80">
        <v>0</v>
      </c>
      <c r="BX272" s="80">
        <v>0</v>
      </c>
      <c r="BY272" s="80">
        <v>0</v>
      </c>
      <c r="BZ272" s="80">
        <v>0</v>
      </c>
      <c r="CA272" s="80">
        <v>0</v>
      </c>
      <c r="CB272" s="80">
        <v>0</v>
      </c>
      <c r="CC272" s="80">
        <v>0</v>
      </c>
    </row>
    <row r="273" spans="1:81">
      <c r="A273" s="80" t="s">
        <v>2026</v>
      </c>
      <c r="B273" s="80">
        <v>238</v>
      </c>
      <c r="C273" s="80">
        <v>18</v>
      </c>
      <c r="D273" s="80">
        <v>14</v>
      </c>
      <c r="E273" s="80">
        <v>2021</v>
      </c>
      <c r="F273" s="80" t="s">
        <v>75</v>
      </c>
      <c r="G273" s="174" t="s">
        <v>2008</v>
      </c>
      <c r="H273" s="80" t="s">
        <v>2009</v>
      </c>
      <c r="I273" s="177"/>
      <c r="J273" s="81">
        <v>568.13647173089896</v>
      </c>
      <c r="K273" s="81">
        <v>7.7621510329940673</v>
      </c>
      <c r="L273" s="81">
        <v>3.2177741817442302</v>
      </c>
      <c r="M273" s="81">
        <v>179.15432280371198</v>
      </c>
      <c r="N273" s="81">
        <v>180.23748257995027</v>
      </c>
      <c r="O273" s="81">
        <v>128.74105725254643</v>
      </c>
      <c r="P273" s="81">
        <v>77.879031616449055</v>
      </c>
      <c r="Q273" s="81">
        <v>8.7200486556779406</v>
      </c>
      <c r="R273" s="81">
        <v>0</v>
      </c>
      <c r="S273" s="81">
        <v>20.587690830749999</v>
      </c>
      <c r="T273" s="82"/>
      <c r="U273" s="81">
        <v>77233040</v>
      </c>
      <c r="V273" s="81">
        <v>3120</v>
      </c>
      <c r="W273" s="81">
        <v>143</v>
      </c>
      <c r="X273" s="81">
        <v>43962</v>
      </c>
      <c r="Y273" s="81">
        <v>61149</v>
      </c>
      <c r="Z273" s="81">
        <v>94726</v>
      </c>
      <c r="AA273" s="81">
        <v>17134</v>
      </c>
      <c r="AB273" s="81">
        <v>146136</v>
      </c>
      <c r="AC273" s="81">
        <v>0</v>
      </c>
      <c r="AD273" s="81">
        <v>20.587690830749999</v>
      </c>
      <c r="AE273" s="82"/>
      <c r="AF273" s="81">
        <v>692697181.77170599</v>
      </c>
      <c r="AG273" s="81">
        <v>5356013.7097588154</v>
      </c>
      <c r="AH273" s="81">
        <v>746331.71510996716</v>
      </c>
      <c r="AI273" s="81">
        <v>274877051.84123218</v>
      </c>
      <c r="AJ273" s="81">
        <v>298142502.25553799</v>
      </c>
      <c r="AK273" s="81">
        <v>0</v>
      </c>
      <c r="AL273" s="81">
        <v>0</v>
      </c>
      <c r="AM273" s="81">
        <v>19182379.508681089</v>
      </c>
      <c r="AN273" s="81">
        <v>0</v>
      </c>
      <c r="AO273" s="81">
        <v>0</v>
      </c>
      <c r="AP273" s="82"/>
      <c r="AQ273" s="81">
        <v>5684</v>
      </c>
      <c r="AR273" s="81">
        <v>1617</v>
      </c>
      <c r="AS273" s="81">
        <v>0</v>
      </c>
      <c r="AT273" s="81">
        <v>0</v>
      </c>
      <c r="AU273" s="81">
        <v>0</v>
      </c>
      <c r="AV273" s="81">
        <v>1</v>
      </c>
      <c r="AW273" s="81"/>
      <c r="AX273" s="82"/>
      <c r="AY273" s="81">
        <v>25430.29999999989</v>
      </c>
      <c r="AZ273" s="81">
        <v>50724.599999999962</v>
      </c>
      <c r="BA273" s="81">
        <v>0</v>
      </c>
      <c r="BB273" s="81">
        <v>0</v>
      </c>
      <c r="BC273" s="81">
        <v>0</v>
      </c>
      <c r="BD273" s="81">
        <v>370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2027</v>
      </c>
      <c r="B274" s="80">
        <v>238</v>
      </c>
      <c r="C274" s="80">
        <v>19</v>
      </c>
      <c r="D274" s="80">
        <v>14</v>
      </c>
      <c r="E274" s="80">
        <v>2022</v>
      </c>
      <c r="F274" s="80" t="s">
        <v>568</v>
      </c>
      <c r="G274" s="174" t="s">
        <v>2008</v>
      </c>
      <c r="H274" s="80" t="s">
        <v>2009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6068</v>
      </c>
      <c r="AR274" s="81">
        <v>1625</v>
      </c>
      <c r="AS274" s="81">
        <v>0</v>
      </c>
      <c r="AT274" s="81">
        <v>0</v>
      </c>
      <c r="AU274" s="81">
        <v>0</v>
      </c>
      <c r="AV274" s="81">
        <v>1</v>
      </c>
      <c r="AW274" s="81"/>
      <c r="AX274" s="82"/>
      <c r="AY274" s="81">
        <v>27644.099999999962</v>
      </c>
      <c r="AZ274" s="81">
        <v>51064.699999999961</v>
      </c>
      <c r="BA274" s="81">
        <v>0</v>
      </c>
      <c r="BB274" s="81">
        <v>0</v>
      </c>
      <c r="BC274" s="81">
        <v>0</v>
      </c>
      <c r="BD274" s="81">
        <v>370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2028</v>
      </c>
      <c r="B275" s="80">
        <v>426</v>
      </c>
      <c r="C275" s="80">
        <v>1</v>
      </c>
      <c r="D275" s="80">
        <v>26</v>
      </c>
      <c r="E275" s="80">
        <v>1990</v>
      </c>
      <c r="F275" s="80" t="s">
        <v>562</v>
      </c>
      <c r="G275" s="80" t="s">
        <v>2029</v>
      </c>
      <c r="H275" s="80" t="s">
        <v>2030</v>
      </c>
      <c r="I275" s="177"/>
      <c r="J275" s="81">
        <v>108.83148034871336</v>
      </c>
      <c r="K275" s="81">
        <v>10.886317231692168</v>
      </c>
      <c r="L275" s="81">
        <v>0.95351616225514091</v>
      </c>
      <c r="M275" s="81">
        <v>76.713206131864737</v>
      </c>
      <c r="N275" s="81">
        <v>99.563415666409711</v>
      </c>
      <c r="O275" s="81">
        <v>67.610526087907616</v>
      </c>
      <c r="P275" s="81">
        <v>45.269760311842354</v>
      </c>
      <c r="Q275" s="81">
        <v>6.3816919541605124</v>
      </c>
      <c r="R275" s="81">
        <v>0</v>
      </c>
      <c r="S275" s="81">
        <v>7.3930446302393378</v>
      </c>
      <c r="T275" s="82"/>
      <c r="U275" s="81">
        <v>17994708</v>
      </c>
      <c r="V275" s="81">
        <v>3910</v>
      </c>
      <c r="W275" s="81">
        <v>10</v>
      </c>
      <c r="X275" s="81">
        <v>26290</v>
      </c>
      <c r="Y275" s="81">
        <v>38734</v>
      </c>
      <c r="Z275" s="81">
        <v>27809</v>
      </c>
      <c r="AA275" s="81">
        <v>10992</v>
      </c>
      <c r="AB275" s="81">
        <v>103617</v>
      </c>
      <c r="AC275" s="81">
        <v>0</v>
      </c>
      <c r="AD275" s="81">
        <v>7.3930446302393378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2031</v>
      </c>
      <c r="B276" s="80">
        <v>427</v>
      </c>
      <c r="C276" s="80">
        <v>2</v>
      </c>
      <c r="D276" s="80">
        <v>26</v>
      </c>
      <c r="E276" s="80">
        <v>2005</v>
      </c>
      <c r="F276" s="80" t="s">
        <v>565</v>
      </c>
      <c r="G276" s="80" t="s">
        <v>2029</v>
      </c>
      <c r="H276" s="80" t="s">
        <v>2030</v>
      </c>
      <c r="I276" s="177"/>
      <c r="J276" s="81">
        <v>65.893028974001069</v>
      </c>
      <c r="K276" s="81">
        <v>6.8941193541881463</v>
      </c>
      <c r="L276" s="81">
        <v>1.5706990339091138</v>
      </c>
      <c r="M276" s="81">
        <v>142.82458111170004</v>
      </c>
      <c r="N276" s="81">
        <v>159.2786050425623</v>
      </c>
      <c r="O276" s="81">
        <v>90.739664284338673</v>
      </c>
      <c r="P276" s="81">
        <v>49.094841828938101</v>
      </c>
      <c r="Q276" s="81">
        <v>7.2165920360386231</v>
      </c>
      <c r="R276" s="81">
        <v>0</v>
      </c>
      <c r="S276" s="81">
        <v>7.96388418</v>
      </c>
      <c r="T276" s="82"/>
      <c r="U276" s="81">
        <v>9983779</v>
      </c>
      <c r="V276" s="81">
        <v>2921</v>
      </c>
      <c r="W276" s="81">
        <v>21</v>
      </c>
      <c r="X276" s="81">
        <v>26438</v>
      </c>
      <c r="Y276" s="81">
        <v>53443</v>
      </c>
      <c r="Z276" s="81">
        <v>43189</v>
      </c>
      <c r="AA276" s="81">
        <v>9763</v>
      </c>
      <c r="AB276" s="81">
        <v>122492</v>
      </c>
      <c r="AC276" s="81">
        <v>0</v>
      </c>
      <c r="AD276" s="81">
        <v>7.96388418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2032</v>
      </c>
      <c r="B277" s="80">
        <v>428</v>
      </c>
      <c r="C277" s="80">
        <v>3</v>
      </c>
      <c r="D277" s="80">
        <v>26</v>
      </c>
      <c r="E277" s="80">
        <v>2006</v>
      </c>
      <c r="F277" s="80" t="s">
        <v>566</v>
      </c>
      <c r="G277" s="80" t="s">
        <v>2029</v>
      </c>
      <c r="H277" s="80" t="s">
        <v>2030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2033</v>
      </c>
      <c r="B278" s="80">
        <v>429</v>
      </c>
      <c r="C278" s="80">
        <v>4</v>
      </c>
      <c r="D278" s="80">
        <v>26</v>
      </c>
      <c r="E278" s="80">
        <v>2007</v>
      </c>
      <c r="F278" s="80" t="s">
        <v>567</v>
      </c>
      <c r="G278" s="80" t="s">
        <v>2029</v>
      </c>
      <c r="H278" s="80" t="s">
        <v>2030</v>
      </c>
      <c r="I278" s="177"/>
      <c r="J278" s="81">
        <v>72.770882156145959</v>
      </c>
      <c r="K278" s="81">
        <v>6.7115190414472652</v>
      </c>
      <c r="L278" s="81">
        <v>0.5505176645522708</v>
      </c>
      <c r="M278" s="81">
        <v>132.82586421738193</v>
      </c>
      <c r="N278" s="81">
        <v>173.66213657955902</v>
      </c>
      <c r="O278" s="81">
        <v>87.442931505638143</v>
      </c>
      <c r="P278" s="81">
        <v>49.150076074982422</v>
      </c>
      <c r="Q278" s="81">
        <v>7.753605140180527</v>
      </c>
      <c r="R278" s="81">
        <v>0</v>
      </c>
      <c r="S278" s="81">
        <v>7.5046243554399998</v>
      </c>
      <c r="T278" s="82"/>
      <c r="U278" s="81">
        <v>11304546</v>
      </c>
      <c r="V278" s="81">
        <v>2917</v>
      </c>
      <c r="W278" s="81">
        <v>7</v>
      </c>
      <c r="X278" s="81">
        <v>30988</v>
      </c>
      <c r="Y278" s="81">
        <v>55095</v>
      </c>
      <c r="Z278" s="81">
        <v>43266</v>
      </c>
      <c r="AA278" s="81">
        <v>9625</v>
      </c>
      <c r="AB278" s="81">
        <v>124647</v>
      </c>
      <c r="AC278" s="81">
        <v>0</v>
      </c>
      <c r="AD278" s="81">
        <v>7.5046243554399998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2034</v>
      </c>
      <c r="B279" s="80">
        <v>430</v>
      </c>
      <c r="C279" s="80">
        <v>5</v>
      </c>
      <c r="D279" s="80">
        <v>26</v>
      </c>
      <c r="E279" s="80">
        <v>2008</v>
      </c>
      <c r="F279" s="80" t="s">
        <v>84</v>
      </c>
      <c r="G279" s="80" t="s">
        <v>2029</v>
      </c>
      <c r="H279" s="80" t="s">
        <v>2030</v>
      </c>
      <c r="I279" s="177"/>
      <c r="J279" s="81">
        <v>64.368714920037064</v>
      </c>
      <c r="K279" s="81">
        <v>5.3552433747747035</v>
      </c>
      <c r="L279" s="81">
        <v>0.49810298270290954</v>
      </c>
      <c r="M279" s="81">
        <v>140.13807046950956</v>
      </c>
      <c r="N279" s="81">
        <v>176.51657819496984</v>
      </c>
      <c r="O279" s="81">
        <v>83.817951957991411</v>
      </c>
      <c r="P279" s="81">
        <v>48.160637519357785</v>
      </c>
      <c r="Q279" s="81">
        <v>7.6912300182673894</v>
      </c>
      <c r="R279" s="81">
        <v>0</v>
      </c>
      <c r="S279" s="81">
        <v>6.1227525823200004</v>
      </c>
      <c r="T279" s="82"/>
      <c r="U279" s="81">
        <v>10974190</v>
      </c>
      <c r="V279" s="81">
        <v>2917</v>
      </c>
      <c r="W279" s="81">
        <v>7</v>
      </c>
      <c r="X279" s="81">
        <v>30988</v>
      </c>
      <c r="Y279" s="81">
        <v>55783</v>
      </c>
      <c r="Z279" s="81">
        <v>42928</v>
      </c>
      <c r="AA279" s="81">
        <v>9442</v>
      </c>
      <c r="AB279" s="81">
        <v>125676</v>
      </c>
      <c r="AC279" s="81">
        <v>0</v>
      </c>
      <c r="AD279" s="81">
        <v>6.1227525823200004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2035</v>
      </c>
      <c r="B280" s="80">
        <v>431</v>
      </c>
      <c r="C280" s="80">
        <v>6</v>
      </c>
      <c r="D280" s="80">
        <v>26</v>
      </c>
      <c r="E280" s="80">
        <v>2009</v>
      </c>
      <c r="F280" s="80" t="s">
        <v>85</v>
      </c>
      <c r="G280" s="80" t="s">
        <v>2029</v>
      </c>
      <c r="H280" s="80" t="s">
        <v>2030</v>
      </c>
      <c r="I280" s="177"/>
      <c r="J280" s="81">
        <v>58.099013121125907</v>
      </c>
      <c r="K280" s="81">
        <v>5.6743855633593485</v>
      </c>
      <c r="L280" s="81">
        <v>1.4331401779200446</v>
      </c>
      <c r="M280" s="81">
        <v>132.93531980916461</v>
      </c>
      <c r="N280" s="81">
        <v>165.78461636966577</v>
      </c>
      <c r="O280" s="81">
        <v>84.939516181580743</v>
      </c>
      <c r="P280" s="81">
        <v>46.460040269721773</v>
      </c>
      <c r="Q280" s="81">
        <v>7.3957701902791024</v>
      </c>
      <c r="R280" s="81">
        <v>0</v>
      </c>
      <c r="S280" s="81">
        <v>6.5148490311000007</v>
      </c>
      <c r="T280" s="82"/>
      <c r="U280" s="81">
        <v>8842726</v>
      </c>
      <c r="V280" s="81">
        <v>3605</v>
      </c>
      <c r="W280" s="81">
        <v>22</v>
      </c>
      <c r="X280" s="81">
        <v>34675</v>
      </c>
      <c r="Y280" s="81">
        <v>56391</v>
      </c>
      <c r="Z280" s="81">
        <v>42939</v>
      </c>
      <c r="AA280" s="81">
        <v>9351</v>
      </c>
      <c r="AB280" s="81">
        <v>126861</v>
      </c>
      <c r="AC280" s="81">
        <v>0</v>
      </c>
      <c r="AD280" s="81">
        <v>6.5148490311000007</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58.4</v>
      </c>
      <c r="BJ280" s="81">
        <v>8.0000000000000002E-3</v>
      </c>
      <c r="BK280" s="81">
        <v>103.96</v>
      </c>
      <c r="BL280" s="81">
        <v>0</v>
      </c>
      <c r="BM280" s="82"/>
      <c r="BN280" s="81">
        <v>0</v>
      </c>
      <c r="BO280" s="81">
        <v>0</v>
      </c>
      <c r="BP280" s="81">
        <v>5</v>
      </c>
      <c r="BQ280" s="81">
        <v>1</v>
      </c>
      <c r="BR280" s="81">
        <v>3</v>
      </c>
      <c r="BS280" s="81">
        <v>0</v>
      </c>
      <c r="BT280"/>
      <c r="BU280" s="80"/>
      <c r="BV280" s="80"/>
      <c r="BW280" s="80"/>
      <c r="BX280" s="80"/>
      <c r="BY280" s="80"/>
      <c r="BZ280" s="80"/>
      <c r="CA280" s="80"/>
      <c r="CB280" s="80"/>
      <c r="CC280" s="80"/>
    </row>
    <row r="281" spans="1:81">
      <c r="A281" s="80" t="s">
        <v>2036</v>
      </c>
      <c r="B281" s="80">
        <v>432</v>
      </c>
      <c r="C281" s="80">
        <v>7</v>
      </c>
      <c r="D281" s="80">
        <v>26</v>
      </c>
      <c r="E281" s="80">
        <v>2010</v>
      </c>
      <c r="F281" s="80" t="s">
        <v>86</v>
      </c>
      <c r="G281" s="80" t="s">
        <v>2029</v>
      </c>
      <c r="H281" s="80" t="s">
        <v>2030</v>
      </c>
      <c r="I281" s="177"/>
      <c r="J281" s="81">
        <v>54.790231616979234</v>
      </c>
      <c r="K281" s="81">
        <v>5.9461014136297585</v>
      </c>
      <c r="L281" s="81">
        <v>1.5994112175182591</v>
      </c>
      <c r="M281" s="81">
        <v>135.46676100849729</v>
      </c>
      <c r="N281" s="81">
        <v>183.39401609518677</v>
      </c>
      <c r="O281" s="81">
        <v>84.735668321401775</v>
      </c>
      <c r="P281" s="81">
        <v>47.70099466847379</v>
      </c>
      <c r="Q281" s="81">
        <v>7.7822681449557161</v>
      </c>
      <c r="R281" s="81">
        <v>0</v>
      </c>
      <c r="S281" s="81">
        <v>10.185305902326</v>
      </c>
      <c r="T281" s="82"/>
      <c r="U281" s="81">
        <v>9002032</v>
      </c>
      <c r="V281" s="81">
        <v>3605</v>
      </c>
      <c r="W281" s="81">
        <v>22</v>
      </c>
      <c r="X281" s="81">
        <v>34675</v>
      </c>
      <c r="Y281" s="81">
        <v>56983</v>
      </c>
      <c r="Z281" s="81">
        <v>43035</v>
      </c>
      <c r="AA281" s="81">
        <v>9361</v>
      </c>
      <c r="AB281" s="81">
        <v>127911</v>
      </c>
      <c r="AC281" s="81">
        <v>0</v>
      </c>
      <c r="AD281" s="81">
        <v>10.185305902326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52.981999999999999</v>
      </c>
      <c r="BJ281" s="81">
        <v>0.01</v>
      </c>
      <c r="BK281" s="81">
        <v>96.626999999999995</v>
      </c>
      <c r="BL281" s="81">
        <v>0</v>
      </c>
      <c r="BM281" s="82"/>
      <c r="BN281" s="81">
        <v>0</v>
      </c>
      <c r="BO281" s="81">
        <v>0</v>
      </c>
      <c r="BP281" s="81">
        <v>5</v>
      </c>
      <c r="BQ281" s="81">
        <v>1</v>
      </c>
      <c r="BR281" s="81">
        <v>3</v>
      </c>
      <c r="BS281" s="81">
        <v>0</v>
      </c>
      <c r="BT281"/>
      <c r="BU281" s="80">
        <v>149.619</v>
      </c>
      <c r="BV281" s="80">
        <v>0</v>
      </c>
      <c r="BW281" s="80">
        <v>0</v>
      </c>
      <c r="BX281" s="80">
        <v>0</v>
      </c>
      <c r="BY281" s="80">
        <v>0</v>
      </c>
      <c r="BZ281" s="80">
        <v>0</v>
      </c>
      <c r="CA281" s="80">
        <v>0</v>
      </c>
      <c r="CB281" s="80">
        <v>0</v>
      </c>
      <c r="CC281" s="80">
        <v>0</v>
      </c>
    </row>
    <row r="282" spans="1:81">
      <c r="A282" s="80" t="s">
        <v>2037</v>
      </c>
      <c r="B282" s="80">
        <v>433</v>
      </c>
      <c r="C282" s="80">
        <v>8</v>
      </c>
      <c r="D282" s="80">
        <v>26</v>
      </c>
      <c r="E282" s="80">
        <v>2011</v>
      </c>
      <c r="F282" s="80" t="s">
        <v>87</v>
      </c>
      <c r="G282" s="80" t="s">
        <v>2029</v>
      </c>
      <c r="H282" s="80" t="s">
        <v>2030</v>
      </c>
      <c r="I282" s="177"/>
      <c r="J282" s="81">
        <v>68.621123619351948</v>
      </c>
      <c r="K282" s="81">
        <v>8.6472956909157883</v>
      </c>
      <c r="L282" s="81">
        <v>0.9064541819872195</v>
      </c>
      <c r="M282" s="81">
        <v>171.89240649397826</v>
      </c>
      <c r="N282" s="81">
        <v>197.4964916719035</v>
      </c>
      <c r="O282" s="81">
        <v>83.140131041426869</v>
      </c>
      <c r="P282" s="81">
        <v>46.268077470509681</v>
      </c>
      <c r="Q282" s="81">
        <v>9.0177732199539093</v>
      </c>
      <c r="R282" s="81">
        <v>0</v>
      </c>
      <c r="S282" s="81">
        <v>8.4472051967999988</v>
      </c>
      <c r="T282" s="82"/>
      <c r="U282" s="81">
        <v>9793738</v>
      </c>
      <c r="V282" s="81">
        <v>3605</v>
      </c>
      <c r="W282" s="81">
        <v>22</v>
      </c>
      <c r="X282" s="81">
        <v>34675</v>
      </c>
      <c r="Y282" s="81">
        <v>57412</v>
      </c>
      <c r="Z282" s="81">
        <v>43142</v>
      </c>
      <c r="AA282" s="81">
        <v>9350</v>
      </c>
      <c r="AB282" s="81">
        <v>128498</v>
      </c>
      <c r="AC282" s="81">
        <v>0</v>
      </c>
      <c r="AD282" s="81">
        <v>8.4472051967999988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43.219000000000001</v>
      </c>
      <c r="BJ282" s="81">
        <v>3.4319999999999999</v>
      </c>
      <c r="BK282" s="81">
        <v>95.53</v>
      </c>
      <c r="BL282" s="81">
        <v>0</v>
      </c>
      <c r="BM282" s="82"/>
      <c r="BN282" s="81">
        <v>0</v>
      </c>
      <c r="BO282" s="81">
        <v>0</v>
      </c>
      <c r="BP282" s="81">
        <v>5</v>
      </c>
      <c r="BQ282" s="81">
        <v>1</v>
      </c>
      <c r="BR282" s="81">
        <v>3</v>
      </c>
      <c r="BS282" s="81">
        <v>0</v>
      </c>
      <c r="BT282"/>
      <c r="BU282" s="80">
        <v>142.18100000000001</v>
      </c>
      <c r="BV282" s="80">
        <v>0</v>
      </c>
      <c r="BW282" s="80">
        <v>0</v>
      </c>
      <c r="BX282" s="80">
        <v>0</v>
      </c>
      <c r="BY282" s="80">
        <v>0</v>
      </c>
      <c r="BZ282" s="80">
        <v>0</v>
      </c>
      <c r="CA282" s="80">
        <v>0</v>
      </c>
      <c r="CB282" s="80">
        <v>0</v>
      </c>
      <c r="CC282" s="80">
        <v>0</v>
      </c>
    </row>
    <row r="283" spans="1:81">
      <c r="A283" s="80" t="s">
        <v>2038</v>
      </c>
      <c r="B283" s="80">
        <v>434</v>
      </c>
      <c r="C283" s="80">
        <v>9</v>
      </c>
      <c r="D283" s="80">
        <v>26</v>
      </c>
      <c r="E283" s="80">
        <v>2012</v>
      </c>
      <c r="F283" s="80" t="s">
        <v>88</v>
      </c>
      <c r="G283" s="80" t="s">
        <v>2029</v>
      </c>
      <c r="H283" s="80" t="s">
        <v>2030</v>
      </c>
      <c r="I283" s="177"/>
      <c r="J283" s="81">
        <v>66.611931842032689</v>
      </c>
      <c r="K283" s="81">
        <v>8.4322753744762533</v>
      </c>
      <c r="L283" s="81">
        <v>0.89986705979382353</v>
      </c>
      <c r="M283" s="81">
        <v>177.69639864409314</v>
      </c>
      <c r="N283" s="81">
        <v>213.46602637240593</v>
      </c>
      <c r="O283" s="81">
        <v>82.682817512980861</v>
      </c>
      <c r="P283" s="81">
        <v>46.416863389279825</v>
      </c>
      <c r="Q283" s="81">
        <v>10.021075202286294</v>
      </c>
      <c r="R283" s="81">
        <v>0</v>
      </c>
      <c r="S283" s="81">
        <v>7.6194223974400002</v>
      </c>
      <c r="T283" s="82"/>
      <c r="U283" s="81">
        <v>9091157</v>
      </c>
      <c r="V283" s="81">
        <v>3605</v>
      </c>
      <c r="W283" s="81">
        <v>22</v>
      </c>
      <c r="X283" s="81">
        <v>34675</v>
      </c>
      <c r="Y283" s="81">
        <v>58951</v>
      </c>
      <c r="Z283" s="81">
        <v>43245</v>
      </c>
      <c r="AA283" s="81">
        <v>9327</v>
      </c>
      <c r="AB283" s="81">
        <v>131429</v>
      </c>
      <c r="AC283" s="81">
        <v>0</v>
      </c>
      <c r="AD283" s="81">
        <v>7.6194223974400002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53.780999999999999</v>
      </c>
      <c r="BJ283" s="81">
        <v>3.0019999999999998</v>
      </c>
      <c r="BK283" s="81">
        <v>96.370999999999995</v>
      </c>
      <c r="BL283" s="81">
        <v>0</v>
      </c>
      <c r="BM283" s="82"/>
      <c r="BN283" s="81">
        <v>0</v>
      </c>
      <c r="BO283" s="81">
        <v>0</v>
      </c>
      <c r="BP283" s="81">
        <v>6</v>
      </c>
      <c r="BQ283" s="81">
        <v>1</v>
      </c>
      <c r="BR283" s="81">
        <v>3</v>
      </c>
      <c r="BS283" s="81">
        <v>0</v>
      </c>
      <c r="BT283"/>
      <c r="BU283" s="80">
        <v>153.154</v>
      </c>
      <c r="BV283" s="80">
        <v>0</v>
      </c>
      <c r="BW283" s="80">
        <v>0</v>
      </c>
      <c r="BX283" s="80">
        <v>0</v>
      </c>
      <c r="BY283" s="80">
        <v>0</v>
      </c>
      <c r="BZ283" s="80">
        <v>0</v>
      </c>
      <c r="CA283" s="80">
        <v>0</v>
      </c>
      <c r="CB283" s="80">
        <v>0</v>
      </c>
      <c r="CC283" s="80">
        <v>0</v>
      </c>
    </row>
    <row r="284" spans="1:81">
      <c r="A284" s="80" t="s">
        <v>2039</v>
      </c>
      <c r="B284" s="80">
        <v>435</v>
      </c>
      <c r="C284" s="80">
        <v>10</v>
      </c>
      <c r="D284" s="80">
        <v>26</v>
      </c>
      <c r="E284" s="80">
        <v>2013</v>
      </c>
      <c r="F284" s="80" t="s">
        <v>89</v>
      </c>
      <c r="G284" s="80" t="s">
        <v>2029</v>
      </c>
      <c r="H284" s="80" t="s">
        <v>2030</v>
      </c>
      <c r="I284" s="177"/>
      <c r="J284" s="81">
        <v>72.633762770472401</v>
      </c>
      <c r="K284" s="81">
        <v>7.2689877703249381</v>
      </c>
      <c r="L284" s="81">
        <v>0.92805335857572202</v>
      </c>
      <c r="M284" s="81">
        <v>171.19609858361747</v>
      </c>
      <c r="N284" s="81">
        <v>215.3752698367289</v>
      </c>
      <c r="O284" s="81">
        <v>79.601032535433745</v>
      </c>
      <c r="P284" s="81">
        <v>47.321080236815526</v>
      </c>
      <c r="Q284" s="81">
        <v>10.245753404088086</v>
      </c>
      <c r="R284" s="81">
        <v>0</v>
      </c>
      <c r="S284" s="81">
        <v>9.0486403488000011</v>
      </c>
      <c r="T284" s="82"/>
      <c r="U284" s="81">
        <v>9173218</v>
      </c>
      <c r="V284" s="81">
        <v>3605</v>
      </c>
      <c r="W284" s="81">
        <v>22</v>
      </c>
      <c r="X284" s="81">
        <v>34675</v>
      </c>
      <c r="Y284" s="81">
        <v>59557</v>
      </c>
      <c r="Z284" s="81">
        <v>43492</v>
      </c>
      <c r="AA284" s="81">
        <v>9473</v>
      </c>
      <c r="AB284" s="81">
        <v>132449</v>
      </c>
      <c r="AC284" s="81">
        <v>0</v>
      </c>
      <c r="AD284" s="81">
        <v>9.0486403488000011</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55.353000000000002</v>
      </c>
      <c r="BJ284" s="81">
        <v>3.1190000000000002</v>
      </c>
      <c r="BK284" s="81">
        <v>113.845</v>
      </c>
      <c r="BL284" s="81">
        <v>0</v>
      </c>
      <c r="BM284" s="82"/>
      <c r="BN284" s="81">
        <v>0</v>
      </c>
      <c r="BO284" s="81">
        <v>0</v>
      </c>
      <c r="BP284" s="81">
        <v>5</v>
      </c>
      <c r="BQ284" s="81">
        <v>1</v>
      </c>
      <c r="BR284" s="81">
        <v>3</v>
      </c>
      <c r="BS284" s="81">
        <v>0</v>
      </c>
      <c r="BT284"/>
      <c r="BU284" s="80">
        <v>172.31700000000001</v>
      </c>
      <c r="BV284" s="80">
        <v>0</v>
      </c>
      <c r="BW284" s="80">
        <v>0</v>
      </c>
      <c r="BX284" s="80">
        <v>0</v>
      </c>
      <c r="BY284" s="80">
        <v>0</v>
      </c>
      <c r="BZ284" s="80">
        <v>0</v>
      </c>
      <c r="CA284" s="80">
        <v>0</v>
      </c>
      <c r="CB284" s="80">
        <v>0</v>
      </c>
      <c r="CC284" s="80">
        <v>0</v>
      </c>
    </row>
    <row r="285" spans="1:81">
      <c r="A285" s="80" t="s">
        <v>2040</v>
      </c>
      <c r="B285" s="80">
        <v>436</v>
      </c>
      <c r="C285" s="80">
        <v>11</v>
      </c>
      <c r="D285" s="80">
        <v>26</v>
      </c>
      <c r="E285" s="80">
        <v>2014</v>
      </c>
      <c r="F285" s="80" t="s">
        <v>90</v>
      </c>
      <c r="G285" s="80" t="s">
        <v>2029</v>
      </c>
      <c r="H285" s="80" t="s">
        <v>2030</v>
      </c>
      <c r="I285" s="177"/>
      <c r="J285" s="81">
        <v>61.713045376439396</v>
      </c>
      <c r="K285" s="81">
        <v>6.1226295372650643</v>
      </c>
      <c r="L285" s="81">
        <v>1.5265349289001204</v>
      </c>
      <c r="M285" s="81">
        <v>157.07809511300411</v>
      </c>
      <c r="N285" s="81">
        <v>190.16174077850144</v>
      </c>
      <c r="O285" s="81">
        <v>76.097219692518763</v>
      </c>
      <c r="P285" s="81">
        <v>48.536320776341157</v>
      </c>
      <c r="Q285" s="81">
        <v>9.9552496527291101</v>
      </c>
      <c r="R285" s="81">
        <v>0</v>
      </c>
      <c r="S285" s="81">
        <v>8.7340139900999976</v>
      </c>
      <c r="T285" s="82"/>
      <c r="U285" s="81">
        <v>8661049</v>
      </c>
      <c r="V285" s="81">
        <v>2671</v>
      </c>
      <c r="W285" s="81">
        <v>34</v>
      </c>
      <c r="X285" s="81">
        <v>34848</v>
      </c>
      <c r="Y285" s="81">
        <v>60525</v>
      </c>
      <c r="Z285" s="81">
        <v>43790</v>
      </c>
      <c r="AA285" s="81">
        <v>9666</v>
      </c>
      <c r="AB285" s="81">
        <v>134132</v>
      </c>
      <c r="AC285" s="81">
        <v>0</v>
      </c>
      <c r="AD285" s="81">
        <v>8.7340139900999976</v>
      </c>
      <c r="AE285" s="82"/>
      <c r="AF285" s="81">
        <v>68633258.465860501</v>
      </c>
      <c r="AG285" s="81">
        <v>5457628.1118013132</v>
      </c>
      <c r="AH285" s="81">
        <v>387906.87437539431</v>
      </c>
      <c r="AI285" s="81">
        <v>225145427.07401851</v>
      </c>
      <c r="AJ285" s="81">
        <v>269283759.01658118</v>
      </c>
      <c r="AK285" s="81">
        <v>0</v>
      </c>
      <c r="AL285" s="81">
        <v>0</v>
      </c>
      <c r="AM285" s="81">
        <v>18414319.236689977</v>
      </c>
      <c r="AN285" s="81">
        <v>0</v>
      </c>
      <c r="AO285" s="81">
        <v>0</v>
      </c>
      <c r="AP285" s="82"/>
      <c r="AQ285" s="81">
        <v>1078</v>
      </c>
      <c r="AR285" s="81">
        <v>70</v>
      </c>
      <c r="AS285" s="81">
        <v>0</v>
      </c>
      <c r="AT285" s="81">
        <v>0</v>
      </c>
      <c r="AU285" s="81">
        <v>0</v>
      </c>
      <c r="AV285" s="81">
        <v>0</v>
      </c>
      <c r="AW285" s="81" t="s">
        <v>564</v>
      </c>
      <c r="AX285" s="82"/>
      <c r="AY285" s="81">
        <v>3873.4</v>
      </c>
      <c r="AZ285" s="81">
        <v>1983.8</v>
      </c>
      <c r="BA285" s="81">
        <v>0</v>
      </c>
      <c r="BB285" s="81">
        <v>0</v>
      </c>
      <c r="BC285" s="81">
        <v>0</v>
      </c>
      <c r="BD285" s="81">
        <v>0</v>
      </c>
      <c r="BE285" s="81" t="s">
        <v>564</v>
      </c>
      <c r="BF285" s="82"/>
      <c r="BG285" s="81">
        <v>0</v>
      </c>
      <c r="BH285" s="81">
        <v>0</v>
      </c>
      <c r="BI285" s="81">
        <v>40.99</v>
      </c>
      <c r="BJ285" s="81">
        <v>3.1720000000000002</v>
      </c>
      <c r="BK285" s="81">
        <v>94.552000000000007</v>
      </c>
      <c r="BL285" s="81">
        <v>0</v>
      </c>
      <c r="BM285" s="82"/>
      <c r="BN285" s="81">
        <v>0</v>
      </c>
      <c r="BO285" s="81">
        <v>0</v>
      </c>
      <c r="BP285" s="81">
        <v>4</v>
      </c>
      <c r="BQ285" s="81">
        <v>1</v>
      </c>
      <c r="BR285" s="81">
        <v>3</v>
      </c>
      <c r="BS285" s="81">
        <v>0</v>
      </c>
      <c r="BT285"/>
      <c r="BU285" s="80">
        <v>138.714</v>
      </c>
      <c r="BV285" s="80">
        <v>0</v>
      </c>
      <c r="BW285" s="80">
        <v>0</v>
      </c>
      <c r="BX285" s="80">
        <v>0</v>
      </c>
      <c r="BY285" s="80">
        <v>0</v>
      </c>
      <c r="BZ285" s="80">
        <v>0</v>
      </c>
      <c r="CA285" s="80">
        <v>0</v>
      </c>
      <c r="CB285" s="80">
        <v>0</v>
      </c>
      <c r="CC285" s="80">
        <v>0</v>
      </c>
    </row>
    <row r="286" spans="1:81">
      <c r="A286" s="80" t="s">
        <v>2041</v>
      </c>
      <c r="B286" s="80">
        <v>437</v>
      </c>
      <c r="C286" s="80">
        <v>12</v>
      </c>
      <c r="D286" s="80">
        <v>26</v>
      </c>
      <c r="E286" s="80">
        <v>2015</v>
      </c>
      <c r="F286" s="80" t="s">
        <v>91</v>
      </c>
      <c r="G286" s="80" t="s">
        <v>2029</v>
      </c>
      <c r="H286" s="80" t="s">
        <v>2030</v>
      </c>
      <c r="I286" s="177"/>
      <c r="J286" s="81">
        <v>53.861994225651493</v>
      </c>
      <c r="K286" s="81">
        <v>5.8478951109625488</v>
      </c>
      <c r="L286" s="81">
        <v>1.6830606811342566</v>
      </c>
      <c r="M286" s="81">
        <v>164.60381394591502</v>
      </c>
      <c r="N286" s="81">
        <v>192.46487999825501</v>
      </c>
      <c r="O286" s="81">
        <v>75.839202251211134</v>
      </c>
      <c r="P286" s="81">
        <v>48.403649908168944</v>
      </c>
      <c r="Q286" s="81">
        <v>9.8761880590901878</v>
      </c>
      <c r="R286" s="81">
        <v>0</v>
      </c>
      <c r="S286" s="81">
        <v>12.787242890401002</v>
      </c>
      <c r="T286" s="82"/>
      <c r="U286" s="81">
        <v>8117692</v>
      </c>
      <c r="V286" s="81">
        <v>2671</v>
      </c>
      <c r="W286" s="81">
        <v>34</v>
      </c>
      <c r="X286" s="81">
        <v>34848</v>
      </c>
      <c r="Y286" s="81">
        <v>61845</v>
      </c>
      <c r="Z286" s="81">
        <v>44062</v>
      </c>
      <c r="AA286" s="81">
        <v>9632</v>
      </c>
      <c r="AB286" s="81">
        <v>135928</v>
      </c>
      <c r="AC286" s="81">
        <v>0</v>
      </c>
      <c r="AD286" s="81">
        <v>12.787242890401002</v>
      </c>
      <c r="AE286" s="82"/>
      <c r="AF286" s="81">
        <v>61474233.124902256</v>
      </c>
      <c r="AG286" s="81">
        <v>4829520.0942999925</v>
      </c>
      <c r="AH286" s="81">
        <v>354500.66604292777</v>
      </c>
      <c r="AI286" s="81">
        <v>246426207.71426263</v>
      </c>
      <c r="AJ286" s="81">
        <v>285666214.76246321</v>
      </c>
      <c r="AK286" s="81">
        <v>0</v>
      </c>
      <c r="AL286" s="81">
        <v>0</v>
      </c>
      <c r="AM286" s="81">
        <v>18628362.203485504</v>
      </c>
      <c r="AN286" s="81">
        <v>0</v>
      </c>
      <c r="AO286" s="81">
        <v>0</v>
      </c>
      <c r="AP286" s="82"/>
      <c r="AQ286" s="81">
        <v>1190</v>
      </c>
      <c r="AR286" s="81">
        <v>103</v>
      </c>
      <c r="AS286" s="81">
        <v>0</v>
      </c>
      <c r="AT286" s="81">
        <v>0</v>
      </c>
      <c r="AU286" s="81">
        <v>0</v>
      </c>
      <c r="AV286" s="81">
        <v>0</v>
      </c>
      <c r="AW286" s="81" t="s">
        <v>564</v>
      </c>
      <c r="AX286" s="82"/>
      <c r="AY286" s="81">
        <v>4368.2000000000007</v>
      </c>
      <c r="AZ286" s="81">
        <v>3562.4</v>
      </c>
      <c r="BA286" s="81">
        <v>0</v>
      </c>
      <c r="BB286" s="81">
        <v>0</v>
      </c>
      <c r="BC286" s="81">
        <v>0</v>
      </c>
      <c r="BD286" s="81">
        <v>0</v>
      </c>
      <c r="BE286" s="81" t="s">
        <v>564</v>
      </c>
      <c r="BF286" s="82"/>
      <c r="BG286" s="81">
        <v>0</v>
      </c>
      <c r="BH286" s="81">
        <v>0</v>
      </c>
      <c r="BI286" s="81">
        <v>42.718000000000004</v>
      </c>
      <c r="BJ286" s="81">
        <v>3.3860000000000001</v>
      </c>
      <c r="BK286" s="81">
        <v>105.22799999999999</v>
      </c>
      <c r="BL286" s="81">
        <v>0</v>
      </c>
      <c r="BM286" s="82"/>
      <c r="BN286" s="81">
        <v>0</v>
      </c>
      <c r="BO286" s="81">
        <v>0</v>
      </c>
      <c r="BP286" s="81">
        <v>4</v>
      </c>
      <c r="BQ286" s="81">
        <v>1</v>
      </c>
      <c r="BR286" s="81">
        <v>3</v>
      </c>
      <c r="BS286" s="81">
        <v>0</v>
      </c>
      <c r="BT286"/>
      <c r="BU286" s="80">
        <v>151.33199999999999</v>
      </c>
      <c r="BV286" s="80">
        <v>0</v>
      </c>
      <c r="BW286" s="80">
        <v>0</v>
      </c>
      <c r="BX286" s="80">
        <v>0</v>
      </c>
      <c r="BY286" s="80">
        <v>0</v>
      </c>
      <c r="BZ286" s="80">
        <v>0</v>
      </c>
      <c r="CA286" s="80">
        <v>0</v>
      </c>
      <c r="CB286" s="80">
        <v>0</v>
      </c>
      <c r="CC286" s="80">
        <v>0</v>
      </c>
    </row>
    <row r="287" spans="1:81">
      <c r="A287" s="80" t="s">
        <v>2042</v>
      </c>
      <c r="B287" s="80">
        <v>438</v>
      </c>
      <c r="C287" s="80">
        <v>13</v>
      </c>
      <c r="D287" s="80">
        <v>26</v>
      </c>
      <c r="E287" s="80">
        <v>2016</v>
      </c>
      <c r="F287" s="80" t="s">
        <v>92</v>
      </c>
      <c r="G287" s="80" t="s">
        <v>2029</v>
      </c>
      <c r="H287" s="80" t="s">
        <v>2030</v>
      </c>
      <c r="I287" s="177"/>
      <c r="J287" s="81">
        <v>49.842807346827186</v>
      </c>
      <c r="K287" s="81">
        <v>5.8408207510361825</v>
      </c>
      <c r="L287" s="81">
        <v>1.9719926100972116</v>
      </c>
      <c r="M287" s="81">
        <v>144.05544406729032</v>
      </c>
      <c r="N287" s="81">
        <v>171.55053567349685</v>
      </c>
      <c r="O287" s="81">
        <v>75.474248320930769</v>
      </c>
      <c r="P287" s="81">
        <v>47.916715713706807</v>
      </c>
      <c r="Q287" s="81">
        <v>9.6702309331223155</v>
      </c>
      <c r="R287" s="81">
        <v>0</v>
      </c>
      <c r="S287" s="81">
        <v>13.5629329248</v>
      </c>
      <c r="T287" s="82"/>
      <c r="U287" s="81">
        <v>7853496.0000000009</v>
      </c>
      <c r="V287" s="81">
        <v>2671</v>
      </c>
      <c r="W287" s="81">
        <v>34</v>
      </c>
      <c r="X287" s="81">
        <v>34848</v>
      </c>
      <c r="Y287" s="81">
        <v>62671</v>
      </c>
      <c r="Z287" s="81">
        <v>44389</v>
      </c>
      <c r="AA287" s="81">
        <v>9862</v>
      </c>
      <c r="AB287" s="81">
        <v>136910</v>
      </c>
      <c r="AC287" s="81">
        <v>0</v>
      </c>
      <c r="AD287" s="81">
        <v>13.5629329248</v>
      </c>
      <c r="AE287" s="82"/>
      <c r="AF287" s="81">
        <v>57967302.814600252</v>
      </c>
      <c r="AG287" s="81">
        <v>4642780.2237060871</v>
      </c>
      <c r="AH287" s="81">
        <v>308660.71192819398</v>
      </c>
      <c r="AI287" s="81">
        <v>230172994.0536736</v>
      </c>
      <c r="AJ287" s="81">
        <v>246573800.15083981</v>
      </c>
      <c r="AK287" s="81">
        <v>0</v>
      </c>
      <c r="AL287" s="81">
        <v>0</v>
      </c>
      <c r="AM287" s="81">
        <v>18777518.14844723</v>
      </c>
      <c r="AN287" s="81">
        <v>0</v>
      </c>
      <c r="AO287" s="81">
        <v>0</v>
      </c>
      <c r="AP287" s="82"/>
      <c r="AQ287" s="81">
        <v>1273</v>
      </c>
      <c r="AR287" s="81">
        <v>117</v>
      </c>
      <c r="AS287" s="81">
        <v>0</v>
      </c>
      <c r="AT287" s="81">
        <v>1</v>
      </c>
      <c r="AU287" s="81">
        <v>0</v>
      </c>
      <c r="AV287" s="81">
        <v>0</v>
      </c>
      <c r="AW287" s="81" t="s">
        <v>564</v>
      </c>
      <c r="AX287" s="82"/>
      <c r="AY287" s="81">
        <v>4751.7000000000007</v>
      </c>
      <c r="AZ287" s="81">
        <v>4803.2000000000007</v>
      </c>
      <c r="BA287" s="81">
        <v>0</v>
      </c>
      <c r="BB287" s="81">
        <v>63</v>
      </c>
      <c r="BC287" s="81">
        <v>0</v>
      </c>
      <c r="BD287" s="81">
        <v>0</v>
      </c>
      <c r="BE287" s="81" t="s">
        <v>564</v>
      </c>
      <c r="BF287" s="82"/>
      <c r="BG287" s="81">
        <v>0</v>
      </c>
      <c r="BH287" s="81">
        <v>0</v>
      </c>
      <c r="BI287" s="81">
        <v>46.7</v>
      </c>
      <c r="BJ287" s="81">
        <v>2.915</v>
      </c>
      <c r="BK287" s="81">
        <v>100.191</v>
      </c>
      <c r="BL287" s="81">
        <v>0</v>
      </c>
      <c r="BM287" s="82"/>
      <c r="BN287" s="81">
        <v>0</v>
      </c>
      <c r="BO287" s="81">
        <v>0</v>
      </c>
      <c r="BP287" s="81">
        <v>5</v>
      </c>
      <c r="BQ287" s="81">
        <v>1</v>
      </c>
      <c r="BR287" s="81">
        <v>3</v>
      </c>
      <c r="BS287" s="81">
        <v>0</v>
      </c>
      <c r="BT287"/>
      <c r="BU287" s="80">
        <v>149.80600000000001</v>
      </c>
      <c r="BV287" s="80">
        <v>0</v>
      </c>
      <c r="BW287" s="80">
        <v>0</v>
      </c>
      <c r="BX287" s="80">
        <v>0</v>
      </c>
      <c r="BY287" s="80">
        <v>0</v>
      </c>
      <c r="BZ287" s="80">
        <v>0</v>
      </c>
      <c r="CA287" s="80">
        <v>0</v>
      </c>
      <c r="CB287" s="80">
        <v>0</v>
      </c>
      <c r="CC287" s="80">
        <v>0</v>
      </c>
    </row>
    <row r="288" spans="1:81">
      <c r="A288" s="80" t="s">
        <v>2043</v>
      </c>
      <c r="B288" s="80">
        <v>439</v>
      </c>
      <c r="C288" s="80">
        <v>14</v>
      </c>
      <c r="D288" s="80">
        <v>26</v>
      </c>
      <c r="E288" s="80">
        <v>2017</v>
      </c>
      <c r="F288" s="80" t="s">
        <v>71</v>
      </c>
      <c r="G288" s="80" t="s">
        <v>2029</v>
      </c>
      <c r="H288" s="80" t="s">
        <v>2030</v>
      </c>
      <c r="I288" s="177"/>
      <c r="J288" s="81">
        <v>46.086266303797025</v>
      </c>
      <c r="K288" s="81">
        <v>6.0841314306315137</v>
      </c>
      <c r="L288" s="81">
        <v>1.725224328162116</v>
      </c>
      <c r="M288" s="81">
        <v>138.94779706191247</v>
      </c>
      <c r="N288" s="81">
        <v>189.46493815216465</v>
      </c>
      <c r="O288" s="81">
        <v>74.985299288542564</v>
      </c>
      <c r="P288" s="81">
        <v>48.067007134667264</v>
      </c>
      <c r="Q288" s="81">
        <v>9.4556798146505869</v>
      </c>
      <c r="R288" s="81">
        <v>0</v>
      </c>
      <c r="S288" s="81">
        <v>8.4769207948799981</v>
      </c>
      <c r="T288" s="82"/>
      <c r="U288" s="81">
        <v>7893214</v>
      </c>
      <c r="V288" s="81">
        <v>2671</v>
      </c>
      <c r="W288" s="81">
        <v>34</v>
      </c>
      <c r="X288" s="81">
        <v>34848</v>
      </c>
      <c r="Y288" s="81">
        <v>63967</v>
      </c>
      <c r="Z288" s="81">
        <v>44833</v>
      </c>
      <c r="AA288" s="81">
        <v>9956</v>
      </c>
      <c r="AB288" s="81">
        <v>138442</v>
      </c>
      <c r="AC288" s="81">
        <v>0</v>
      </c>
      <c r="AD288" s="81">
        <v>8.4769207948799981</v>
      </c>
      <c r="AE288" s="82"/>
      <c r="AF288" s="81">
        <v>54909536.929004528</v>
      </c>
      <c r="AG288" s="81">
        <v>4817389.3067337191</v>
      </c>
      <c r="AH288" s="81">
        <v>368923.61775634729</v>
      </c>
      <c r="AI288" s="81">
        <v>230710548.65284711</v>
      </c>
      <c r="AJ288" s="81">
        <v>278141171.10732102</v>
      </c>
      <c r="AK288" s="81">
        <v>0</v>
      </c>
      <c r="AL288" s="81">
        <v>0</v>
      </c>
      <c r="AM288" s="81">
        <v>19017345.902130749</v>
      </c>
      <c r="AN288" s="81">
        <v>0</v>
      </c>
      <c r="AO288" s="81">
        <v>0</v>
      </c>
      <c r="AP288" s="82"/>
      <c r="AQ288" s="81">
        <v>1346</v>
      </c>
      <c r="AR288" s="81">
        <v>125</v>
      </c>
      <c r="AS288" s="81">
        <v>0</v>
      </c>
      <c r="AT288" s="81">
        <v>1</v>
      </c>
      <c r="AU288" s="81">
        <v>0</v>
      </c>
      <c r="AV288" s="81">
        <v>0</v>
      </c>
      <c r="AW288" s="81" t="s">
        <v>564</v>
      </c>
      <c r="AX288" s="82"/>
      <c r="AY288" s="81">
        <v>5070</v>
      </c>
      <c r="AZ288" s="81">
        <v>4919.0000000000009</v>
      </c>
      <c r="BA288" s="81">
        <v>0</v>
      </c>
      <c r="BB288" s="81">
        <v>63</v>
      </c>
      <c r="BC288" s="81">
        <v>0</v>
      </c>
      <c r="BD288" s="81">
        <v>0</v>
      </c>
      <c r="BE288" s="81" t="s">
        <v>564</v>
      </c>
      <c r="BF288" s="82"/>
      <c r="BG288" s="81">
        <v>0</v>
      </c>
      <c r="BH288" s="81">
        <v>0</v>
      </c>
      <c r="BI288" s="81">
        <v>46.996000000000002</v>
      </c>
      <c r="BJ288" s="81">
        <v>3.3250000000000002</v>
      </c>
      <c r="BK288" s="81">
        <v>97.218000000000004</v>
      </c>
      <c r="BL288" s="81">
        <v>0</v>
      </c>
      <c r="BM288" s="82"/>
      <c r="BN288" s="81">
        <v>0</v>
      </c>
      <c r="BO288" s="81">
        <v>0</v>
      </c>
      <c r="BP288" s="81">
        <v>5</v>
      </c>
      <c r="BQ288" s="81">
        <v>1</v>
      </c>
      <c r="BR288" s="81">
        <v>3</v>
      </c>
      <c r="BS288" s="81">
        <v>0</v>
      </c>
      <c r="BT288"/>
      <c r="BU288" s="80">
        <v>147.53899999999999</v>
      </c>
      <c r="BV288" s="80">
        <v>0</v>
      </c>
      <c r="BW288" s="80">
        <v>0</v>
      </c>
      <c r="BX288" s="80">
        <v>0</v>
      </c>
      <c r="BY288" s="80">
        <v>0</v>
      </c>
      <c r="BZ288" s="80">
        <v>0</v>
      </c>
      <c r="CA288" s="80">
        <v>0</v>
      </c>
      <c r="CB288" s="80">
        <v>0</v>
      </c>
      <c r="CC288" s="80">
        <v>0</v>
      </c>
    </row>
    <row r="289" spans="1:81">
      <c r="A289" s="80" t="s">
        <v>2044</v>
      </c>
      <c r="B289" s="80">
        <v>440</v>
      </c>
      <c r="C289" s="80">
        <v>15</v>
      </c>
      <c r="D289" s="80">
        <v>26</v>
      </c>
      <c r="E289" s="80">
        <v>2018</v>
      </c>
      <c r="F289" s="80" t="s">
        <v>93</v>
      </c>
      <c r="G289" s="80" t="s">
        <v>2029</v>
      </c>
      <c r="H289" s="80" t="s">
        <v>2030</v>
      </c>
      <c r="I289" s="177"/>
      <c r="J289" s="81">
        <v>46.315184148623864</v>
      </c>
      <c r="K289" s="81">
        <v>5.7206285515626858</v>
      </c>
      <c r="L289" s="81">
        <v>1.6162195281190228</v>
      </c>
      <c r="M289" s="81">
        <v>137.37403394717091</v>
      </c>
      <c r="N289" s="81">
        <v>182.03477077540123</v>
      </c>
      <c r="O289" s="81">
        <v>74.032721494688346</v>
      </c>
      <c r="P289" s="81">
        <v>48.463255722430731</v>
      </c>
      <c r="Q289" s="81">
        <v>8.8733925586516129</v>
      </c>
      <c r="R289" s="81">
        <v>0</v>
      </c>
      <c r="S289" s="81">
        <v>8.6515088863419987</v>
      </c>
      <c r="T289" s="82"/>
      <c r="U289" s="81">
        <v>8439830</v>
      </c>
      <c r="V289" s="81">
        <v>2671</v>
      </c>
      <c r="W289" s="81">
        <v>34</v>
      </c>
      <c r="X289" s="81">
        <v>34848</v>
      </c>
      <c r="Y289" s="81">
        <v>65225</v>
      </c>
      <c r="Z289" s="81">
        <v>45111</v>
      </c>
      <c r="AA289" s="81">
        <v>10139</v>
      </c>
      <c r="AB289" s="81">
        <v>140004</v>
      </c>
      <c r="AC289" s="81">
        <v>0</v>
      </c>
      <c r="AD289" s="81">
        <v>8.6515088863419987</v>
      </c>
      <c r="AE289" s="82"/>
      <c r="AF289" s="81">
        <v>56178343.824424721</v>
      </c>
      <c r="AG289" s="81">
        <v>4350389.7853013976</v>
      </c>
      <c r="AH289" s="81">
        <v>352110.39832488471</v>
      </c>
      <c r="AI289" s="81">
        <v>224822096.96475869</v>
      </c>
      <c r="AJ289" s="81">
        <v>280679734.83642602</v>
      </c>
      <c r="AK289" s="81">
        <v>0</v>
      </c>
      <c r="AL289" s="81">
        <v>0</v>
      </c>
      <c r="AM289" s="81">
        <v>19271706.104073681</v>
      </c>
      <c r="AN289" s="81">
        <v>0</v>
      </c>
      <c r="AO289" s="81">
        <v>0</v>
      </c>
      <c r="AP289" s="82"/>
      <c r="AQ289" s="81">
        <v>1425</v>
      </c>
      <c r="AR289" s="81">
        <v>142</v>
      </c>
      <c r="AS289" s="81">
        <v>0</v>
      </c>
      <c r="AT289" s="81">
        <v>1</v>
      </c>
      <c r="AU289" s="81">
        <v>0</v>
      </c>
      <c r="AV289" s="81">
        <v>0</v>
      </c>
      <c r="AW289" s="81" t="s">
        <v>564</v>
      </c>
      <c r="AX289" s="82"/>
      <c r="AY289" s="81">
        <v>5399.9999999999991</v>
      </c>
      <c r="AZ289" s="81">
        <v>5261.1</v>
      </c>
      <c r="BA289" s="81">
        <v>0</v>
      </c>
      <c r="BB289" s="81">
        <v>63</v>
      </c>
      <c r="BC289" s="81">
        <v>0</v>
      </c>
      <c r="BD289" s="81">
        <v>0</v>
      </c>
      <c r="BE289" s="81" t="s">
        <v>564</v>
      </c>
      <c r="BF289" s="82"/>
      <c r="BG289" s="81">
        <v>0</v>
      </c>
      <c r="BH289" s="81">
        <v>0</v>
      </c>
      <c r="BI289" s="81">
        <v>44.34</v>
      </c>
      <c r="BJ289" s="81">
        <v>3.2650000000000001</v>
      </c>
      <c r="BK289" s="81">
        <v>104.85999999999999</v>
      </c>
      <c r="BL289" s="81">
        <v>0</v>
      </c>
      <c r="BM289" s="82"/>
      <c r="BN289" s="81">
        <v>0</v>
      </c>
      <c r="BO289" s="81">
        <v>0</v>
      </c>
      <c r="BP289" s="81">
        <v>4</v>
      </c>
      <c r="BQ289" s="81">
        <v>1</v>
      </c>
      <c r="BR289" s="81">
        <v>4</v>
      </c>
      <c r="BS289" s="81">
        <v>0</v>
      </c>
      <c r="BT289"/>
      <c r="BU289" s="80">
        <v>152.465</v>
      </c>
      <c r="BV289" s="80">
        <v>0</v>
      </c>
      <c r="BW289" s="80">
        <v>0</v>
      </c>
      <c r="BX289" s="80">
        <v>0</v>
      </c>
      <c r="BY289" s="80">
        <v>0</v>
      </c>
      <c r="BZ289" s="80">
        <v>0</v>
      </c>
      <c r="CA289" s="80">
        <v>0</v>
      </c>
      <c r="CB289" s="80">
        <v>0</v>
      </c>
      <c r="CC289" s="80">
        <v>0</v>
      </c>
    </row>
    <row r="290" spans="1:81">
      <c r="A290" s="80" t="s">
        <v>2045</v>
      </c>
      <c r="B290" s="80">
        <v>441</v>
      </c>
      <c r="C290" s="80">
        <v>16</v>
      </c>
      <c r="D290" s="80">
        <v>26</v>
      </c>
      <c r="E290" s="80">
        <v>2019</v>
      </c>
      <c r="F290" s="80" t="s">
        <v>73</v>
      </c>
      <c r="G290" s="80" t="s">
        <v>2029</v>
      </c>
      <c r="H290" s="80" t="s">
        <v>2030</v>
      </c>
      <c r="I290" s="177"/>
      <c r="J290" s="81">
        <v>45.054827079366589</v>
      </c>
      <c r="K290" s="81">
        <v>5.0503785739230471</v>
      </c>
      <c r="L290" s="81">
        <v>1.6298249592278089</v>
      </c>
      <c r="M290" s="81">
        <v>130.07301874429791</v>
      </c>
      <c r="N290" s="81">
        <v>161.55785411378804</v>
      </c>
      <c r="O290" s="81">
        <v>72.635819226423905</v>
      </c>
      <c r="P290" s="81">
        <v>48.318223142057043</v>
      </c>
      <c r="Q290" s="81">
        <v>8.7504298283480964</v>
      </c>
      <c r="R290" s="81">
        <v>0</v>
      </c>
      <c r="S290" s="81">
        <v>12.583518311359999</v>
      </c>
      <c r="T290" s="82"/>
      <c r="U290" s="81">
        <v>8580569</v>
      </c>
      <c r="V290" s="81">
        <v>2671</v>
      </c>
      <c r="W290" s="81">
        <v>34</v>
      </c>
      <c r="X290" s="81">
        <v>34848</v>
      </c>
      <c r="Y290" s="81">
        <v>66589</v>
      </c>
      <c r="Z290" s="81">
        <v>45475</v>
      </c>
      <c r="AA290" s="81">
        <v>10033</v>
      </c>
      <c r="AB290" s="81">
        <v>141802</v>
      </c>
      <c r="AC290" s="81">
        <v>0</v>
      </c>
      <c r="AD290" s="81">
        <v>12.583518311360001</v>
      </c>
      <c r="AE290" s="82"/>
      <c r="AF290" s="81">
        <v>55866663.527525403</v>
      </c>
      <c r="AG290" s="81">
        <v>4062529.1495778118</v>
      </c>
      <c r="AH290" s="81">
        <v>373346.77054925577</v>
      </c>
      <c r="AI290" s="81">
        <v>221752249.15468049</v>
      </c>
      <c r="AJ290" s="81">
        <v>250242354.72880378</v>
      </c>
      <c r="AK290" s="81">
        <v>0</v>
      </c>
      <c r="AL290" s="81">
        <v>0</v>
      </c>
      <c r="AM290" s="81">
        <v>19312364.915115528</v>
      </c>
      <c r="AN290" s="81">
        <v>0</v>
      </c>
      <c r="AO290" s="81">
        <v>0</v>
      </c>
      <c r="AP290" s="82"/>
      <c r="AQ290" s="81">
        <v>1595</v>
      </c>
      <c r="AR290" s="81">
        <v>150</v>
      </c>
      <c r="AS290" s="81">
        <v>0</v>
      </c>
      <c r="AT290" s="81">
        <v>1</v>
      </c>
      <c r="AU290" s="81">
        <v>0</v>
      </c>
      <c r="AV290" s="81">
        <v>0</v>
      </c>
      <c r="AW290" s="81" t="s">
        <v>564</v>
      </c>
      <c r="AX290" s="82"/>
      <c r="AY290" s="81">
        <v>6244.0999999999967</v>
      </c>
      <c r="AZ290" s="81">
        <v>5393.9000000000005</v>
      </c>
      <c r="BA290" s="81">
        <v>0</v>
      </c>
      <c r="BB290" s="81">
        <v>63</v>
      </c>
      <c r="BC290" s="81">
        <v>0</v>
      </c>
      <c r="BD290" s="81">
        <v>0</v>
      </c>
      <c r="BE290" s="81" t="s">
        <v>564</v>
      </c>
      <c r="BF290" s="82"/>
      <c r="BG290" s="81">
        <v>0</v>
      </c>
      <c r="BH290" s="81">
        <v>0</v>
      </c>
      <c r="BI290" s="81">
        <v>45.768999999999998</v>
      </c>
      <c r="BJ290" s="81">
        <v>3.3849999999999998</v>
      </c>
      <c r="BK290" s="81">
        <v>96.397999999999996</v>
      </c>
      <c r="BL290" s="81">
        <v>0</v>
      </c>
      <c r="BM290" s="82"/>
      <c r="BN290" s="81">
        <v>0</v>
      </c>
      <c r="BO290" s="81">
        <v>0</v>
      </c>
      <c r="BP290" s="81">
        <v>5</v>
      </c>
      <c r="BQ290" s="81">
        <v>1</v>
      </c>
      <c r="BR290" s="81">
        <v>4</v>
      </c>
      <c r="BS290" s="81">
        <v>0</v>
      </c>
      <c r="BT290"/>
      <c r="BU290" s="80">
        <v>145.55199999999999</v>
      </c>
      <c r="BV290" s="80">
        <v>0</v>
      </c>
      <c r="BW290" s="80">
        <v>0</v>
      </c>
      <c r="BX290" s="80">
        <v>0</v>
      </c>
      <c r="BY290" s="80">
        <v>0</v>
      </c>
      <c r="BZ290" s="80">
        <v>0</v>
      </c>
      <c r="CA290" s="80">
        <v>0</v>
      </c>
      <c r="CB290" s="80">
        <v>0</v>
      </c>
      <c r="CC290" s="80">
        <v>0</v>
      </c>
    </row>
    <row r="291" spans="1:81">
      <c r="A291" s="80" t="s">
        <v>2046</v>
      </c>
      <c r="B291" s="80">
        <v>442</v>
      </c>
      <c r="C291" s="80">
        <v>17</v>
      </c>
      <c r="D291" s="80">
        <v>26</v>
      </c>
      <c r="E291" s="80">
        <v>2020</v>
      </c>
      <c r="F291" s="80" t="s">
        <v>218</v>
      </c>
      <c r="G291" s="80" t="s">
        <v>2029</v>
      </c>
      <c r="H291" s="80" t="s">
        <v>2030</v>
      </c>
      <c r="I291" s="177"/>
      <c r="J291" s="81">
        <v>46.144705369918583</v>
      </c>
      <c r="K291" s="81">
        <v>5.958169436286771</v>
      </c>
      <c r="L291" s="81">
        <v>1.552182511979548</v>
      </c>
      <c r="M291" s="81">
        <v>123.22979750749649</v>
      </c>
      <c r="N291" s="81">
        <v>171.3639436053848</v>
      </c>
      <c r="O291" s="81">
        <v>64.165442859936974</v>
      </c>
      <c r="P291" s="81">
        <v>45.682231596916459</v>
      </c>
      <c r="Q291" s="81">
        <v>8.4432312788194999</v>
      </c>
      <c r="R291" s="81">
        <v>0</v>
      </c>
      <c r="S291" s="81">
        <v>13.557660836</v>
      </c>
      <c r="T291" s="82"/>
      <c r="U291" s="81">
        <v>8261326</v>
      </c>
      <c r="V291" s="81">
        <v>2877</v>
      </c>
      <c r="W291" s="81">
        <v>33</v>
      </c>
      <c r="X291" s="81">
        <v>36438</v>
      </c>
      <c r="Y291" s="81">
        <v>67825</v>
      </c>
      <c r="Z291" s="81">
        <v>45851</v>
      </c>
      <c r="AA291" s="81">
        <v>10306</v>
      </c>
      <c r="AB291" s="81">
        <v>143195</v>
      </c>
      <c r="AC291" s="81">
        <v>0</v>
      </c>
      <c r="AD291" s="81">
        <v>13.557660836</v>
      </c>
      <c r="AE291" s="82"/>
      <c r="AF291" s="81">
        <v>57899211.401145548</v>
      </c>
      <c r="AG291" s="81">
        <v>4544183.235684664</v>
      </c>
      <c r="AH291" s="81">
        <v>366048.81226053572</v>
      </c>
      <c r="AI291" s="81">
        <v>210400504.303413</v>
      </c>
      <c r="AJ291" s="81">
        <v>275091592.18218589</v>
      </c>
      <c r="AK291" s="81"/>
      <c r="AL291" s="81"/>
      <c r="AM291" s="81">
        <v>18688538.429632094</v>
      </c>
      <c r="AN291" s="81"/>
      <c r="AO291" s="81"/>
      <c r="AP291" s="82"/>
      <c r="AQ291" s="81">
        <v>1730</v>
      </c>
      <c r="AR291" s="81">
        <v>153</v>
      </c>
      <c r="AS291" s="81">
        <v>0</v>
      </c>
      <c r="AT291" s="81">
        <v>1</v>
      </c>
      <c r="AU291" s="81">
        <v>0</v>
      </c>
      <c r="AV291" s="81">
        <v>0</v>
      </c>
      <c r="AW291" s="81">
        <v>0</v>
      </c>
      <c r="AX291" s="82"/>
      <c r="AY291" s="81">
        <v>6977.4000000000096</v>
      </c>
      <c r="AZ291" s="81">
        <v>5424.5</v>
      </c>
      <c r="BA291" s="81">
        <v>0</v>
      </c>
      <c r="BB291" s="81">
        <v>63</v>
      </c>
      <c r="BC291" s="81">
        <v>0</v>
      </c>
      <c r="BD291" s="81">
        <v>0</v>
      </c>
      <c r="BE291" s="81">
        <v>0</v>
      </c>
      <c r="BF291" s="82"/>
      <c r="BG291" s="81">
        <v>0</v>
      </c>
      <c r="BH291" s="81">
        <v>0</v>
      </c>
      <c r="BI291" s="81">
        <v>38.533000000000001</v>
      </c>
      <c r="BJ291" s="81">
        <v>3.1640000000000001</v>
      </c>
      <c r="BK291" s="81">
        <v>84.656999999999996</v>
      </c>
      <c r="BL291" s="81">
        <v>0</v>
      </c>
      <c r="BM291" s="82"/>
      <c r="BN291" s="81">
        <v>0</v>
      </c>
      <c r="BO291" s="81">
        <v>0</v>
      </c>
      <c r="BP291" s="81">
        <v>4</v>
      </c>
      <c r="BQ291" s="81">
        <v>1</v>
      </c>
      <c r="BR291" s="81">
        <v>4</v>
      </c>
      <c r="BS291" s="81">
        <v>0</v>
      </c>
      <c r="BT291"/>
      <c r="BU291" s="80">
        <v>126.354</v>
      </c>
      <c r="BV291" s="80">
        <v>0</v>
      </c>
      <c r="BW291" s="80">
        <v>0</v>
      </c>
      <c r="BX291" s="80">
        <v>0</v>
      </c>
      <c r="BY291" s="80">
        <v>0</v>
      </c>
      <c r="BZ291" s="80">
        <v>0</v>
      </c>
      <c r="CA291" s="80">
        <v>0</v>
      </c>
      <c r="CB291" s="80">
        <v>0</v>
      </c>
      <c r="CC291" s="80">
        <v>0</v>
      </c>
    </row>
    <row r="292" spans="1:81">
      <c r="A292" s="80" t="s">
        <v>2047</v>
      </c>
      <c r="B292" s="80">
        <v>442</v>
      </c>
      <c r="C292" s="80">
        <v>18</v>
      </c>
      <c r="D292" s="80">
        <v>26</v>
      </c>
      <c r="E292" s="80">
        <v>2021</v>
      </c>
      <c r="F292" s="80" t="s">
        <v>75</v>
      </c>
      <c r="G292" s="174" t="s">
        <v>2029</v>
      </c>
      <c r="H292" s="80" t="s">
        <v>2030</v>
      </c>
      <c r="I292" s="177"/>
      <c r="J292" s="81">
        <v>45.600479426807503</v>
      </c>
      <c r="K292" s="81">
        <v>6.6340703033805344</v>
      </c>
      <c r="L292" s="81">
        <v>1.4271373833275665</v>
      </c>
      <c r="M292" s="81">
        <v>138.93759932912496</v>
      </c>
      <c r="N292" s="81">
        <v>161.35244637152135</v>
      </c>
      <c r="O292" s="81">
        <v>62.723312852461525</v>
      </c>
      <c r="P292" s="81">
        <v>47.252854714871276</v>
      </c>
      <c r="Q292" s="81">
        <v>8.5678285037603139</v>
      </c>
      <c r="R292" s="81">
        <v>0</v>
      </c>
      <c r="S292" s="81">
        <v>15.90702766318635</v>
      </c>
      <c r="T292" s="82"/>
      <c r="U292" s="81">
        <v>9431391</v>
      </c>
      <c r="V292" s="81">
        <v>2877</v>
      </c>
      <c r="W292" s="81">
        <v>33</v>
      </c>
      <c r="X292" s="81">
        <v>36438</v>
      </c>
      <c r="Y292" s="81">
        <v>68326</v>
      </c>
      <c r="Z292" s="81">
        <v>46151</v>
      </c>
      <c r="AA292" s="81">
        <v>10396</v>
      </c>
      <c r="AB292" s="81">
        <v>143585</v>
      </c>
      <c r="AC292" s="81">
        <v>0</v>
      </c>
      <c r="AD292" s="81">
        <v>15.90702766318635</v>
      </c>
      <c r="AE292" s="82"/>
      <c r="AF292" s="81">
        <v>57629017.739186384</v>
      </c>
      <c r="AG292" s="81">
        <v>5114985.2975106202</v>
      </c>
      <c r="AH292" s="81">
        <v>322332.65847516473</v>
      </c>
      <c r="AI292" s="81">
        <v>234388833.92560327</v>
      </c>
      <c r="AJ292" s="81">
        <v>241351602.99587151</v>
      </c>
      <c r="AK292" s="81">
        <v>0</v>
      </c>
      <c r="AL292" s="81">
        <v>0</v>
      </c>
      <c r="AM292" s="81">
        <v>18847525.330883384</v>
      </c>
      <c r="AN292" s="81">
        <v>0</v>
      </c>
      <c r="AO292" s="81">
        <v>0</v>
      </c>
      <c r="AP292" s="82"/>
      <c r="AQ292" s="81">
        <v>1814</v>
      </c>
      <c r="AR292" s="81">
        <v>154</v>
      </c>
      <c r="AS292" s="81">
        <v>0</v>
      </c>
      <c r="AT292" s="81">
        <v>1</v>
      </c>
      <c r="AU292" s="81">
        <v>0</v>
      </c>
      <c r="AV292" s="81">
        <v>0</v>
      </c>
      <c r="AW292" s="81"/>
      <c r="AX292" s="82"/>
      <c r="AY292" s="81">
        <v>7375.00000000001</v>
      </c>
      <c r="AZ292" s="81">
        <v>5435.5</v>
      </c>
      <c r="BA292" s="81">
        <v>0</v>
      </c>
      <c r="BB292" s="81">
        <v>63</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2048</v>
      </c>
      <c r="B293" s="80">
        <v>442</v>
      </c>
      <c r="C293" s="80">
        <v>19</v>
      </c>
      <c r="D293" s="80">
        <v>26</v>
      </c>
      <c r="E293" s="80">
        <v>2022</v>
      </c>
      <c r="F293" s="80" t="s">
        <v>568</v>
      </c>
      <c r="G293" s="174" t="s">
        <v>2029</v>
      </c>
      <c r="H293" s="80" t="s">
        <v>2030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1960</v>
      </c>
      <c r="AR293" s="81">
        <v>153</v>
      </c>
      <c r="AS293" s="81">
        <v>0</v>
      </c>
      <c r="AT293" s="81">
        <v>1</v>
      </c>
      <c r="AU293" s="81">
        <v>0</v>
      </c>
      <c r="AV293" s="81">
        <v>0</v>
      </c>
      <c r="AW293" s="81"/>
      <c r="AX293" s="82"/>
      <c r="AY293" s="81">
        <v>7941.3999999999978</v>
      </c>
      <c r="AZ293" s="81">
        <v>5413.9</v>
      </c>
      <c r="BA293" s="81">
        <v>0</v>
      </c>
      <c r="BB293" s="81">
        <v>63</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2049</v>
      </c>
      <c r="B294" s="80">
        <v>392</v>
      </c>
      <c r="C294" s="80">
        <v>1</v>
      </c>
      <c r="D294" s="80">
        <v>24</v>
      </c>
      <c r="E294" s="80">
        <v>1990</v>
      </c>
      <c r="F294" s="80" t="s">
        <v>562</v>
      </c>
      <c r="G294" s="80" t="s">
        <v>2050</v>
      </c>
      <c r="H294" s="80" t="s">
        <v>2051</v>
      </c>
      <c r="I294" s="177"/>
      <c r="J294" s="81">
        <v>42.898799025570085</v>
      </c>
      <c r="K294" s="81">
        <v>16.008329576734667</v>
      </c>
      <c r="L294" s="81">
        <v>12.346366110935811</v>
      </c>
      <c r="M294" s="81">
        <v>168.62092173631714</v>
      </c>
      <c r="N294" s="81">
        <v>138.96591910210699</v>
      </c>
      <c r="O294" s="81">
        <v>80.017175540480252</v>
      </c>
      <c r="P294" s="81">
        <v>66.821493910083902</v>
      </c>
      <c r="Q294" s="81">
        <v>6.5189127738510031</v>
      </c>
      <c r="R294" s="81">
        <v>1.1634677838540171</v>
      </c>
      <c r="S294" s="81">
        <v>6.6669817252646038</v>
      </c>
      <c r="T294" s="82"/>
      <c r="U294" s="81">
        <v>2026800</v>
      </c>
      <c r="V294" s="81">
        <v>3738</v>
      </c>
      <c r="W294" s="81">
        <v>130</v>
      </c>
      <c r="X294" s="81">
        <v>36559</v>
      </c>
      <c r="Y294" s="81">
        <v>31947</v>
      </c>
      <c r="Z294" s="81">
        <v>32912</v>
      </c>
      <c r="AA294" s="81">
        <v>16225</v>
      </c>
      <c r="AB294" s="81">
        <v>105845</v>
      </c>
      <c r="AC294" s="81">
        <v>201514.71428571429</v>
      </c>
      <c r="AD294" s="81">
        <v>6.6669817252646038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2052</v>
      </c>
      <c r="B295" s="80">
        <v>393</v>
      </c>
      <c r="C295" s="80">
        <v>2</v>
      </c>
      <c r="D295" s="80">
        <v>24</v>
      </c>
      <c r="E295" s="80">
        <v>2005</v>
      </c>
      <c r="F295" s="80" t="s">
        <v>565</v>
      </c>
      <c r="G295" s="80" t="s">
        <v>2050</v>
      </c>
      <c r="H295" s="80" t="s">
        <v>2051</v>
      </c>
      <c r="I295" s="177"/>
      <c r="J295" s="81">
        <v>82.027739178782625</v>
      </c>
      <c r="K295" s="81">
        <v>13.702866735473711</v>
      </c>
      <c r="L295" s="81">
        <v>3.7720995199733052</v>
      </c>
      <c r="M295" s="81">
        <v>377.83768856053899</v>
      </c>
      <c r="N295" s="81">
        <v>243.07214946778848</v>
      </c>
      <c r="O295" s="81">
        <v>129.72983978709996</v>
      </c>
      <c r="P295" s="81">
        <v>88.891684831520934</v>
      </c>
      <c r="Q295" s="81">
        <v>7.7485337913646255</v>
      </c>
      <c r="R295" s="81">
        <v>1.4865975760203232</v>
      </c>
      <c r="S295" s="81">
        <v>11.854721504212163</v>
      </c>
      <c r="T295" s="82"/>
      <c r="U295" s="81">
        <v>3346288</v>
      </c>
      <c r="V295" s="81">
        <v>3634</v>
      </c>
      <c r="W295" s="81">
        <v>41</v>
      </c>
      <c r="X295" s="81">
        <v>35219</v>
      </c>
      <c r="Y295" s="81">
        <v>49026</v>
      </c>
      <c r="Z295" s="81">
        <v>61747</v>
      </c>
      <c r="AA295" s="81">
        <v>17677</v>
      </c>
      <c r="AB295" s="81">
        <v>131521</v>
      </c>
      <c r="AC295" s="81">
        <v>262874</v>
      </c>
      <c r="AD295" s="81">
        <v>11.854721504212163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2053</v>
      </c>
      <c r="B296" s="80">
        <v>394</v>
      </c>
      <c r="C296" s="80">
        <v>3</v>
      </c>
      <c r="D296" s="80">
        <v>24</v>
      </c>
      <c r="E296" s="80">
        <v>2006</v>
      </c>
      <c r="F296" s="80" t="s">
        <v>566</v>
      </c>
      <c r="G296" s="80" t="s">
        <v>2050</v>
      </c>
      <c r="H296" s="80" t="s">
        <v>2051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2054</v>
      </c>
      <c r="B297" s="80">
        <v>395</v>
      </c>
      <c r="C297" s="80">
        <v>4</v>
      </c>
      <c r="D297" s="80">
        <v>24</v>
      </c>
      <c r="E297" s="80">
        <v>2007</v>
      </c>
      <c r="F297" s="80" t="s">
        <v>567</v>
      </c>
      <c r="G297" s="80" t="s">
        <v>2050</v>
      </c>
      <c r="H297" s="80" t="s">
        <v>2051</v>
      </c>
      <c r="I297" s="177"/>
      <c r="J297" s="81">
        <v>74.335673714054025</v>
      </c>
      <c r="K297" s="81">
        <v>11.200920711184992</v>
      </c>
      <c r="L297" s="81">
        <v>4.669880292068453</v>
      </c>
      <c r="M297" s="81">
        <v>343.63810471105739</v>
      </c>
      <c r="N297" s="81">
        <v>223.85133895406381</v>
      </c>
      <c r="O297" s="81">
        <v>126.2633407960809</v>
      </c>
      <c r="P297" s="81">
        <v>89.205473138064207</v>
      </c>
      <c r="Q297" s="81">
        <v>8.2791710168513273</v>
      </c>
      <c r="R297" s="81">
        <v>1.3998726023112229</v>
      </c>
      <c r="S297" s="81">
        <v>16.96666720248934</v>
      </c>
      <c r="T297" s="82"/>
      <c r="U297" s="81">
        <v>3333490</v>
      </c>
      <c r="V297" s="81">
        <v>3011</v>
      </c>
      <c r="W297" s="81">
        <v>62</v>
      </c>
      <c r="X297" s="81">
        <v>44481</v>
      </c>
      <c r="Y297" s="81">
        <v>50846</v>
      </c>
      <c r="Z297" s="81">
        <v>62474</v>
      </c>
      <c r="AA297" s="81">
        <v>17469</v>
      </c>
      <c r="AB297" s="81">
        <v>133096</v>
      </c>
      <c r="AC297" s="81">
        <v>254641</v>
      </c>
      <c r="AD297" s="81">
        <v>16.96666720248934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2055</v>
      </c>
      <c r="B298" s="80">
        <v>396</v>
      </c>
      <c r="C298" s="80">
        <v>5</v>
      </c>
      <c r="D298" s="80">
        <v>24</v>
      </c>
      <c r="E298" s="80">
        <v>2008</v>
      </c>
      <c r="F298" s="80" t="s">
        <v>84</v>
      </c>
      <c r="G298" s="80" t="s">
        <v>2050</v>
      </c>
      <c r="H298" s="80" t="s">
        <v>2051</v>
      </c>
      <c r="I298" s="177"/>
      <c r="J298" s="81">
        <v>82.075386647214287</v>
      </c>
      <c r="K298" s="81">
        <v>8.6712592536326731</v>
      </c>
      <c r="L298" s="81">
        <v>4.2424925843268033</v>
      </c>
      <c r="M298" s="81">
        <v>384.10823513546796</v>
      </c>
      <c r="N298" s="81">
        <v>240.48107160024767</v>
      </c>
      <c r="O298" s="81">
        <v>125.18022120599015</v>
      </c>
      <c r="P298" s="81">
        <v>88.114278028691558</v>
      </c>
      <c r="Q298" s="81">
        <v>8.1860841346277944</v>
      </c>
      <c r="R298" s="81">
        <v>1.6094706296413481</v>
      </c>
      <c r="S298" s="81">
        <v>16.681024430710334</v>
      </c>
      <c r="T298" s="82"/>
      <c r="U298" s="81">
        <v>4261553</v>
      </c>
      <c r="V298" s="81">
        <v>3011</v>
      </c>
      <c r="W298" s="81">
        <v>62</v>
      </c>
      <c r="X298" s="81">
        <v>44481</v>
      </c>
      <c r="Y298" s="81">
        <v>51684</v>
      </c>
      <c r="Z298" s="81">
        <v>64112</v>
      </c>
      <c r="AA298" s="81">
        <v>17275</v>
      </c>
      <c r="AB298" s="81">
        <v>133762</v>
      </c>
      <c r="AC298" s="81">
        <v>304006.85714285716</v>
      </c>
      <c r="AD298" s="81">
        <v>16.681024430710334</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2056</v>
      </c>
      <c r="B299" s="80">
        <v>397</v>
      </c>
      <c r="C299" s="80">
        <v>6</v>
      </c>
      <c r="D299" s="80">
        <v>24</v>
      </c>
      <c r="E299" s="80">
        <v>2009</v>
      </c>
      <c r="F299" s="80" t="s">
        <v>85</v>
      </c>
      <c r="G299" s="80" t="s">
        <v>2050</v>
      </c>
      <c r="H299" s="80" t="s">
        <v>2051</v>
      </c>
      <c r="I299" s="177"/>
      <c r="J299" s="81">
        <v>101.95682599217629</v>
      </c>
      <c r="K299" s="81">
        <v>8.8614150807238179</v>
      </c>
      <c r="L299" s="81">
        <v>2.4792992523519692</v>
      </c>
      <c r="M299" s="81">
        <v>347.53149892663396</v>
      </c>
      <c r="N299" s="81">
        <v>217.75690784324198</v>
      </c>
      <c r="O299" s="81">
        <v>130.36758830971604</v>
      </c>
      <c r="P299" s="81">
        <v>85.730723436429173</v>
      </c>
      <c r="Q299" s="81">
        <v>7.8443166769377868</v>
      </c>
      <c r="R299" s="81">
        <v>1.6317337922266968</v>
      </c>
      <c r="S299" s="81">
        <v>15.736067131951947</v>
      </c>
      <c r="T299" s="82"/>
      <c r="U299" s="81">
        <v>4738740</v>
      </c>
      <c r="V299" s="81">
        <v>3071</v>
      </c>
      <c r="W299" s="81">
        <v>55</v>
      </c>
      <c r="X299" s="81">
        <v>44911</v>
      </c>
      <c r="Y299" s="81">
        <v>52494</v>
      </c>
      <c r="Z299" s="81">
        <v>65904</v>
      </c>
      <c r="AA299" s="81">
        <v>17255</v>
      </c>
      <c r="AB299" s="81">
        <v>134555</v>
      </c>
      <c r="AC299" s="81">
        <v>300685.57142857142</v>
      </c>
      <c r="AD299" s="81">
        <v>15.736067131951947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92.7</v>
      </c>
      <c r="BJ299" s="81">
        <v>0</v>
      </c>
      <c r="BK299" s="81">
        <v>13.49</v>
      </c>
      <c r="BL299" s="81">
        <v>0</v>
      </c>
      <c r="BM299" s="82"/>
      <c r="BN299" s="81">
        <v>0</v>
      </c>
      <c r="BO299" s="81">
        <v>0</v>
      </c>
      <c r="BP299" s="81">
        <v>1</v>
      </c>
      <c r="BQ299" s="81">
        <v>0</v>
      </c>
      <c r="BR299" s="81">
        <v>2</v>
      </c>
      <c r="BS299" s="81">
        <v>0</v>
      </c>
      <c r="BT299"/>
      <c r="BU299" s="80"/>
      <c r="BV299" s="80"/>
      <c r="BW299" s="80"/>
      <c r="BX299" s="80"/>
      <c r="BY299" s="80"/>
      <c r="BZ299" s="80"/>
      <c r="CA299" s="80"/>
      <c r="CB299" s="80"/>
      <c r="CC299" s="80"/>
    </row>
    <row r="300" spans="1:81">
      <c r="A300" s="80" t="s">
        <v>2057</v>
      </c>
      <c r="B300" s="80">
        <v>398</v>
      </c>
      <c r="C300" s="80">
        <v>7</v>
      </c>
      <c r="D300" s="80">
        <v>24</v>
      </c>
      <c r="E300" s="80">
        <v>2010</v>
      </c>
      <c r="F300" s="80" t="s">
        <v>86</v>
      </c>
      <c r="G300" s="80" t="s">
        <v>2050</v>
      </c>
      <c r="H300" s="80" t="s">
        <v>2051</v>
      </c>
      <c r="I300" s="177"/>
      <c r="J300" s="81">
        <v>69.343919461971964</v>
      </c>
      <c r="K300" s="81">
        <v>9.3947258752342471</v>
      </c>
      <c r="L300" s="81">
        <v>2.4172309536683971</v>
      </c>
      <c r="M300" s="81">
        <v>360.29272718383049</v>
      </c>
      <c r="N300" s="81">
        <v>233.77256209148436</v>
      </c>
      <c r="O300" s="81">
        <v>132.77519047094427</v>
      </c>
      <c r="P300" s="81">
        <v>87.009345578911422</v>
      </c>
      <c r="Q300" s="81">
        <v>8.2356573156776243</v>
      </c>
      <c r="R300" s="81">
        <v>1.5027847335067281</v>
      </c>
      <c r="S300" s="81">
        <v>18.571888932059455</v>
      </c>
      <c r="T300" s="82"/>
      <c r="U300" s="81">
        <v>3654526</v>
      </c>
      <c r="V300" s="81">
        <v>3071</v>
      </c>
      <c r="W300" s="81">
        <v>55</v>
      </c>
      <c r="X300" s="81">
        <v>44911</v>
      </c>
      <c r="Y300" s="81">
        <v>53393</v>
      </c>
      <c r="Z300" s="81">
        <v>67433</v>
      </c>
      <c r="AA300" s="81">
        <v>17075</v>
      </c>
      <c r="AB300" s="81">
        <v>135363</v>
      </c>
      <c r="AC300" s="81">
        <v>262429.14285714284</v>
      </c>
      <c r="AD300" s="81">
        <v>18.571888932059455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117</v>
      </c>
      <c r="BJ300" s="81">
        <v>0</v>
      </c>
      <c r="BK300" s="81">
        <v>12.899000000000001</v>
      </c>
      <c r="BL300" s="81">
        <v>0</v>
      </c>
      <c r="BM300" s="82"/>
      <c r="BN300" s="81">
        <v>0</v>
      </c>
      <c r="BO300" s="81">
        <v>0</v>
      </c>
      <c r="BP300" s="81">
        <v>1</v>
      </c>
      <c r="BQ300" s="81">
        <v>0</v>
      </c>
      <c r="BR300" s="81">
        <v>2</v>
      </c>
      <c r="BS300" s="81">
        <v>0</v>
      </c>
      <c r="BT300"/>
      <c r="BU300" s="80">
        <v>129.899</v>
      </c>
      <c r="BV300" s="80">
        <v>0</v>
      </c>
      <c r="BW300" s="80">
        <v>0</v>
      </c>
      <c r="BX300" s="80">
        <v>0</v>
      </c>
      <c r="BY300" s="80">
        <v>0</v>
      </c>
      <c r="BZ300" s="80">
        <v>0</v>
      </c>
      <c r="CA300" s="80">
        <v>0</v>
      </c>
      <c r="CB300" s="80">
        <v>0</v>
      </c>
      <c r="CC300" s="80">
        <v>0</v>
      </c>
    </row>
    <row r="301" spans="1:81">
      <c r="A301" s="80" t="s">
        <v>2058</v>
      </c>
      <c r="B301" s="80">
        <v>399</v>
      </c>
      <c r="C301" s="80">
        <v>8</v>
      </c>
      <c r="D301" s="80">
        <v>24</v>
      </c>
      <c r="E301" s="80">
        <v>2011</v>
      </c>
      <c r="F301" s="80" t="s">
        <v>87</v>
      </c>
      <c r="G301" s="80" t="s">
        <v>2050</v>
      </c>
      <c r="H301" s="80" t="s">
        <v>2051</v>
      </c>
      <c r="I301" s="177"/>
      <c r="J301" s="81">
        <v>34.025051055896853</v>
      </c>
      <c r="K301" s="81">
        <v>10.61430313866825</v>
      </c>
      <c r="L301" s="81">
        <v>2.7137208021412178</v>
      </c>
      <c r="M301" s="81">
        <v>350.71592511765107</v>
      </c>
      <c r="N301" s="81">
        <v>245.76009375991819</v>
      </c>
      <c r="O301" s="81">
        <v>133.50175184031445</v>
      </c>
      <c r="P301" s="81">
        <v>84.252437113678909</v>
      </c>
      <c r="Q301" s="81">
        <v>9.5674097890731105</v>
      </c>
      <c r="R301" s="81">
        <v>1.713713741460976</v>
      </c>
      <c r="S301" s="81">
        <v>16.299334618543746</v>
      </c>
      <c r="T301" s="82"/>
      <c r="U301" s="81">
        <v>1902732</v>
      </c>
      <c r="V301" s="81">
        <v>3071</v>
      </c>
      <c r="W301" s="81">
        <v>55</v>
      </c>
      <c r="X301" s="81">
        <v>44911</v>
      </c>
      <c r="Y301" s="81">
        <v>54434</v>
      </c>
      <c r="Z301" s="81">
        <v>69275</v>
      </c>
      <c r="AA301" s="81">
        <v>17026</v>
      </c>
      <c r="AB301" s="81">
        <v>136330</v>
      </c>
      <c r="AC301" s="81">
        <v>298768.42857142858</v>
      </c>
      <c r="AD301" s="81">
        <v>16.299334618543746</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114</v>
      </c>
      <c r="BJ301" s="81">
        <v>0</v>
      </c>
      <c r="BK301" s="81">
        <v>5.319</v>
      </c>
      <c r="BL301" s="81">
        <v>0</v>
      </c>
      <c r="BM301" s="82"/>
      <c r="BN301" s="81">
        <v>0</v>
      </c>
      <c r="BO301" s="81">
        <v>0</v>
      </c>
      <c r="BP301" s="81">
        <v>1</v>
      </c>
      <c r="BQ301" s="81">
        <v>0</v>
      </c>
      <c r="BR301" s="81">
        <v>1</v>
      </c>
      <c r="BS301" s="81">
        <v>0</v>
      </c>
      <c r="BT301"/>
      <c r="BU301" s="80">
        <v>119.319</v>
      </c>
      <c r="BV301" s="80">
        <v>0</v>
      </c>
      <c r="BW301" s="80">
        <v>0</v>
      </c>
      <c r="BX301" s="80">
        <v>0</v>
      </c>
      <c r="BY301" s="80">
        <v>0</v>
      </c>
      <c r="BZ301" s="80">
        <v>0</v>
      </c>
      <c r="CA301" s="80">
        <v>0</v>
      </c>
      <c r="CB301" s="80">
        <v>0</v>
      </c>
      <c r="CC301" s="80">
        <v>0</v>
      </c>
    </row>
    <row r="302" spans="1:81">
      <c r="A302" s="80" t="s">
        <v>2059</v>
      </c>
      <c r="B302" s="80">
        <v>400</v>
      </c>
      <c r="C302" s="80">
        <v>9</v>
      </c>
      <c r="D302" s="80">
        <v>24</v>
      </c>
      <c r="E302" s="80">
        <v>2012</v>
      </c>
      <c r="F302" s="80" t="s">
        <v>88</v>
      </c>
      <c r="G302" s="80" t="s">
        <v>2050</v>
      </c>
      <c r="H302" s="80" t="s">
        <v>2051</v>
      </c>
      <c r="I302" s="177"/>
      <c r="J302" s="81">
        <v>60.649932534685483</v>
      </c>
      <c r="K302" s="81">
        <v>9.393967756862093</v>
      </c>
      <c r="L302" s="81">
        <v>2.6182685805283823</v>
      </c>
      <c r="M302" s="81">
        <v>363.52733221840134</v>
      </c>
      <c r="N302" s="81">
        <v>219.18238992912461</v>
      </c>
      <c r="O302" s="81">
        <v>136.75311649013656</v>
      </c>
      <c r="P302" s="81">
        <v>83.945497121300761</v>
      </c>
      <c r="Q302" s="81">
        <v>10.549696087916184</v>
      </c>
      <c r="R302" s="81">
        <v>1.9390403607661568</v>
      </c>
      <c r="S302" s="81">
        <v>18.578203723715927</v>
      </c>
      <c r="T302" s="82"/>
      <c r="U302" s="81">
        <v>3819093</v>
      </c>
      <c r="V302" s="81">
        <v>3071</v>
      </c>
      <c r="W302" s="81">
        <v>55</v>
      </c>
      <c r="X302" s="81">
        <v>44911</v>
      </c>
      <c r="Y302" s="81">
        <v>55775</v>
      </c>
      <c r="Z302" s="81">
        <v>71525</v>
      </c>
      <c r="AA302" s="81">
        <v>16868</v>
      </c>
      <c r="AB302" s="81">
        <v>138362</v>
      </c>
      <c r="AC302" s="81">
        <v>329296</v>
      </c>
      <c r="AD302" s="81">
        <v>18.578203723715927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126.032</v>
      </c>
      <c r="BJ302" s="81">
        <v>0</v>
      </c>
      <c r="BK302" s="81">
        <v>5.165</v>
      </c>
      <c r="BL302" s="81">
        <v>0</v>
      </c>
      <c r="BM302" s="82"/>
      <c r="BN302" s="81">
        <v>0</v>
      </c>
      <c r="BO302" s="81">
        <v>0</v>
      </c>
      <c r="BP302" s="81">
        <v>2</v>
      </c>
      <c r="BQ302" s="81">
        <v>0</v>
      </c>
      <c r="BR302" s="81">
        <v>1</v>
      </c>
      <c r="BS302" s="81">
        <v>0</v>
      </c>
      <c r="BT302"/>
      <c r="BU302" s="80">
        <v>131.197</v>
      </c>
      <c r="BV302" s="80">
        <v>0</v>
      </c>
      <c r="BW302" s="80">
        <v>0</v>
      </c>
      <c r="BX302" s="80">
        <v>0</v>
      </c>
      <c r="BY302" s="80">
        <v>0</v>
      </c>
      <c r="BZ302" s="80">
        <v>0</v>
      </c>
      <c r="CA302" s="80">
        <v>0</v>
      </c>
      <c r="CB302" s="80">
        <v>0</v>
      </c>
      <c r="CC302" s="80">
        <v>0</v>
      </c>
    </row>
    <row r="303" spans="1:81">
      <c r="A303" s="80" t="s">
        <v>2060</v>
      </c>
      <c r="B303" s="80">
        <v>401</v>
      </c>
      <c r="C303" s="80">
        <v>10</v>
      </c>
      <c r="D303" s="80">
        <v>24</v>
      </c>
      <c r="E303" s="80">
        <v>2013</v>
      </c>
      <c r="F303" s="80" t="s">
        <v>89</v>
      </c>
      <c r="G303" s="80" t="s">
        <v>2050</v>
      </c>
      <c r="H303" s="80" t="s">
        <v>2051</v>
      </c>
      <c r="I303" s="177"/>
      <c r="J303" s="81">
        <v>59.653616676566507</v>
      </c>
      <c r="K303" s="81">
        <v>8.7275425749222784</v>
      </c>
      <c r="L303" s="81">
        <v>2.3467708884861698</v>
      </c>
      <c r="M303" s="81">
        <v>375.23620176992637</v>
      </c>
      <c r="N303" s="81">
        <v>221.47528024260953</v>
      </c>
      <c r="O303" s="81">
        <v>134.84515941048048</v>
      </c>
      <c r="P303" s="81">
        <v>83.697318628506721</v>
      </c>
      <c r="Q303" s="81">
        <v>10.744468926260062</v>
      </c>
      <c r="R303" s="81">
        <v>1.9978564887394921</v>
      </c>
      <c r="S303" s="81">
        <v>17.045693743151482</v>
      </c>
      <c r="T303" s="82"/>
      <c r="U303" s="81">
        <v>3626448</v>
      </c>
      <c r="V303" s="81">
        <v>3071</v>
      </c>
      <c r="W303" s="81">
        <v>55</v>
      </c>
      <c r="X303" s="81">
        <v>44911</v>
      </c>
      <c r="Y303" s="81">
        <v>56334</v>
      </c>
      <c r="Z303" s="81">
        <v>73676</v>
      </c>
      <c r="AA303" s="81">
        <v>16755</v>
      </c>
      <c r="AB303" s="81">
        <v>138896</v>
      </c>
      <c r="AC303" s="81">
        <v>331188.28571428574</v>
      </c>
      <c r="AD303" s="81">
        <v>17.045693743151482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131.024</v>
      </c>
      <c r="BJ303" s="81">
        <v>0</v>
      </c>
      <c r="BK303" s="81">
        <v>18.797000000000001</v>
      </c>
      <c r="BL303" s="81">
        <v>0</v>
      </c>
      <c r="BM303" s="82"/>
      <c r="BN303" s="81">
        <v>0</v>
      </c>
      <c r="BO303" s="81">
        <v>0</v>
      </c>
      <c r="BP303" s="81">
        <v>1</v>
      </c>
      <c r="BQ303" s="81">
        <v>0</v>
      </c>
      <c r="BR303" s="81">
        <v>3</v>
      </c>
      <c r="BS303" s="81">
        <v>0</v>
      </c>
      <c r="BT303"/>
      <c r="BU303" s="80">
        <v>149.821</v>
      </c>
      <c r="BV303" s="80">
        <v>0</v>
      </c>
      <c r="BW303" s="80">
        <v>0</v>
      </c>
      <c r="BX303" s="80">
        <v>0</v>
      </c>
      <c r="BY303" s="80">
        <v>0</v>
      </c>
      <c r="BZ303" s="80">
        <v>0</v>
      </c>
      <c r="CA303" s="80">
        <v>0</v>
      </c>
      <c r="CB303" s="80">
        <v>0</v>
      </c>
      <c r="CC303" s="80">
        <v>0</v>
      </c>
    </row>
    <row r="304" spans="1:81">
      <c r="A304" s="80" t="s">
        <v>2061</v>
      </c>
      <c r="B304" s="80">
        <v>402</v>
      </c>
      <c r="C304" s="80">
        <v>11</v>
      </c>
      <c r="D304" s="80">
        <v>24</v>
      </c>
      <c r="E304" s="80">
        <v>2014</v>
      </c>
      <c r="F304" s="80" t="s">
        <v>90</v>
      </c>
      <c r="G304" s="80" t="s">
        <v>2050</v>
      </c>
      <c r="H304" s="80" t="s">
        <v>2051</v>
      </c>
      <c r="I304" s="177"/>
      <c r="J304" s="81">
        <v>69.738377870311368</v>
      </c>
      <c r="K304" s="81">
        <v>8.162490865077169</v>
      </c>
      <c r="L304" s="81">
        <v>3.1183863991616767</v>
      </c>
      <c r="M304" s="81">
        <v>326.36272345419741</v>
      </c>
      <c r="N304" s="81">
        <v>225.53454846618141</v>
      </c>
      <c r="O304" s="81">
        <v>130.86844988819828</v>
      </c>
      <c r="P304" s="81">
        <v>83.801226715948431</v>
      </c>
      <c r="Q304" s="81">
        <v>10.329985401816792</v>
      </c>
      <c r="R304" s="81">
        <v>1.8668754515845514</v>
      </c>
      <c r="S304" s="81">
        <v>20.029615640537312</v>
      </c>
      <c r="T304" s="82"/>
      <c r="U304" s="81">
        <v>4181428</v>
      </c>
      <c r="V304" s="81">
        <v>2634</v>
      </c>
      <c r="W304" s="81">
        <v>65</v>
      </c>
      <c r="X304" s="81">
        <v>44210</v>
      </c>
      <c r="Y304" s="81">
        <v>57215</v>
      </c>
      <c r="Z304" s="81">
        <v>75308</v>
      </c>
      <c r="AA304" s="81">
        <v>16689</v>
      </c>
      <c r="AB304" s="81">
        <v>139181</v>
      </c>
      <c r="AC304" s="81">
        <v>310448.42857142858</v>
      </c>
      <c r="AD304" s="81">
        <v>20.029615640537312</v>
      </c>
      <c r="AE304" s="82"/>
      <c r="AF304" s="81">
        <v>43443108.65886987</v>
      </c>
      <c r="AG304" s="81">
        <v>5144056.5663677873</v>
      </c>
      <c r="AH304" s="81">
        <v>746471.45751790458</v>
      </c>
      <c r="AI304" s="81">
        <v>306846771.43768013</v>
      </c>
      <c r="AJ304" s="81">
        <v>235372449.10093412</v>
      </c>
      <c r="AK304" s="81">
        <v>0</v>
      </c>
      <c r="AL304" s="81">
        <v>0</v>
      </c>
      <c r="AM304" s="81">
        <v>19107471.488397602</v>
      </c>
      <c r="AN304" s="81">
        <v>0</v>
      </c>
      <c r="AO304" s="81">
        <v>0</v>
      </c>
      <c r="AP304" s="82"/>
      <c r="AQ304" s="81">
        <v>1694</v>
      </c>
      <c r="AR304" s="81">
        <v>743</v>
      </c>
      <c r="AS304" s="81">
        <v>0</v>
      </c>
      <c r="AT304" s="81">
        <v>0</v>
      </c>
      <c r="AU304" s="81">
        <v>0</v>
      </c>
      <c r="AV304" s="81">
        <v>1</v>
      </c>
      <c r="AW304" s="81" t="s">
        <v>564</v>
      </c>
      <c r="AX304" s="82"/>
      <c r="AY304" s="81">
        <v>7961.2350000000006</v>
      </c>
      <c r="AZ304" s="81">
        <v>15007.26</v>
      </c>
      <c r="BA304" s="81">
        <v>0</v>
      </c>
      <c r="BB304" s="81">
        <v>0</v>
      </c>
      <c r="BC304" s="81">
        <v>0</v>
      </c>
      <c r="BD304" s="81">
        <v>3060</v>
      </c>
      <c r="BE304" s="81" t="s">
        <v>564</v>
      </c>
      <c r="BF304" s="82"/>
      <c r="BG304" s="81">
        <v>0</v>
      </c>
      <c r="BH304" s="81">
        <v>0</v>
      </c>
      <c r="BI304" s="81">
        <v>121.834</v>
      </c>
      <c r="BJ304" s="81">
        <v>0</v>
      </c>
      <c r="BK304" s="81">
        <v>18.366</v>
      </c>
      <c r="BL304" s="81">
        <v>0</v>
      </c>
      <c r="BM304" s="82"/>
      <c r="BN304" s="81">
        <v>0</v>
      </c>
      <c r="BO304" s="81">
        <v>0</v>
      </c>
      <c r="BP304" s="81">
        <v>1</v>
      </c>
      <c r="BQ304" s="81">
        <v>0</v>
      </c>
      <c r="BR304" s="81">
        <v>3</v>
      </c>
      <c r="BS304" s="81">
        <v>0</v>
      </c>
      <c r="BT304"/>
      <c r="BU304" s="80">
        <v>140.19999999999999</v>
      </c>
      <c r="BV304" s="80">
        <v>0</v>
      </c>
      <c r="BW304" s="80">
        <v>0</v>
      </c>
      <c r="BX304" s="80">
        <v>0</v>
      </c>
      <c r="BY304" s="80">
        <v>0</v>
      </c>
      <c r="BZ304" s="80">
        <v>0</v>
      </c>
      <c r="CA304" s="80">
        <v>0</v>
      </c>
      <c r="CB304" s="80">
        <v>0</v>
      </c>
      <c r="CC304" s="80">
        <v>0</v>
      </c>
    </row>
    <row r="305" spans="1:81">
      <c r="A305" s="80" t="s">
        <v>2062</v>
      </c>
      <c r="B305" s="80">
        <v>403</v>
      </c>
      <c r="C305" s="80">
        <v>12</v>
      </c>
      <c r="D305" s="80">
        <v>24</v>
      </c>
      <c r="E305" s="80">
        <v>2015</v>
      </c>
      <c r="F305" s="80" t="s">
        <v>91</v>
      </c>
      <c r="G305" s="80" t="s">
        <v>2050</v>
      </c>
      <c r="H305" s="80" t="s">
        <v>2051</v>
      </c>
      <c r="I305" s="177"/>
      <c r="J305" s="81">
        <v>63.840488534867909</v>
      </c>
      <c r="K305" s="81">
        <v>8.117907744313559</v>
      </c>
      <c r="L305" s="81">
        <v>3.5816079162680365</v>
      </c>
      <c r="M305" s="81">
        <v>295.46640492412683</v>
      </c>
      <c r="N305" s="81">
        <v>218.83368547599278</v>
      </c>
      <c r="O305" s="81">
        <v>133.34597875738913</v>
      </c>
      <c r="P305" s="81">
        <v>83.344532156040501</v>
      </c>
      <c r="Q305" s="81">
        <v>10.20859610136505</v>
      </c>
      <c r="R305" s="81">
        <v>1.6834276266557771</v>
      </c>
      <c r="S305" s="81">
        <v>18.950616089648431</v>
      </c>
      <c r="T305" s="82"/>
      <c r="U305" s="81">
        <v>3714691</v>
      </c>
      <c r="V305" s="81">
        <v>2634</v>
      </c>
      <c r="W305" s="81">
        <v>65</v>
      </c>
      <c r="X305" s="81">
        <v>44210</v>
      </c>
      <c r="Y305" s="81">
        <v>58623</v>
      </c>
      <c r="Z305" s="81">
        <v>77473</v>
      </c>
      <c r="AA305" s="81">
        <v>16585</v>
      </c>
      <c r="AB305" s="81">
        <v>140503</v>
      </c>
      <c r="AC305" s="81">
        <v>288375.85714285716</v>
      </c>
      <c r="AD305" s="81">
        <v>18.950616089648431</v>
      </c>
      <c r="AE305" s="82"/>
      <c r="AF305" s="81">
        <v>48207103.789062202</v>
      </c>
      <c r="AG305" s="81">
        <v>5199017.0691730641</v>
      </c>
      <c r="AH305" s="81">
        <v>720188.06052627217</v>
      </c>
      <c r="AI305" s="81">
        <v>297791867.53408134</v>
      </c>
      <c r="AJ305" s="81">
        <v>227018298.70172659</v>
      </c>
      <c r="AK305" s="81">
        <v>0</v>
      </c>
      <c r="AL305" s="81">
        <v>0</v>
      </c>
      <c r="AM305" s="81">
        <v>19255346.762082301</v>
      </c>
      <c r="AN305" s="81">
        <v>0</v>
      </c>
      <c r="AO305" s="81">
        <v>0</v>
      </c>
      <c r="AP305" s="82"/>
      <c r="AQ305" s="81">
        <v>1752</v>
      </c>
      <c r="AR305" s="81">
        <v>864</v>
      </c>
      <c r="AS305" s="81">
        <v>0</v>
      </c>
      <c r="AT305" s="81">
        <v>0</v>
      </c>
      <c r="AU305" s="81">
        <v>0</v>
      </c>
      <c r="AV305" s="81">
        <v>1</v>
      </c>
      <c r="AW305" s="81" t="s">
        <v>564</v>
      </c>
      <c r="AX305" s="82"/>
      <c r="AY305" s="81">
        <v>8292.3630000000012</v>
      </c>
      <c r="AZ305" s="81">
        <v>17267.36</v>
      </c>
      <c r="BA305" s="81">
        <v>0</v>
      </c>
      <c r="BB305" s="81">
        <v>0</v>
      </c>
      <c r="BC305" s="81">
        <v>0</v>
      </c>
      <c r="BD305" s="81">
        <v>3060</v>
      </c>
      <c r="BE305" s="81" t="s">
        <v>564</v>
      </c>
      <c r="BF305" s="82"/>
      <c r="BG305" s="81">
        <v>0</v>
      </c>
      <c r="BH305" s="81">
        <v>0</v>
      </c>
      <c r="BI305" s="81">
        <v>107.13</v>
      </c>
      <c r="BJ305" s="81">
        <v>0</v>
      </c>
      <c r="BK305" s="81">
        <v>18.100999999999999</v>
      </c>
      <c r="BL305" s="81">
        <v>0</v>
      </c>
      <c r="BM305" s="82"/>
      <c r="BN305" s="81">
        <v>0</v>
      </c>
      <c r="BO305" s="81">
        <v>0</v>
      </c>
      <c r="BP305" s="81">
        <v>1</v>
      </c>
      <c r="BQ305" s="81">
        <v>0</v>
      </c>
      <c r="BR305" s="81">
        <v>3</v>
      </c>
      <c r="BS305" s="81">
        <v>0</v>
      </c>
      <c r="BT305"/>
      <c r="BU305" s="80">
        <v>125.23099999999999</v>
      </c>
      <c r="BV305" s="80">
        <v>0</v>
      </c>
      <c r="BW305" s="80">
        <v>0</v>
      </c>
      <c r="BX305" s="80">
        <v>0</v>
      </c>
      <c r="BY305" s="80">
        <v>0</v>
      </c>
      <c r="BZ305" s="80">
        <v>0</v>
      </c>
      <c r="CA305" s="80">
        <v>0</v>
      </c>
      <c r="CB305" s="80">
        <v>0</v>
      </c>
      <c r="CC305" s="80">
        <v>0</v>
      </c>
    </row>
    <row r="306" spans="1:81">
      <c r="A306" s="80" t="s">
        <v>2063</v>
      </c>
      <c r="B306" s="80">
        <v>404</v>
      </c>
      <c r="C306" s="80">
        <v>13</v>
      </c>
      <c r="D306" s="80">
        <v>24</v>
      </c>
      <c r="E306" s="80">
        <v>2016</v>
      </c>
      <c r="F306" s="80" t="s">
        <v>92</v>
      </c>
      <c r="G306" s="80" t="s">
        <v>2050</v>
      </c>
      <c r="H306" s="80" t="s">
        <v>2051</v>
      </c>
      <c r="I306" s="177"/>
      <c r="J306" s="81">
        <v>79.485790244755208</v>
      </c>
      <c r="K306" s="81">
        <v>7.7410450036206511</v>
      </c>
      <c r="L306" s="81">
        <v>3.4181706754585619</v>
      </c>
      <c r="M306" s="81">
        <v>306.23086029865533</v>
      </c>
      <c r="N306" s="81">
        <v>222.61804428664425</v>
      </c>
      <c r="O306" s="81">
        <v>134.71921235468938</v>
      </c>
      <c r="P306" s="81">
        <v>81.665398267692552</v>
      </c>
      <c r="Q306" s="81">
        <v>10.002342728079157</v>
      </c>
      <c r="R306" s="81">
        <v>1.8802618885875708</v>
      </c>
      <c r="S306" s="81">
        <v>15.891431032055177</v>
      </c>
      <c r="T306" s="82"/>
      <c r="U306" s="81">
        <v>3821427</v>
      </c>
      <c r="V306" s="81">
        <v>2634</v>
      </c>
      <c r="W306" s="81">
        <v>65</v>
      </c>
      <c r="X306" s="81">
        <v>44210</v>
      </c>
      <c r="Y306" s="81">
        <v>59910</v>
      </c>
      <c r="Z306" s="81">
        <v>79233</v>
      </c>
      <c r="AA306" s="81">
        <v>16808</v>
      </c>
      <c r="AB306" s="81">
        <v>141612</v>
      </c>
      <c r="AC306" s="81">
        <v>321130.22225037293</v>
      </c>
      <c r="AD306" s="81">
        <v>15.891431032055181</v>
      </c>
      <c r="AE306" s="82"/>
      <c r="AF306" s="81">
        <v>65988391.393107124</v>
      </c>
      <c r="AG306" s="81">
        <v>4532462.8716086382</v>
      </c>
      <c r="AH306" s="81">
        <v>541294.44116187654</v>
      </c>
      <c r="AI306" s="81">
        <v>319674703.8575213</v>
      </c>
      <c r="AJ306" s="81">
        <v>245799231.69306359</v>
      </c>
      <c r="AK306" s="81">
        <v>0</v>
      </c>
      <c r="AL306" s="81">
        <v>0</v>
      </c>
      <c r="AM306" s="81">
        <v>19422408.151617181</v>
      </c>
      <c r="AN306" s="81">
        <v>0</v>
      </c>
      <c r="AO306" s="81">
        <v>0</v>
      </c>
      <c r="AP306" s="82"/>
      <c r="AQ306" s="81">
        <v>1847</v>
      </c>
      <c r="AR306" s="81">
        <v>922</v>
      </c>
      <c r="AS306" s="81">
        <v>0</v>
      </c>
      <c r="AT306" s="81">
        <v>0</v>
      </c>
      <c r="AU306" s="81">
        <v>0</v>
      </c>
      <c r="AV306" s="81">
        <v>2</v>
      </c>
      <c r="AW306" s="81" t="s">
        <v>564</v>
      </c>
      <c r="AX306" s="82"/>
      <c r="AY306" s="81">
        <v>8868.3629999999994</v>
      </c>
      <c r="AZ306" s="81">
        <v>18690.759999999998</v>
      </c>
      <c r="BA306" s="81">
        <v>0</v>
      </c>
      <c r="BB306" s="81">
        <v>0</v>
      </c>
      <c r="BC306" s="81">
        <v>0</v>
      </c>
      <c r="BD306" s="81">
        <v>3380</v>
      </c>
      <c r="BE306" s="81" t="s">
        <v>564</v>
      </c>
      <c r="BF306" s="82"/>
      <c r="BG306" s="81">
        <v>0</v>
      </c>
      <c r="BH306" s="81">
        <v>0</v>
      </c>
      <c r="BI306" s="81">
        <v>112.678</v>
      </c>
      <c r="BJ306" s="81">
        <v>0</v>
      </c>
      <c r="BK306" s="81">
        <v>12.379999999999999</v>
      </c>
      <c r="BL306" s="81">
        <v>0</v>
      </c>
      <c r="BM306" s="82"/>
      <c r="BN306" s="81">
        <v>0</v>
      </c>
      <c r="BO306" s="81">
        <v>0</v>
      </c>
      <c r="BP306" s="81">
        <v>1</v>
      </c>
      <c r="BQ306" s="81">
        <v>0</v>
      </c>
      <c r="BR306" s="81">
        <v>2</v>
      </c>
      <c r="BS306" s="81">
        <v>0</v>
      </c>
      <c r="BT306"/>
      <c r="BU306" s="80">
        <v>125.05800000000001</v>
      </c>
      <c r="BV306" s="80">
        <v>0</v>
      </c>
      <c r="BW306" s="80">
        <v>0</v>
      </c>
      <c r="BX306" s="80">
        <v>0</v>
      </c>
      <c r="BY306" s="80">
        <v>0</v>
      </c>
      <c r="BZ306" s="80">
        <v>0</v>
      </c>
      <c r="CA306" s="80">
        <v>0</v>
      </c>
      <c r="CB306" s="80">
        <v>0</v>
      </c>
      <c r="CC306" s="80">
        <v>0</v>
      </c>
    </row>
    <row r="307" spans="1:81">
      <c r="A307" s="80" t="s">
        <v>2064</v>
      </c>
      <c r="B307" s="80">
        <v>405</v>
      </c>
      <c r="C307" s="80">
        <v>14</v>
      </c>
      <c r="D307" s="80">
        <v>24</v>
      </c>
      <c r="E307" s="80">
        <v>2017</v>
      </c>
      <c r="F307" s="80" t="s">
        <v>71</v>
      </c>
      <c r="G307" s="80" t="s">
        <v>2050</v>
      </c>
      <c r="H307" s="80" t="s">
        <v>2051</v>
      </c>
      <c r="I307" s="177"/>
      <c r="J307" s="81">
        <v>76.864773654655181</v>
      </c>
      <c r="K307" s="81">
        <v>8.3334600793085656</v>
      </c>
      <c r="L307" s="81">
        <v>2.6538369259053334</v>
      </c>
      <c r="M307" s="81">
        <v>307.49428183869952</v>
      </c>
      <c r="N307" s="81">
        <v>232.44599717392762</v>
      </c>
      <c r="O307" s="81">
        <v>135.39435154254252</v>
      </c>
      <c r="P307" s="81">
        <v>81.572936173898981</v>
      </c>
      <c r="Q307" s="81">
        <v>9.6833259106491294</v>
      </c>
      <c r="R307" s="81">
        <v>2.0687807712187198</v>
      </c>
      <c r="S307" s="81">
        <v>20.392372446349356</v>
      </c>
      <c r="T307" s="82"/>
      <c r="U307" s="81">
        <v>4067412</v>
      </c>
      <c r="V307" s="81">
        <v>2634</v>
      </c>
      <c r="W307" s="81">
        <v>65</v>
      </c>
      <c r="X307" s="81">
        <v>44210</v>
      </c>
      <c r="Y307" s="81">
        <v>60824</v>
      </c>
      <c r="Z307" s="81">
        <v>80951</v>
      </c>
      <c r="AA307" s="81">
        <v>16896</v>
      </c>
      <c r="AB307" s="81">
        <v>141775</v>
      </c>
      <c r="AC307" s="81">
        <v>360338.14285714278</v>
      </c>
      <c r="AD307" s="81">
        <v>20.392372446349359</v>
      </c>
      <c r="AE307" s="82"/>
      <c r="AF307" s="81">
        <v>60539687.098790027</v>
      </c>
      <c r="AG307" s="81">
        <v>4903116.8665227713</v>
      </c>
      <c r="AH307" s="81">
        <v>565906.8832858511</v>
      </c>
      <c r="AI307" s="81">
        <v>327799331.82497227</v>
      </c>
      <c r="AJ307" s="81">
        <v>254959510.86557031</v>
      </c>
      <c r="AK307" s="81">
        <v>0</v>
      </c>
      <c r="AL307" s="81">
        <v>0</v>
      </c>
      <c r="AM307" s="81">
        <v>19475189.72042146</v>
      </c>
      <c r="AN307" s="81">
        <v>0</v>
      </c>
      <c r="AO307" s="81">
        <v>0</v>
      </c>
      <c r="AP307" s="82"/>
      <c r="AQ307" s="81">
        <v>1904</v>
      </c>
      <c r="AR307" s="81">
        <v>964</v>
      </c>
      <c r="AS307" s="81">
        <v>0</v>
      </c>
      <c r="AT307" s="81">
        <v>0</v>
      </c>
      <c r="AU307" s="81">
        <v>0</v>
      </c>
      <c r="AV307" s="81">
        <v>2</v>
      </c>
      <c r="AW307" s="81" t="s">
        <v>564</v>
      </c>
      <c r="AX307" s="82"/>
      <c r="AY307" s="81">
        <v>9233.5329999999994</v>
      </c>
      <c r="AZ307" s="81">
        <v>19748.96000000001</v>
      </c>
      <c r="BA307" s="81">
        <v>0</v>
      </c>
      <c r="BB307" s="81">
        <v>0</v>
      </c>
      <c r="BC307" s="81">
        <v>0</v>
      </c>
      <c r="BD307" s="81">
        <v>3890</v>
      </c>
      <c r="BE307" s="81" t="s">
        <v>564</v>
      </c>
      <c r="BF307" s="82"/>
      <c r="BG307" s="81">
        <v>0</v>
      </c>
      <c r="BH307" s="81">
        <v>0</v>
      </c>
      <c r="BI307" s="81">
        <v>117.199</v>
      </c>
      <c r="BJ307" s="81">
        <v>0</v>
      </c>
      <c r="BK307" s="81">
        <v>13.386000000000001</v>
      </c>
      <c r="BL307" s="81">
        <v>0</v>
      </c>
      <c r="BM307" s="82"/>
      <c r="BN307" s="81">
        <v>0</v>
      </c>
      <c r="BO307" s="81">
        <v>0</v>
      </c>
      <c r="BP307" s="81">
        <v>1</v>
      </c>
      <c r="BQ307" s="81">
        <v>0</v>
      </c>
      <c r="BR307" s="81">
        <v>2</v>
      </c>
      <c r="BS307" s="81">
        <v>0</v>
      </c>
      <c r="BT307"/>
      <c r="BU307" s="80">
        <v>130.58500000000001</v>
      </c>
      <c r="BV307" s="80">
        <v>0</v>
      </c>
      <c r="BW307" s="80">
        <v>0</v>
      </c>
      <c r="BX307" s="80">
        <v>0</v>
      </c>
      <c r="BY307" s="80">
        <v>0</v>
      </c>
      <c r="BZ307" s="80">
        <v>0</v>
      </c>
      <c r="CA307" s="80">
        <v>0</v>
      </c>
      <c r="CB307" s="80">
        <v>0</v>
      </c>
      <c r="CC307" s="80">
        <v>0</v>
      </c>
    </row>
    <row r="308" spans="1:81">
      <c r="A308" s="80" t="s">
        <v>2065</v>
      </c>
      <c r="B308" s="80">
        <v>406</v>
      </c>
      <c r="C308" s="80">
        <v>15</v>
      </c>
      <c r="D308" s="80">
        <v>24</v>
      </c>
      <c r="E308" s="80">
        <v>2018</v>
      </c>
      <c r="F308" s="80" t="s">
        <v>93</v>
      </c>
      <c r="G308" s="80" t="s">
        <v>2050</v>
      </c>
      <c r="H308" s="80" t="s">
        <v>2051</v>
      </c>
      <c r="I308" s="177"/>
      <c r="J308" s="81">
        <v>81.190819440227543</v>
      </c>
      <c r="K308" s="81">
        <v>7.9507464302220061</v>
      </c>
      <c r="L308" s="81">
        <v>2.498257907456102</v>
      </c>
      <c r="M308" s="81">
        <v>355.77636474533165</v>
      </c>
      <c r="N308" s="81">
        <v>212.81068012172187</v>
      </c>
      <c r="O308" s="81">
        <v>135.57156990434066</v>
      </c>
      <c r="P308" s="81">
        <v>81.841193853383871</v>
      </c>
      <c r="Q308" s="81">
        <v>9.0136515350544002</v>
      </c>
      <c r="R308" s="81">
        <v>1.912222940063506</v>
      </c>
      <c r="S308" s="81">
        <v>20.3435839995241</v>
      </c>
      <c r="T308" s="82"/>
      <c r="U308" s="81">
        <v>4428449</v>
      </c>
      <c r="V308" s="81">
        <v>2634</v>
      </c>
      <c r="W308" s="81">
        <v>65</v>
      </c>
      <c r="X308" s="81">
        <v>44210</v>
      </c>
      <c r="Y308" s="81">
        <v>62026</v>
      </c>
      <c r="Z308" s="81">
        <v>82609</v>
      </c>
      <c r="AA308" s="81">
        <v>17122</v>
      </c>
      <c r="AB308" s="81">
        <v>142217</v>
      </c>
      <c r="AC308" s="81">
        <v>331763.71428571432</v>
      </c>
      <c r="AD308" s="81">
        <v>20.3435839995241</v>
      </c>
      <c r="AE308" s="82"/>
      <c r="AF308" s="81">
        <v>51987562.251779191</v>
      </c>
      <c r="AG308" s="81">
        <v>4390527.4055245575</v>
      </c>
      <c r="AH308" s="81">
        <v>522754.3924512291</v>
      </c>
      <c r="AI308" s="81">
        <v>384401942.92999309</v>
      </c>
      <c r="AJ308" s="81">
        <v>229474484.78039491</v>
      </c>
      <c r="AK308" s="81">
        <v>0</v>
      </c>
      <c r="AL308" s="81">
        <v>0</v>
      </c>
      <c r="AM308" s="81">
        <v>19576328.012078561</v>
      </c>
      <c r="AN308" s="81">
        <v>0</v>
      </c>
      <c r="AO308" s="81">
        <v>0</v>
      </c>
      <c r="AP308" s="82"/>
      <c r="AQ308" s="81">
        <v>1975</v>
      </c>
      <c r="AR308" s="81">
        <v>988</v>
      </c>
      <c r="AS308" s="81">
        <v>0</v>
      </c>
      <c r="AT308" s="81">
        <v>0</v>
      </c>
      <c r="AU308" s="81">
        <v>0</v>
      </c>
      <c r="AV308" s="81">
        <v>2</v>
      </c>
      <c r="AW308" s="81" t="s">
        <v>564</v>
      </c>
      <c r="AX308" s="82"/>
      <c r="AY308" s="81">
        <v>9669.8229999999858</v>
      </c>
      <c r="AZ308" s="81">
        <v>20200.560000000001</v>
      </c>
      <c r="BA308" s="81">
        <v>0</v>
      </c>
      <c r="BB308" s="81">
        <v>0</v>
      </c>
      <c r="BC308" s="81">
        <v>0</v>
      </c>
      <c r="BD308" s="81">
        <v>3890</v>
      </c>
      <c r="BE308" s="81" t="s">
        <v>564</v>
      </c>
      <c r="BF308" s="82"/>
      <c r="BG308" s="81">
        <v>0</v>
      </c>
      <c r="BH308" s="81">
        <v>0</v>
      </c>
      <c r="BI308" s="81">
        <v>105.34099999999999</v>
      </c>
      <c r="BJ308" s="81">
        <v>0</v>
      </c>
      <c r="BK308" s="81">
        <v>12.837</v>
      </c>
      <c r="BL308" s="81">
        <v>0</v>
      </c>
      <c r="BM308" s="82"/>
      <c r="BN308" s="81">
        <v>0</v>
      </c>
      <c r="BO308" s="81">
        <v>0</v>
      </c>
      <c r="BP308" s="81">
        <v>1</v>
      </c>
      <c r="BQ308" s="81">
        <v>0</v>
      </c>
      <c r="BR308" s="81">
        <v>2</v>
      </c>
      <c r="BS308" s="81">
        <v>0</v>
      </c>
      <c r="BT308"/>
      <c r="BU308" s="80">
        <v>118.178</v>
      </c>
      <c r="BV308" s="80">
        <v>0</v>
      </c>
      <c r="BW308" s="80">
        <v>0</v>
      </c>
      <c r="BX308" s="80">
        <v>0</v>
      </c>
      <c r="BY308" s="80">
        <v>0</v>
      </c>
      <c r="BZ308" s="80">
        <v>0</v>
      </c>
      <c r="CA308" s="80">
        <v>0</v>
      </c>
      <c r="CB308" s="80">
        <v>0</v>
      </c>
      <c r="CC308" s="80">
        <v>0</v>
      </c>
    </row>
    <row r="309" spans="1:81">
      <c r="A309" s="80" t="s">
        <v>2066</v>
      </c>
      <c r="B309" s="80">
        <v>407</v>
      </c>
      <c r="C309" s="80">
        <v>16</v>
      </c>
      <c r="D309" s="80">
        <v>24</v>
      </c>
      <c r="E309" s="80">
        <v>2019</v>
      </c>
      <c r="F309" s="80" t="s">
        <v>73</v>
      </c>
      <c r="G309" s="80" t="s">
        <v>2050</v>
      </c>
      <c r="H309" s="80" t="s">
        <v>2051</v>
      </c>
      <c r="I309" s="177"/>
      <c r="J309" s="81">
        <v>84.734823345189795</v>
      </c>
      <c r="K309" s="81">
        <v>7.4393357118209655</v>
      </c>
      <c r="L309" s="81">
        <v>2.5405870911475188</v>
      </c>
      <c r="M309" s="81">
        <v>292.80845075262596</v>
      </c>
      <c r="N309" s="81">
        <v>213.01839837866993</v>
      </c>
      <c r="O309" s="81">
        <v>134.95327908610349</v>
      </c>
      <c r="P309" s="81">
        <v>82.347582727602244</v>
      </c>
      <c r="Q309" s="81">
        <v>8.8017715415621947</v>
      </c>
      <c r="R309" s="81">
        <v>2.1286301585625633</v>
      </c>
      <c r="S309" s="81">
        <v>22.556485886796509</v>
      </c>
      <c r="T309" s="82"/>
      <c r="U309" s="81">
        <v>4645103</v>
      </c>
      <c r="V309" s="81">
        <v>2634</v>
      </c>
      <c r="W309" s="81">
        <v>65</v>
      </c>
      <c r="X309" s="81">
        <v>44210</v>
      </c>
      <c r="Y309" s="81">
        <v>63234</v>
      </c>
      <c r="Z309" s="81">
        <v>84490</v>
      </c>
      <c r="AA309" s="81">
        <v>17099</v>
      </c>
      <c r="AB309" s="81">
        <v>142634</v>
      </c>
      <c r="AC309" s="81">
        <v>375358.42857142858</v>
      </c>
      <c r="AD309" s="81">
        <v>22.556485886796509</v>
      </c>
      <c r="AE309" s="82"/>
      <c r="AF309" s="81">
        <v>69070828.951573953</v>
      </c>
      <c r="AG309" s="81">
        <v>4268157.3009192031</v>
      </c>
      <c r="AH309" s="81">
        <v>577521.3889443815</v>
      </c>
      <c r="AI309" s="81">
        <v>303522711.75915581</v>
      </c>
      <c r="AJ309" s="81">
        <v>225870248.8923634</v>
      </c>
      <c r="AK309" s="81">
        <v>0</v>
      </c>
      <c r="AL309" s="81">
        <v>0</v>
      </c>
      <c r="AM309" s="81">
        <v>19425677.051822882</v>
      </c>
      <c r="AN309" s="81">
        <v>0</v>
      </c>
      <c r="AO309" s="81">
        <v>0</v>
      </c>
      <c r="AP309" s="82"/>
      <c r="AQ309" s="81">
        <v>2049</v>
      </c>
      <c r="AR309" s="81">
        <v>991</v>
      </c>
      <c r="AS309" s="81">
        <v>0</v>
      </c>
      <c r="AT309" s="81">
        <v>0</v>
      </c>
      <c r="AU309" s="81">
        <v>0</v>
      </c>
      <c r="AV309" s="81">
        <v>2</v>
      </c>
      <c r="AW309" s="81" t="s">
        <v>564</v>
      </c>
      <c r="AX309" s="82"/>
      <c r="AY309" s="81">
        <v>10165.65800000001</v>
      </c>
      <c r="AZ309" s="81">
        <v>20282.860000000019</v>
      </c>
      <c r="BA309" s="81">
        <v>0</v>
      </c>
      <c r="BB309" s="81">
        <v>0</v>
      </c>
      <c r="BC309" s="81">
        <v>0</v>
      </c>
      <c r="BD309" s="81">
        <v>830</v>
      </c>
      <c r="BE309" s="81" t="s">
        <v>564</v>
      </c>
      <c r="BF309" s="82"/>
      <c r="BG309" s="81">
        <v>0</v>
      </c>
      <c r="BH309" s="81">
        <v>0</v>
      </c>
      <c r="BI309" s="81">
        <v>108.166</v>
      </c>
      <c r="BJ309" s="81">
        <v>0</v>
      </c>
      <c r="BK309" s="81">
        <v>12.923999999999999</v>
      </c>
      <c r="BL309" s="81">
        <v>0</v>
      </c>
      <c r="BM309" s="82"/>
      <c r="BN309" s="81">
        <v>0</v>
      </c>
      <c r="BO309" s="81">
        <v>0</v>
      </c>
      <c r="BP309" s="81">
        <v>1</v>
      </c>
      <c r="BQ309" s="81">
        <v>0</v>
      </c>
      <c r="BR309" s="81">
        <v>2</v>
      </c>
      <c r="BS309" s="81">
        <v>0</v>
      </c>
      <c r="BT309"/>
      <c r="BU309" s="80">
        <v>121.09</v>
      </c>
      <c r="BV309" s="80">
        <v>0</v>
      </c>
      <c r="BW309" s="80">
        <v>0</v>
      </c>
      <c r="BX309" s="80">
        <v>0</v>
      </c>
      <c r="BY309" s="80">
        <v>0</v>
      </c>
      <c r="BZ309" s="80">
        <v>0</v>
      </c>
      <c r="CA309" s="80">
        <v>0</v>
      </c>
      <c r="CB309" s="80">
        <v>0</v>
      </c>
      <c r="CC309" s="80">
        <v>0</v>
      </c>
    </row>
    <row r="310" spans="1:81">
      <c r="A310" s="80" t="s">
        <v>2067</v>
      </c>
      <c r="B310" s="80">
        <v>408</v>
      </c>
      <c r="C310" s="80">
        <v>17</v>
      </c>
      <c r="D310" s="80">
        <v>24</v>
      </c>
      <c r="E310" s="80">
        <v>2020</v>
      </c>
      <c r="F310" s="80" t="s">
        <v>218</v>
      </c>
      <c r="G310" s="80" t="s">
        <v>2050</v>
      </c>
      <c r="H310" s="80" t="s">
        <v>2051</v>
      </c>
      <c r="I310" s="177"/>
      <c r="J310" s="81">
        <v>62.184158049106657</v>
      </c>
      <c r="K310" s="81">
        <v>9.2913461860610145</v>
      </c>
      <c r="L310" s="81">
        <v>2.5402429515562082</v>
      </c>
      <c r="M310" s="81">
        <v>242.25749021715862</v>
      </c>
      <c r="N310" s="81">
        <v>202.21108403468133</v>
      </c>
      <c r="O310" s="81">
        <v>119.95947224605347</v>
      </c>
      <c r="P310" s="81">
        <v>77.392952035917062</v>
      </c>
      <c r="Q310" s="81">
        <v>8.4301414548459128</v>
      </c>
      <c r="R310" s="81">
        <v>2.3139456079483831</v>
      </c>
      <c r="S310" s="81">
        <v>19.208767915784929</v>
      </c>
      <c r="T310" s="82"/>
      <c r="U310" s="81">
        <v>3983444</v>
      </c>
      <c r="V310" s="81">
        <v>3883</v>
      </c>
      <c r="W310" s="81">
        <v>64</v>
      </c>
      <c r="X310" s="81">
        <v>47332</v>
      </c>
      <c r="Y310" s="81">
        <v>64380</v>
      </c>
      <c r="Z310" s="81">
        <v>85720</v>
      </c>
      <c r="AA310" s="81">
        <v>17460</v>
      </c>
      <c r="AB310" s="81">
        <v>142973</v>
      </c>
      <c r="AC310" s="81">
        <v>410165.28571428568</v>
      </c>
      <c r="AD310" s="81">
        <v>19.208767915784929</v>
      </c>
      <c r="AE310" s="82"/>
      <c r="AF310" s="81">
        <v>53050886.173002087</v>
      </c>
      <c r="AG310" s="81">
        <v>5317020.4444047473</v>
      </c>
      <c r="AH310" s="81">
        <v>636845.14167730242</v>
      </c>
      <c r="AI310" s="81">
        <v>272092708.03215194</v>
      </c>
      <c r="AJ310" s="81">
        <v>240218197.25197676</v>
      </c>
      <c r="AK310" s="81"/>
      <c r="AL310" s="81"/>
      <c r="AM310" s="81">
        <v>18659564.963160653</v>
      </c>
      <c r="AN310" s="81"/>
      <c r="AO310" s="81"/>
      <c r="AP310" s="82"/>
      <c r="AQ310" s="81">
        <v>2145</v>
      </c>
      <c r="AR310" s="81">
        <v>994</v>
      </c>
      <c r="AS310" s="81">
        <v>0</v>
      </c>
      <c r="AT310" s="81">
        <v>0</v>
      </c>
      <c r="AU310" s="81">
        <v>0</v>
      </c>
      <c r="AV310" s="81">
        <v>2</v>
      </c>
      <c r="AW310" s="81">
        <v>0</v>
      </c>
      <c r="AX310" s="82"/>
      <c r="AY310" s="81">
        <v>10691.54</v>
      </c>
      <c r="AZ310" s="81">
        <v>20317.760000000038</v>
      </c>
      <c r="BA310" s="81">
        <v>0</v>
      </c>
      <c r="BB310" s="81">
        <v>0</v>
      </c>
      <c r="BC310" s="81">
        <v>0</v>
      </c>
      <c r="BD310" s="81">
        <v>3890</v>
      </c>
      <c r="BE310" s="81">
        <v>0</v>
      </c>
      <c r="BF310" s="82"/>
      <c r="BG310" s="81">
        <v>0</v>
      </c>
      <c r="BH310" s="81">
        <v>0</v>
      </c>
      <c r="BI310" s="81">
        <v>100.208</v>
      </c>
      <c r="BJ310" s="81">
        <v>0</v>
      </c>
      <c r="BK310" s="81">
        <v>13.16</v>
      </c>
      <c r="BL310" s="81">
        <v>0</v>
      </c>
      <c r="BM310" s="82"/>
      <c r="BN310" s="81">
        <v>0</v>
      </c>
      <c r="BO310" s="81">
        <v>0</v>
      </c>
      <c r="BP310" s="81">
        <v>1</v>
      </c>
      <c r="BQ310" s="81">
        <v>0</v>
      </c>
      <c r="BR310" s="81">
        <v>2</v>
      </c>
      <c r="BS310" s="81">
        <v>0</v>
      </c>
      <c r="BT310"/>
      <c r="BU310" s="80">
        <v>113.36799999999999</v>
      </c>
      <c r="BV310" s="80">
        <v>0</v>
      </c>
      <c r="BW310" s="80">
        <v>0</v>
      </c>
      <c r="BX310" s="80">
        <v>0</v>
      </c>
      <c r="BY310" s="80">
        <v>0</v>
      </c>
      <c r="BZ310" s="80">
        <v>0</v>
      </c>
      <c r="CA310" s="80">
        <v>0</v>
      </c>
      <c r="CB310" s="80">
        <v>0</v>
      </c>
      <c r="CC310" s="80">
        <v>0</v>
      </c>
    </row>
    <row r="311" spans="1:81">
      <c r="A311" s="80" t="s">
        <v>2068</v>
      </c>
      <c r="B311" s="80">
        <v>408</v>
      </c>
      <c r="C311" s="80">
        <v>18</v>
      </c>
      <c r="D311" s="80">
        <v>24</v>
      </c>
      <c r="E311" s="80">
        <v>2021</v>
      </c>
      <c r="F311" s="80" t="s">
        <v>75</v>
      </c>
      <c r="G311" s="174" t="s">
        <v>2050</v>
      </c>
      <c r="H311" s="80" t="s">
        <v>2051</v>
      </c>
      <c r="I311" s="177"/>
      <c r="J311" s="81">
        <v>69.242230169017205</v>
      </c>
      <c r="K311" s="81">
        <v>9.8392684827426748</v>
      </c>
      <c r="L311" s="81">
        <v>2.7383117566007549</v>
      </c>
      <c r="M311" s="81">
        <v>260.78967127411102</v>
      </c>
      <c r="N311" s="81">
        <v>202.38906724808214</v>
      </c>
      <c r="O311" s="81">
        <v>117.44974648618707</v>
      </c>
      <c r="P311" s="81">
        <v>80.333489248810594</v>
      </c>
      <c r="Q311" s="81">
        <v>8.5400219217165603</v>
      </c>
      <c r="R311" s="81">
        <v>2.5232132458119119</v>
      </c>
      <c r="S311" s="81">
        <v>17.890515870311759</v>
      </c>
      <c r="T311" s="82"/>
      <c r="U311" s="81">
        <v>4698173</v>
      </c>
      <c r="V311" s="81">
        <v>3883</v>
      </c>
      <c r="W311" s="81">
        <v>64</v>
      </c>
      <c r="X311" s="81">
        <v>47332</v>
      </c>
      <c r="Y311" s="81">
        <v>65172</v>
      </c>
      <c r="Z311" s="81">
        <v>86418</v>
      </c>
      <c r="AA311" s="81">
        <v>17674</v>
      </c>
      <c r="AB311" s="81">
        <v>143119</v>
      </c>
      <c r="AC311" s="81">
        <v>433512.57142857136</v>
      </c>
      <c r="AD311" s="81">
        <v>17.890515870311759</v>
      </c>
      <c r="AE311" s="82"/>
      <c r="AF311" s="81">
        <v>58506248.354612425</v>
      </c>
      <c r="AG311" s="81">
        <v>5698027.2915437305</v>
      </c>
      <c r="AH311" s="81">
        <v>673371.63787305553</v>
      </c>
      <c r="AI311" s="81">
        <v>298135772.91614228</v>
      </c>
      <c r="AJ311" s="81">
        <v>241178119.90719032</v>
      </c>
      <c r="AK311" s="81">
        <v>0</v>
      </c>
      <c r="AL311" s="81">
        <v>0</v>
      </c>
      <c r="AM311" s="81">
        <v>18786356.359164946</v>
      </c>
      <c r="AN311" s="81">
        <v>0</v>
      </c>
      <c r="AO311" s="81">
        <v>0</v>
      </c>
      <c r="AP311" s="82"/>
      <c r="AQ311" s="81">
        <v>2218</v>
      </c>
      <c r="AR311" s="81">
        <v>996</v>
      </c>
      <c r="AS311" s="81">
        <v>0</v>
      </c>
      <c r="AT311" s="81">
        <v>0</v>
      </c>
      <c r="AU311" s="81">
        <v>0</v>
      </c>
      <c r="AV311" s="81">
        <v>2</v>
      </c>
      <c r="AW311" s="81"/>
      <c r="AX311" s="82"/>
      <c r="AY311" s="81">
        <v>11096.07</v>
      </c>
      <c r="AZ311" s="81">
        <v>20385.16000000004</v>
      </c>
      <c r="BA311" s="81">
        <v>0</v>
      </c>
      <c r="BB311" s="81">
        <v>0</v>
      </c>
      <c r="BC311" s="81">
        <v>0</v>
      </c>
      <c r="BD311" s="81">
        <v>3890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2069</v>
      </c>
      <c r="B312" s="80">
        <v>408</v>
      </c>
      <c r="C312" s="80">
        <v>19</v>
      </c>
      <c r="D312" s="80">
        <v>24</v>
      </c>
      <c r="E312" s="80">
        <v>2022</v>
      </c>
      <c r="F312" s="80" t="s">
        <v>568</v>
      </c>
      <c r="G312" s="174" t="s">
        <v>2050</v>
      </c>
      <c r="H312" s="80" t="s">
        <v>2051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2320</v>
      </c>
      <c r="AR312" s="81">
        <v>996</v>
      </c>
      <c r="AS312" s="81">
        <v>0</v>
      </c>
      <c r="AT312" s="81">
        <v>0</v>
      </c>
      <c r="AU312" s="81">
        <v>0</v>
      </c>
      <c r="AV312" s="81">
        <v>2</v>
      </c>
      <c r="AW312" s="81"/>
      <c r="AX312" s="82"/>
      <c r="AY312" s="81">
        <v>11670.671000000002</v>
      </c>
      <c r="AZ312" s="81">
        <v>20385.16000000004</v>
      </c>
      <c r="BA312" s="81">
        <v>0</v>
      </c>
      <c r="BB312" s="81">
        <v>0</v>
      </c>
      <c r="BC312" s="81">
        <v>0</v>
      </c>
      <c r="BD312" s="81">
        <v>3890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2070</v>
      </c>
      <c r="B313" s="80">
        <v>154</v>
      </c>
      <c r="C313" s="80">
        <v>1</v>
      </c>
      <c r="D313" s="80">
        <v>10</v>
      </c>
      <c r="E313" s="80">
        <v>1990</v>
      </c>
      <c r="F313" s="80" t="s">
        <v>562</v>
      </c>
      <c r="G313" s="80" t="s">
        <v>2071</v>
      </c>
      <c r="H313" s="80" t="s">
        <v>2072</v>
      </c>
      <c r="I313" s="177"/>
      <c r="J313" s="81">
        <v>395.34302212056156</v>
      </c>
      <c r="K313" s="81">
        <v>22.851842796350926</v>
      </c>
      <c r="L313" s="81">
        <v>8.9053653845055027</v>
      </c>
      <c r="M313" s="81">
        <v>135.46225845308456</v>
      </c>
      <c r="N313" s="81">
        <v>167.99799891724996</v>
      </c>
      <c r="O313" s="81">
        <v>148.79956230566395</v>
      </c>
      <c r="P313" s="81">
        <v>145.44640239929262</v>
      </c>
      <c r="Q313" s="81">
        <v>10.327652769577961</v>
      </c>
      <c r="R313" s="81">
        <v>0</v>
      </c>
      <c r="S313" s="81">
        <v>12.000201812297433</v>
      </c>
      <c r="T313" s="82"/>
      <c r="U313" s="81">
        <v>54337224</v>
      </c>
      <c r="V313" s="81">
        <v>5104</v>
      </c>
      <c r="W313" s="81">
        <v>103</v>
      </c>
      <c r="X313" s="81">
        <v>43970</v>
      </c>
      <c r="Y313" s="81">
        <v>52175</v>
      </c>
      <c r="Z313" s="81">
        <v>61203</v>
      </c>
      <c r="AA313" s="81">
        <v>35316</v>
      </c>
      <c r="AB313" s="81">
        <v>167686</v>
      </c>
      <c r="AC313" s="81">
        <v>0</v>
      </c>
      <c r="AD313" s="81">
        <v>12.000201812297433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2073</v>
      </c>
      <c r="B314" s="80">
        <v>155</v>
      </c>
      <c r="C314" s="80">
        <v>2</v>
      </c>
      <c r="D314" s="80">
        <v>10</v>
      </c>
      <c r="E314" s="80">
        <v>2005</v>
      </c>
      <c r="F314" s="80" t="s">
        <v>565</v>
      </c>
      <c r="G314" s="80" t="s">
        <v>2071</v>
      </c>
      <c r="H314" s="80" t="s">
        <v>2072</v>
      </c>
      <c r="I314" s="177"/>
      <c r="J314" s="81">
        <v>272.68760288789309</v>
      </c>
      <c r="K314" s="81">
        <v>14.231236534881717</v>
      </c>
      <c r="L314" s="81">
        <v>11.454098923220561</v>
      </c>
      <c r="M314" s="81">
        <v>218.26189355574465</v>
      </c>
      <c r="N314" s="81">
        <v>234.03860441209713</v>
      </c>
      <c r="O314" s="81">
        <v>203.8716817591305</v>
      </c>
      <c r="P314" s="81">
        <v>121.25113450572114</v>
      </c>
      <c r="Q314" s="81">
        <v>9.3698102521926536</v>
      </c>
      <c r="R314" s="81">
        <v>0</v>
      </c>
      <c r="S314" s="81">
        <v>36.909806799999998</v>
      </c>
      <c r="T314" s="82"/>
      <c r="U314" s="81">
        <v>40201250</v>
      </c>
      <c r="V314" s="81">
        <v>4366</v>
      </c>
      <c r="W314" s="81">
        <v>152</v>
      </c>
      <c r="X314" s="81">
        <v>40841</v>
      </c>
      <c r="Y314" s="81">
        <v>60070</v>
      </c>
      <c r="Z314" s="81">
        <v>97036</v>
      </c>
      <c r="AA314" s="81">
        <v>24112</v>
      </c>
      <c r="AB314" s="81">
        <v>159040</v>
      </c>
      <c r="AC314" s="81">
        <v>0</v>
      </c>
      <c r="AD314" s="81">
        <v>36.909806799999998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2074</v>
      </c>
      <c r="B315" s="80">
        <v>156</v>
      </c>
      <c r="C315" s="80">
        <v>3</v>
      </c>
      <c r="D315" s="80">
        <v>10</v>
      </c>
      <c r="E315" s="80">
        <v>2006</v>
      </c>
      <c r="F315" s="80" t="s">
        <v>566</v>
      </c>
      <c r="G315" s="80" t="s">
        <v>2071</v>
      </c>
      <c r="H315" s="80" t="s">
        <v>2072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2075</v>
      </c>
      <c r="B316" s="80">
        <v>157</v>
      </c>
      <c r="C316" s="80">
        <v>4</v>
      </c>
      <c r="D316" s="80">
        <v>10</v>
      </c>
      <c r="E316" s="80">
        <v>2007</v>
      </c>
      <c r="F316" s="80" t="s">
        <v>567</v>
      </c>
      <c r="G316" s="80" t="s">
        <v>2071</v>
      </c>
      <c r="H316" s="80" t="s">
        <v>2072</v>
      </c>
      <c r="I316" s="177"/>
      <c r="J316" s="81">
        <v>258.70638273549309</v>
      </c>
      <c r="K316" s="81">
        <v>13.250342795652381</v>
      </c>
      <c r="L316" s="81">
        <v>10.321460326938929</v>
      </c>
      <c r="M316" s="81">
        <v>190.00170770205617</v>
      </c>
      <c r="N316" s="81">
        <v>251.64493081888409</v>
      </c>
      <c r="O316" s="81">
        <v>198.06533376055199</v>
      </c>
      <c r="P316" s="81">
        <v>118.19508164483565</v>
      </c>
      <c r="Q316" s="81">
        <v>9.7685957240362775</v>
      </c>
      <c r="R316" s="81">
        <v>0</v>
      </c>
      <c r="S316" s="81">
        <v>37.040862623999999</v>
      </c>
      <c r="T316" s="82"/>
      <c r="U316" s="81">
        <v>41790843</v>
      </c>
      <c r="V316" s="81">
        <v>4258</v>
      </c>
      <c r="W316" s="81">
        <v>161</v>
      </c>
      <c r="X316" s="81">
        <v>44710</v>
      </c>
      <c r="Y316" s="81">
        <v>61031</v>
      </c>
      <c r="Z316" s="81">
        <v>98001</v>
      </c>
      <c r="AA316" s="81">
        <v>23146</v>
      </c>
      <c r="AB316" s="81">
        <v>157040</v>
      </c>
      <c r="AC316" s="81">
        <v>0</v>
      </c>
      <c r="AD316" s="81">
        <v>37.040862623999999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2076</v>
      </c>
      <c r="B317" s="80">
        <v>158</v>
      </c>
      <c r="C317" s="80">
        <v>5</v>
      </c>
      <c r="D317" s="80">
        <v>10</v>
      </c>
      <c r="E317" s="80">
        <v>2008</v>
      </c>
      <c r="F317" s="80" t="s">
        <v>84</v>
      </c>
      <c r="G317" s="80" t="s">
        <v>2071</v>
      </c>
      <c r="H317" s="80" t="s">
        <v>2072</v>
      </c>
      <c r="I317" s="177"/>
      <c r="J317" s="81">
        <v>246.111669651623</v>
      </c>
      <c r="K317" s="81">
        <v>9.498189719391144</v>
      </c>
      <c r="L317" s="81">
        <v>9.2212994076014994</v>
      </c>
      <c r="M317" s="81">
        <v>210.83965191062001</v>
      </c>
      <c r="N317" s="81">
        <v>229.43859196400004</v>
      </c>
      <c r="O317" s="81">
        <v>192.72193277258629</v>
      </c>
      <c r="P317" s="81">
        <v>113.1841290568258</v>
      </c>
      <c r="Q317" s="81">
        <v>9.5509414810376043</v>
      </c>
      <c r="R317" s="81">
        <v>0</v>
      </c>
      <c r="S317" s="81">
        <v>32.658507689280007</v>
      </c>
      <c r="T317" s="82"/>
      <c r="U317" s="81">
        <v>41796000</v>
      </c>
      <c r="V317" s="81">
        <v>4258</v>
      </c>
      <c r="W317" s="81">
        <v>161</v>
      </c>
      <c r="X317" s="81">
        <v>44710</v>
      </c>
      <c r="Y317" s="81">
        <v>61394</v>
      </c>
      <c r="Z317" s="81">
        <v>98704</v>
      </c>
      <c r="AA317" s="81">
        <v>22190</v>
      </c>
      <c r="AB317" s="81">
        <v>156064</v>
      </c>
      <c r="AC317" s="81">
        <v>0</v>
      </c>
      <c r="AD317" s="81">
        <v>32.658507689280007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2077</v>
      </c>
      <c r="B318" s="80">
        <v>159</v>
      </c>
      <c r="C318" s="80">
        <v>6</v>
      </c>
      <c r="D318" s="80">
        <v>10</v>
      </c>
      <c r="E318" s="80">
        <v>2009</v>
      </c>
      <c r="F318" s="80" t="s">
        <v>85</v>
      </c>
      <c r="G318" s="80" t="s">
        <v>2071</v>
      </c>
      <c r="H318" s="80" t="s">
        <v>2072</v>
      </c>
      <c r="I318" s="177"/>
      <c r="J318" s="81">
        <v>212.91068699338109</v>
      </c>
      <c r="K318" s="81">
        <v>10.11991149391644</v>
      </c>
      <c r="L318" s="81">
        <v>4.9831932861571087</v>
      </c>
      <c r="M318" s="81">
        <v>215.0944446437818</v>
      </c>
      <c r="N318" s="81">
        <v>199.7266792123817</v>
      </c>
      <c r="O318" s="81">
        <v>195.30411449087421</v>
      </c>
      <c r="P318" s="81">
        <v>106.55352621371544</v>
      </c>
      <c r="Q318" s="81">
        <v>9.0397799282274907</v>
      </c>
      <c r="R318" s="81">
        <v>0</v>
      </c>
      <c r="S318" s="81">
        <v>32.641359477749994</v>
      </c>
      <c r="T318" s="82"/>
      <c r="U318" s="81">
        <v>35001021</v>
      </c>
      <c r="V318" s="81">
        <v>4310</v>
      </c>
      <c r="W318" s="81">
        <v>102</v>
      </c>
      <c r="X318" s="81">
        <v>49781</v>
      </c>
      <c r="Y318" s="81">
        <v>61672</v>
      </c>
      <c r="Z318" s="81">
        <v>98731</v>
      </c>
      <c r="AA318" s="81">
        <v>21446</v>
      </c>
      <c r="AB318" s="81">
        <v>155061</v>
      </c>
      <c r="AC318" s="81">
        <v>0</v>
      </c>
      <c r="AD318" s="81">
        <v>32.641359477749994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152.98400000000001</v>
      </c>
      <c r="BJ318" s="81">
        <v>0</v>
      </c>
      <c r="BK318" s="81">
        <v>13.082000000000001</v>
      </c>
      <c r="BL318" s="81">
        <v>0</v>
      </c>
      <c r="BM318" s="82"/>
      <c r="BN318" s="81">
        <v>0</v>
      </c>
      <c r="BO318" s="81">
        <v>0</v>
      </c>
      <c r="BP318" s="81">
        <v>12</v>
      </c>
      <c r="BQ318" s="81">
        <v>0</v>
      </c>
      <c r="BR318" s="81">
        <v>4</v>
      </c>
      <c r="BS318" s="81">
        <v>0</v>
      </c>
      <c r="BT318"/>
      <c r="BU318" s="80"/>
      <c r="BV318" s="80"/>
      <c r="BW318" s="80"/>
      <c r="BX318" s="80"/>
      <c r="BY318" s="80"/>
      <c r="BZ318" s="80"/>
      <c r="CA318" s="80"/>
      <c r="CB318" s="80"/>
      <c r="CC318" s="80"/>
    </row>
    <row r="319" spans="1:81">
      <c r="A319" s="80" t="s">
        <v>2078</v>
      </c>
      <c r="B319" s="80">
        <v>160</v>
      </c>
      <c r="C319" s="80">
        <v>7</v>
      </c>
      <c r="D319" s="80">
        <v>10</v>
      </c>
      <c r="E319" s="80">
        <v>2010</v>
      </c>
      <c r="F319" s="80" t="s">
        <v>86</v>
      </c>
      <c r="G319" s="80" t="s">
        <v>2071</v>
      </c>
      <c r="H319" s="80" t="s">
        <v>2072</v>
      </c>
      <c r="I319" s="177"/>
      <c r="J319" s="81">
        <v>187.82686973564421</v>
      </c>
      <c r="K319" s="81">
        <v>9.8505763214657875</v>
      </c>
      <c r="L319" s="81">
        <v>4.4090875097814868</v>
      </c>
      <c r="M319" s="81">
        <v>215.93299836068567</v>
      </c>
      <c r="N319" s="81">
        <v>235.72645436539091</v>
      </c>
      <c r="O319" s="81">
        <v>194.91468057330556</v>
      </c>
      <c r="P319" s="81">
        <v>107.01512541743595</v>
      </c>
      <c r="Q319" s="81">
        <v>9.3650538771525014</v>
      </c>
      <c r="R319" s="81">
        <v>0</v>
      </c>
      <c r="S319" s="81">
        <v>34.327222367129998</v>
      </c>
      <c r="T319" s="82"/>
      <c r="U319" s="81">
        <v>34605345</v>
      </c>
      <c r="V319" s="81">
        <v>4310</v>
      </c>
      <c r="W319" s="81">
        <v>102</v>
      </c>
      <c r="X319" s="81">
        <v>49781</v>
      </c>
      <c r="Y319" s="81">
        <v>62014</v>
      </c>
      <c r="Z319" s="81">
        <v>98992</v>
      </c>
      <c r="AA319" s="81">
        <v>21001</v>
      </c>
      <c r="AB319" s="81">
        <v>153926</v>
      </c>
      <c r="AC319" s="81">
        <v>0</v>
      </c>
      <c r="AD319" s="81">
        <v>34.327222367129998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201.62200000000001</v>
      </c>
      <c r="BJ319" s="81">
        <v>0</v>
      </c>
      <c r="BK319" s="81">
        <v>9.4890000000000008</v>
      </c>
      <c r="BL319" s="81">
        <v>0</v>
      </c>
      <c r="BM319" s="82"/>
      <c r="BN319" s="81">
        <v>0</v>
      </c>
      <c r="BO319" s="81">
        <v>0</v>
      </c>
      <c r="BP319" s="81">
        <v>13</v>
      </c>
      <c r="BQ319" s="81">
        <v>0</v>
      </c>
      <c r="BR319" s="81">
        <v>3</v>
      </c>
      <c r="BS319" s="81">
        <v>0</v>
      </c>
      <c r="BT319"/>
      <c r="BU319" s="80">
        <v>211.11099999999999</v>
      </c>
      <c r="BV319" s="80">
        <v>0</v>
      </c>
      <c r="BW319" s="80">
        <v>0</v>
      </c>
      <c r="BX319" s="80">
        <v>0</v>
      </c>
      <c r="BY319" s="80">
        <v>0</v>
      </c>
      <c r="BZ319" s="80">
        <v>0</v>
      </c>
      <c r="CA319" s="80">
        <v>0</v>
      </c>
      <c r="CB319" s="80">
        <v>0</v>
      </c>
      <c r="CC319" s="80">
        <v>0</v>
      </c>
    </row>
    <row r="320" spans="1:81">
      <c r="A320" s="80" t="s">
        <v>2079</v>
      </c>
      <c r="B320" s="80">
        <v>161</v>
      </c>
      <c r="C320" s="80">
        <v>8</v>
      </c>
      <c r="D320" s="80">
        <v>10</v>
      </c>
      <c r="E320" s="80">
        <v>2011</v>
      </c>
      <c r="F320" s="80" t="s">
        <v>87</v>
      </c>
      <c r="G320" s="80" t="s">
        <v>2071</v>
      </c>
      <c r="H320" s="80" t="s">
        <v>2072</v>
      </c>
      <c r="I320" s="177"/>
      <c r="J320" s="81">
        <v>189.59103638238389</v>
      </c>
      <c r="K320" s="81">
        <v>13.256047934219882</v>
      </c>
      <c r="L320" s="81">
        <v>4.2355736684595984</v>
      </c>
      <c r="M320" s="81">
        <v>276.86240077976595</v>
      </c>
      <c r="N320" s="81">
        <v>235.7582887272965</v>
      </c>
      <c r="O320" s="81">
        <v>192.48726783206249</v>
      </c>
      <c r="P320" s="81">
        <v>102.6260597498289</v>
      </c>
      <c r="Q320" s="81">
        <v>10.704017791301732</v>
      </c>
      <c r="R320" s="81">
        <v>0</v>
      </c>
      <c r="S320" s="81">
        <v>30.863817813220006</v>
      </c>
      <c r="T320" s="82"/>
      <c r="U320" s="81">
        <v>29669150</v>
      </c>
      <c r="V320" s="81">
        <v>4310</v>
      </c>
      <c r="W320" s="81">
        <v>102</v>
      </c>
      <c r="X320" s="81">
        <v>49781</v>
      </c>
      <c r="Y320" s="81">
        <v>62251</v>
      </c>
      <c r="Z320" s="81">
        <v>99883</v>
      </c>
      <c r="AA320" s="81">
        <v>20739</v>
      </c>
      <c r="AB320" s="81">
        <v>152526</v>
      </c>
      <c r="AC320" s="81">
        <v>0</v>
      </c>
      <c r="AD320" s="81">
        <v>30.863817813220006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195.17699999999999</v>
      </c>
      <c r="BJ320" s="81">
        <v>0</v>
      </c>
      <c r="BK320" s="81">
        <v>13.977</v>
      </c>
      <c r="BL320" s="81">
        <v>0</v>
      </c>
      <c r="BM320" s="82"/>
      <c r="BN320" s="81">
        <v>0</v>
      </c>
      <c r="BO320" s="81">
        <v>0</v>
      </c>
      <c r="BP320" s="81">
        <v>12</v>
      </c>
      <c r="BQ320" s="81">
        <v>0</v>
      </c>
      <c r="BR320" s="81">
        <v>5</v>
      </c>
      <c r="BS320" s="81">
        <v>0</v>
      </c>
      <c r="BT320"/>
      <c r="BU320" s="80">
        <v>209.154</v>
      </c>
      <c r="BV320" s="80">
        <v>0</v>
      </c>
      <c r="BW320" s="80">
        <v>0</v>
      </c>
      <c r="BX320" s="80">
        <v>0</v>
      </c>
      <c r="BY320" s="80">
        <v>0</v>
      </c>
      <c r="BZ320" s="80">
        <v>0</v>
      </c>
      <c r="CA320" s="80">
        <v>0</v>
      </c>
      <c r="CB320" s="80">
        <v>0</v>
      </c>
      <c r="CC320" s="80">
        <v>0</v>
      </c>
    </row>
    <row r="321" spans="1:81">
      <c r="A321" s="80" t="s">
        <v>2080</v>
      </c>
      <c r="B321" s="80">
        <v>162</v>
      </c>
      <c r="C321" s="80">
        <v>9</v>
      </c>
      <c r="D321" s="80">
        <v>10</v>
      </c>
      <c r="E321" s="80">
        <v>2012</v>
      </c>
      <c r="F321" s="80" t="s">
        <v>88</v>
      </c>
      <c r="G321" s="80" t="s">
        <v>2071</v>
      </c>
      <c r="H321" s="80" t="s">
        <v>2072</v>
      </c>
      <c r="I321" s="177"/>
      <c r="J321" s="81">
        <v>258.47437047432646</v>
      </c>
      <c r="K321" s="81">
        <v>11.776347992175994</v>
      </c>
      <c r="L321" s="81">
        <v>4.2008050438161559</v>
      </c>
      <c r="M321" s="81">
        <v>262.70842622517262</v>
      </c>
      <c r="N321" s="81">
        <v>233.88334990929764</v>
      </c>
      <c r="O321" s="81">
        <v>192.63977982472858</v>
      </c>
      <c r="P321" s="81">
        <v>100.70175090405033</v>
      </c>
      <c r="Q321" s="81">
        <v>11.786652185936335</v>
      </c>
      <c r="R321" s="81">
        <v>0</v>
      </c>
      <c r="S321" s="81">
        <v>26.720594285400001</v>
      </c>
      <c r="T321" s="82"/>
      <c r="U321" s="81">
        <v>34210796</v>
      </c>
      <c r="V321" s="81">
        <v>4310</v>
      </c>
      <c r="W321" s="81">
        <v>102</v>
      </c>
      <c r="X321" s="81">
        <v>49781</v>
      </c>
      <c r="Y321" s="81">
        <v>64305</v>
      </c>
      <c r="Z321" s="81">
        <v>100755</v>
      </c>
      <c r="AA321" s="81">
        <v>20235</v>
      </c>
      <c r="AB321" s="81">
        <v>154585</v>
      </c>
      <c r="AC321" s="81">
        <v>0</v>
      </c>
      <c r="AD321" s="81">
        <v>26.720594285400001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159.63</v>
      </c>
      <c r="BJ321" s="81">
        <v>0</v>
      </c>
      <c r="BK321" s="81">
        <v>14.271000000000001</v>
      </c>
      <c r="BL321" s="81">
        <v>0</v>
      </c>
      <c r="BM321" s="82"/>
      <c r="BN321" s="81">
        <v>0</v>
      </c>
      <c r="BO321" s="81">
        <v>0</v>
      </c>
      <c r="BP321" s="81">
        <v>13</v>
      </c>
      <c r="BQ321" s="81">
        <v>0</v>
      </c>
      <c r="BR321" s="81">
        <v>4</v>
      </c>
      <c r="BS321" s="81">
        <v>0</v>
      </c>
      <c r="BT321"/>
      <c r="BU321" s="80">
        <v>173.90100000000001</v>
      </c>
      <c r="BV321" s="80">
        <v>0</v>
      </c>
      <c r="BW321" s="80">
        <v>0</v>
      </c>
      <c r="BX321" s="80">
        <v>0</v>
      </c>
      <c r="BY321" s="80">
        <v>0</v>
      </c>
      <c r="BZ321" s="80">
        <v>0</v>
      </c>
      <c r="CA321" s="80">
        <v>0</v>
      </c>
      <c r="CB321" s="80">
        <v>0</v>
      </c>
      <c r="CC321" s="80">
        <v>0</v>
      </c>
    </row>
    <row r="322" spans="1:81">
      <c r="A322" s="80" t="s">
        <v>2081</v>
      </c>
      <c r="B322" s="80">
        <v>163</v>
      </c>
      <c r="C322" s="80">
        <v>10</v>
      </c>
      <c r="D322" s="80">
        <v>10</v>
      </c>
      <c r="E322" s="80">
        <v>2013</v>
      </c>
      <c r="F322" s="80" t="s">
        <v>89</v>
      </c>
      <c r="G322" s="80" t="s">
        <v>2071</v>
      </c>
      <c r="H322" s="80" t="s">
        <v>2072</v>
      </c>
      <c r="I322" s="177"/>
      <c r="J322" s="81">
        <v>224.4722905600095</v>
      </c>
      <c r="K322" s="81">
        <v>9.9898509836900811</v>
      </c>
      <c r="L322" s="81">
        <v>3.987429779159986</v>
      </c>
      <c r="M322" s="81">
        <v>261.5616298893375</v>
      </c>
      <c r="N322" s="81">
        <v>268.57255464139894</v>
      </c>
      <c r="O322" s="81">
        <v>186.38303936921494</v>
      </c>
      <c r="P322" s="81">
        <v>99.043075884655494</v>
      </c>
      <c r="Q322" s="81">
        <v>11.898623663472078</v>
      </c>
      <c r="R322" s="81">
        <v>0</v>
      </c>
      <c r="S322" s="81">
        <v>28.852081127839998</v>
      </c>
      <c r="T322" s="82"/>
      <c r="U322" s="81">
        <v>33104918</v>
      </c>
      <c r="V322" s="81">
        <v>4310</v>
      </c>
      <c r="W322" s="81">
        <v>102</v>
      </c>
      <c r="X322" s="81">
        <v>49781</v>
      </c>
      <c r="Y322" s="81">
        <v>64505</v>
      </c>
      <c r="Z322" s="81">
        <v>101835</v>
      </c>
      <c r="AA322" s="81">
        <v>19827</v>
      </c>
      <c r="AB322" s="81">
        <v>153816</v>
      </c>
      <c r="AC322" s="81">
        <v>0</v>
      </c>
      <c r="AD322" s="81">
        <v>28.852081127839998</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225.339</v>
      </c>
      <c r="BJ322" s="81">
        <v>0</v>
      </c>
      <c r="BK322" s="81">
        <v>45.405000000000001</v>
      </c>
      <c r="BL322" s="81">
        <v>0</v>
      </c>
      <c r="BM322" s="82"/>
      <c r="BN322" s="81">
        <v>0</v>
      </c>
      <c r="BO322" s="81">
        <v>0</v>
      </c>
      <c r="BP322" s="81">
        <v>13</v>
      </c>
      <c r="BQ322" s="81">
        <v>0</v>
      </c>
      <c r="BR322" s="81">
        <v>5</v>
      </c>
      <c r="BS322" s="81">
        <v>0</v>
      </c>
      <c r="BT322"/>
      <c r="BU322" s="80">
        <v>245.57599999999999</v>
      </c>
      <c r="BV322" s="80">
        <v>25.167999999999999</v>
      </c>
      <c r="BW322" s="80">
        <v>0</v>
      </c>
      <c r="BX322" s="80">
        <v>0</v>
      </c>
      <c r="BY322" s="80">
        <v>0</v>
      </c>
      <c r="BZ322" s="80">
        <v>0</v>
      </c>
      <c r="CA322" s="80">
        <v>0</v>
      </c>
      <c r="CB322" s="80">
        <v>0</v>
      </c>
      <c r="CC322" s="80">
        <v>0</v>
      </c>
    </row>
    <row r="323" spans="1:81">
      <c r="A323" s="80" t="s">
        <v>2082</v>
      </c>
      <c r="B323" s="80">
        <v>164</v>
      </c>
      <c r="C323" s="80">
        <v>11</v>
      </c>
      <c r="D323" s="80">
        <v>10</v>
      </c>
      <c r="E323" s="80">
        <v>2014</v>
      </c>
      <c r="F323" s="80" t="s">
        <v>90</v>
      </c>
      <c r="G323" s="80" t="s">
        <v>2071</v>
      </c>
      <c r="H323" s="80" t="s">
        <v>2072</v>
      </c>
      <c r="I323" s="177"/>
      <c r="J323" s="81">
        <v>222.88153855954238</v>
      </c>
      <c r="K323" s="81">
        <v>8.4479734127855597</v>
      </c>
      <c r="L323" s="81">
        <v>6.373719992140213</v>
      </c>
      <c r="M323" s="81">
        <v>234.74862163194175</v>
      </c>
      <c r="N323" s="81">
        <v>246.79086932972049</v>
      </c>
      <c r="O323" s="81">
        <v>177.95870929052467</v>
      </c>
      <c r="P323" s="81">
        <v>98.433426047860095</v>
      </c>
      <c r="Q323" s="81">
        <v>11.368839883888553</v>
      </c>
      <c r="R323" s="81">
        <v>0</v>
      </c>
      <c r="S323" s="81">
        <v>30.146282110040008</v>
      </c>
      <c r="T323" s="82"/>
      <c r="U323" s="81">
        <v>35066525</v>
      </c>
      <c r="V323" s="81">
        <v>3328</v>
      </c>
      <c r="W323" s="81">
        <v>155</v>
      </c>
      <c r="X323" s="81">
        <v>46257</v>
      </c>
      <c r="Y323" s="81">
        <v>65106</v>
      </c>
      <c r="Z323" s="81">
        <v>102406</v>
      </c>
      <c r="AA323" s="81">
        <v>19603</v>
      </c>
      <c r="AB323" s="81">
        <v>153178</v>
      </c>
      <c r="AC323" s="81">
        <v>0</v>
      </c>
      <c r="AD323" s="81">
        <v>30.146282110040008</v>
      </c>
      <c r="AE323" s="82"/>
      <c r="AF323" s="81">
        <v>280882315.39608055</v>
      </c>
      <c r="AG323" s="81">
        <v>7158442.5030659391</v>
      </c>
      <c r="AH323" s="81">
        <v>1649813.9028998814</v>
      </c>
      <c r="AI323" s="81">
        <v>306296341.06587148</v>
      </c>
      <c r="AJ323" s="81">
        <v>332140501.01823664</v>
      </c>
      <c r="AK323" s="81">
        <v>0</v>
      </c>
      <c r="AL323" s="81">
        <v>0</v>
      </c>
      <c r="AM323" s="81">
        <v>21029050.428217702</v>
      </c>
      <c r="AN323" s="81">
        <v>0</v>
      </c>
      <c r="AO323" s="81">
        <v>0</v>
      </c>
      <c r="AP323" s="82"/>
      <c r="AQ323" s="81">
        <v>3340</v>
      </c>
      <c r="AR323" s="81">
        <v>726</v>
      </c>
      <c r="AS323" s="81">
        <v>0</v>
      </c>
      <c r="AT323" s="81">
        <v>0</v>
      </c>
      <c r="AU323" s="81">
        <v>0</v>
      </c>
      <c r="AV323" s="81">
        <v>0</v>
      </c>
      <c r="AW323" s="81" t="s">
        <v>564</v>
      </c>
      <c r="AX323" s="82"/>
      <c r="AY323" s="81">
        <v>13522.400000000001</v>
      </c>
      <c r="AZ323" s="81">
        <v>37646</v>
      </c>
      <c r="BA323" s="81">
        <v>0</v>
      </c>
      <c r="BB323" s="81">
        <v>0</v>
      </c>
      <c r="BC323" s="81">
        <v>0</v>
      </c>
      <c r="BD323" s="81">
        <v>0</v>
      </c>
      <c r="BE323" s="81" t="s">
        <v>564</v>
      </c>
      <c r="BF323" s="82"/>
      <c r="BG323" s="81">
        <v>0</v>
      </c>
      <c r="BH323" s="81">
        <v>0</v>
      </c>
      <c r="BI323" s="81">
        <v>231.76599999999999</v>
      </c>
      <c r="BJ323" s="81">
        <v>0</v>
      </c>
      <c r="BK323" s="81">
        <v>16.337</v>
      </c>
      <c r="BL323" s="81">
        <v>0</v>
      </c>
      <c r="BM323" s="82"/>
      <c r="BN323" s="81">
        <v>0</v>
      </c>
      <c r="BO323" s="81">
        <v>0</v>
      </c>
      <c r="BP323" s="81">
        <v>15</v>
      </c>
      <c r="BQ323" s="81">
        <v>0</v>
      </c>
      <c r="BR323" s="81">
        <v>4</v>
      </c>
      <c r="BS323" s="81">
        <v>0</v>
      </c>
      <c r="BT323"/>
      <c r="BU323" s="80">
        <v>248.03899999999999</v>
      </c>
      <c r="BV323" s="80">
        <v>0</v>
      </c>
      <c r="BW323" s="80">
        <v>0</v>
      </c>
      <c r="BX323" s="80">
        <v>2.7E-2</v>
      </c>
      <c r="BY323" s="80">
        <v>3.6999999999999998E-2</v>
      </c>
      <c r="BZ323" s="80">
        <v>0</v>
      </c>
      <c r="CA323" s="80">
        <v>0</v>
      </c>
      <c r="CB323" s="80">
        <v>0</v>
      </c>
      <c r="CC323" s="80">
        <v>0</v>
      </c>
    </row>
    <row r="324" spans="1:81">
      <c r="A324" s="80" t="s">
        <v>2083</v>
      </c>
      <c r="B324" s="80">
        <v>165</v>
      </c>
      <c r="C324" s="80">
        <v>12</v>
      </c>
      <c r="D324" s="80">
        <v>10</v>
      </c>
      <c r="E324" s="80">
        <v>2015</v>
      </c>
      <c r="F324" s="80" t="s">
        <v>91</v>
      </c>
      <c r="G324" s="80" t="s">
        <v>2071</v>
      </c>
      <c r="H324" s="80" t="s">
        <v>2072</v>
      </c>
      <c r="I324" s="177"/>
      <c r="J324" s="81">
        <v>215.53584930237298</v>
      </c>
      <c r="K324" s="81">
        <v>8.3934299052100396</v>
      </c>
      <c r="L324" s="81">
        <v>5.9441000446555288</v>
      </c>
      <c r="M324" s="81">
        <v>210.13057103133477</v>
      </c>
      <c r="N324" s="81">
        <v>223.8617459800727</v>
      </c>
      <c r="O324" s="81">
        <v>177.00403706391108</v>
      </c>
      <c r="P324" s="81">
        <v>97.093741681450609</v>
      </c>
      <c r="Q324" s="81">
        <v>11.058252854668275</v>
      </c>
      <c r="R324" s="81">
        <v>0</v>
      </c>
      <c r="S324" s="81">
        <v>28.193290440560002</v>
      </c>
      <c r="T324" s="82"/>
      <c r="U324" s="81">
        <v>38727137</v>
      </c>
      <c r="V324" s="81">
        <v>3328</v>
      </c>
      <c r="W324" s="81">
        <v>155</v>
      </c>
      <c r="X324" s="81">
        <v>46257</v>
      </c>
      <c r="Y324" s="81">
        <v>65566</v>
      </c>
      <c r="Z324" s="81">
        <v>102838</v>
      </c>
      <c r="AA324" s="81">
        <v>19321</v>
      </c>
      <c r="AB324" s="81">
        <v>152197</v>
      </c>
      <c r="AC324" s="81">
        <v>0</v>
      </c>
      <c r="AD324" s="81">
        <v>28.193290440560002</v>
      </c>
      <c r="AE324" s="82"/>
      <c r="AF324" s="81">
        <v>266562775.13355523</v>
      </c>
      <c r="AG324" s="81">
        <v>6412806.5412728917</v>
      </c>
      <c r="AH324" s="81">
        <v>1263055.2560902145</v>
      </c>
      <c r="AI324" s="81">
        <v>291329043.34791499</v>
      </c>
      <c r="AJ324" s="81">
        <v>325993817.81208962</v>
      </c>
      <c r="AK324" s="81">
        <v>0</v>
      </c>
      <c r="AL324" s="81">
        <v>0</v>
      </c>
      <c r="AM324" s="81">
        <v>20857960.407597277</v>
      </c>
      <c r="AN324" s="81">
        <v>0</v>
      </c>
      <c r="AO324" s="81">
        <v>0</v>
      </c>
      <c r="AP324" s="82"/>
      <c r="AQ324" s="81">
        <v>3611</v>
      </c>
      <c r="AR324" s="81">
        <v>1143</v>
      </c>
      <c r="AS324" s="81">
        <v>0</v>
      </c>
      <c r="AT324" s="81">
        <v>0</v>
      </c>
      <c r="AU324" s="81">
        <v>0</v>
      </c>
      <c r="AV324" s="81">
        <v>0</v>
      </c>
      <c r="AW324" s="81" t="s">
        <v>564</v>
      </c>
      <c r="AX324" s="82"/>
      <c r="AY324" s="81">
        <v>14817.7</v>
      </c>
      <c r="AZ324" s="81">
        <v>61602.299999999996</v>
      </c>
      <c r="BA324" s="81">
        <v>0</v>
      </c>
      <c r="BB324" s="81">
        <v>0</v>
      </c>
      <c r="BC324" s="81">
        <v>0</v>
      </c>
      <c r="BD324" s="81">
        <v>0</v>
      </c>
      <c r="BE324" s="81" t="s">
        <v>564</v>
      </c>
      <c r="BF324" s="82"/>
      <c r="BG324" s="81">
        <v>0</v>
      </c>
      <c r="BH324" s="81">
        <v>0</v>
      </c>
      <c r="BI324" s="81">
        <v>210.934</v>
      </c>
      <c r="BJ324" s="81">
        <v>0</v>
      </c>
      <c r="BK324" s="81">
        <v>16.39</v>
      </c>
      <c r="BL324" s="81">
        <v>0</v>
      </c>
      <c r="BM324" s="82"/>
      <c r="BN324" s="81">
        <v>0</v>
      </c>
      <c r="BO324" s="81">
        <v>0</v>
      </c>
      <c r="BP324" s="81">
        <v>14</v>
      </c>
      <c r="BQ324" s="81">
        <v>0</v>
      </c>
      <c r="BR324" s="81">
        <v>4</v>
      </c>
      <c r="BS324" s="81">
        <v>0</v>
      </c>
      <c r="BT324"/>
      <c r="BU324" s="80">
        <v>227.238</v>
      </c>
      <c r="BV324" s="80">
        <v>0</v>
      </c>
      <c r="BW324" s="80">
        <v>0</v>
      </c>
      <c r="BX324" s="80">
        <v>5.6000000000000001E-2</v>
      </c>
      <c r="BY324" s="80">
        <v>0.03</v>
      </c>
      <c r="BZ324" s="80">
        <v>0</v>
      </c>
      <c r="CA324" s="80">
        <v>0</v>
      </c>
      <c r="CB324" s="80">
        <v>0</v>
      </c>
      <c r="CC324" s="80">
        <v>0</v>
      </c>
    </row>
    <row r="325" spans="1:81">
      <c r="A325" s="80" t="s">
        <v>2084</v>
      </c>
      <c r="B325" s="80">
        <v>166</v>
      </c>
      <c r="C325" s="80">
        <v>13</v>
      </c>
      <c r="D325" s="80">
        <v>10</v>
      </c>
      <c r="E325" s="80">
        <v>2016</v>
      </c>
      <c r="F325" s="80" t="s">
        <v>92</v>
      </c>
      <c r="G325" s="80" t="s">
        <v>2071</v>
      </c>
      <c r="H325" s="80" t="s">
        <v>2072</v>
      </c>
      <c r="I325" s="177"/>
      <c r="J325" s="81">
        <v>197.25219132266253</v>
      </c>
      <c r="K325" s="81">
        <v>9.2196835345503754</v>
      </c>
      <c r="L325" s="81">
        <v>6.1121194166524573</v>
      </c>
      <c r="M325" s="81">
        <v>193.50081639644083</v>
      </c>
      <c r="N325" s="81">
        <v>236.46289574282906</v>
      </c>
      <c r="O325" s="81">
        <v>175.70984468524424</v>
      </c>
      <c r="P325" s="81">
        <v>94.273781686580122</v>
      </c>
      <c r="Q325" s="81">
        <v>10.682952948454341</v>
      </c>
      <c r="R325" s="81">
        <v>0</v>
      </c>
      <c r="S325" s="81">
        <v>27.423952942079996</v>
      </c>
      <c r="T325" s="82"/>
      <c r="U325" s="81">
        <v>37055643</v>
      </c>
      <c r="V325" s="81">
        <v>3328</v>
      </c>
      <c r="W325" s="81">
        <v>155</v>
      </c>
      <c r="X325" s="81">
        <v>46257</v>
      </c>
      <c r="Y325" s="81">
        <v>65903</v>
      </c>
      <c r="Z325" s="81">
        <v>103341</v>
      </c>
      <c r="AA325" s="81">
        <v>19403</v>
      </c>
      <c r="AB325" s="81">
        <v>151248</v>
      </c>
      <c r="AC325" s="81">
        <v>0</v>
      </c>
      <c r="AD325" s="81">
        <v>27.42395294208</v>
      </c>
      <c r="AE325" s="82"/>
      <c r="AF325" s="81">
        <v>255100456.71796039</v>
      </c>
      <c r="AG325" s="81">
        <v>7050852.3057757551</v>
      </c>
      <c r="AH325" s="81">
        <v>1008850.169691721</v>
      </c>
      <c r="AI325" s="81">
        <v>294772685.36232871</v>
      </c>
      <c r="AJ325" s="81">
        <v>343965691.43523282</v>
      </c>
      <c r="AK325" s="81">
        <v>0</v>
      </c>
      <c r="AL325" s="81">
        <v>0</v>
      </c>
      <c r="AM325" s="81">
        <v>20744007.48605907</v>
      </c>
      <c r="AN325" s="81">
        <v>0</v>
      </c>
      <c r="AO325" s="81">
        <v>0</v>
      </c>
      <c r="AP325" s="82"/>
      <c r="AQ325" s="81">
        <v>3860</v>
      </c>
      <c r="AR325" s="81">
        <v>1431</v>
      </c>
      <c r="AS325" s="81">
        <v>0</v>
      </c>
      <c r="AT325" s="81">
        <v>0</v>
      </c>
      <c r="AU325" s="81">
        <v>0</v>
      </c>
      <c r="AV325" s="81">
        <v>0</v>
      </c>
      <c r="AW325" s="81" t="s">
        <v>564</v>
      </c>
      <c r="AX325" s="82"/>
      <c r="AY325" s="81">
        <v>16128.5</v>
      </c>
      <c r="AZ325" s="81">
        <v>81068.800000000003</v>
      </c>
      <c r="BA325" s="81">
        <v>0</v>
      </c>
      <c r="BB325" s="81">
        <v>0</v>
      </c>
      <c r="BC325" s="81">
        <v>0</v>
      </c>
      <c r="BD325" s="81">
        <v>0</v>
      </c>
      <c r="BE325" s="81" t="s">
        <v>564</v>
      </c>
      <c r="BF325" s="82"/>
      <c r="BG325" s="81">
        <v>0</v>
      </c>
      <c r="BH325" s="81">
        <v>0</v>
      </c>
      <c r="BI325" s="81">
        <v>214.858</v>
      </c>
      <c r="BJ325" s="81">
        <v>0</v>
      </c>
      <c r="BK325" s="81">
        <v>40.224999999999994</v>
      </c>
      <c r="BL325" s="81">
        <v>0</v>
      </c>
      <c r="BM325" s="82"/>
      <c r="BN325" s="81">
        <v>0</v>
      </c>
      <c r="BO325" s="81">
        <v>0</v>
      </c>
      <c r="BP325" s="81">
        <v>14</v>
      </c>
      <c r="BQ325" s="81">
        <v>0</v>
      </c>
      <c r="BR325" s="81">
        <v>5</v>
      </c>
      <c r="BS325" s="81">
        <v>0</v>
      </c>
      <c r="BT325"/>
      <c r="BU325" s="80">
        <v>230.863</v>
      </c>
      <c r="BV325" s="80">
        <v>24.018000000000001</v>
      </c>
      <c r="BW325" s="80">
        <v>0</v>
      </c>
      <c r="BX325" s="80">
        <v>0.17100000000000001</v>
      </c>
      <c r="BY325" s="80">
        <v>3.1E-2</v>
      </c>
      <c r="BZ325" s="80">
        <v>0</v>
      </c>
      <c r="CA325" s="80">
        <v>0</v>
      </c>
      <c r="CB325" s="80">
        <v>0</v>
      </c>
      <c r="CC325" s="80">
        <v>0</v>
      </c>
    </row>
    <row r="326" spans="1:81">
      <c r="A326" s="80" t="s">
        <v>2085</v>
      </c>
      <c r="B326" s="80">
        <v>167</v>
      </c>
      <c r="C326" s="80">
        <v>14</v>
      </c>
      <c r="D326" s="80">
        <v>10</v>
      </c>
      <c r="E326" s="80">
        <v>2017</v>
      </c>
      <c r="F326" s="80" t="s">
        <v>71</v>
      </c>
      <c r="G326" s="80" t="s">
        <v>2071</v>
      </c>
      <c r="H326" s="80" t="s">
        <v>2072</v>
      </c>
      <c r="I326" s="177"/>
      <c r="J326" s="81">
        <v>208.89034408631971</v>
      </c>
      <c r="K326" s="81">
        <v>9.1287574281885426</v>
      </c>
      <c r="L326" s="81">
        <v>7.0231161170029202</v>
      </c>
      <c r="M326" s="81">
        <v>190.36484588469943</v>
      </c>
      <c r="N326" s="81">
        <v>234.53210862677125</v>
      </c>
      <c r="O326" s="81">
        <v>173.60201502585764</v>
      </c>
      <c r="P326" s="81">
        <v>92.300626998851826</v>
      </c>
      <c r="Q326" s="81">
        <v>10.272965498634559</v>
      </c>
      <c r="R326" s="81">
        <v>0</v>
      </c>
      <c r="S326" s="81">
        <v>0</v>
      </c>
      <c r="T326" s="82"/>
      <c r="U326" s="81">
        <v>38857296</v>
      </c>
      <c r="V326" s="81">
        <v>3328</v>
      </c>
      <c r="W326" s="81">
        <v>155</v>
      </c>
      <c r="X326" s="81">
        <v>46257</v>
      </c>
      <c r="Y326" s="81">
        <v>66497</v>
      </c>
      <c r="Z326" s="81">
        <v>103795</v>
      </c>
      <c r="AA326" s="81">
        <v>19118</v>
      </c>
      <c r="AB326" s="81">
        <v>150408</v>
      </c>
      <c r="AC326" s="81">
        <v>0</v>
      </c>
      <c r="AD326" s="81">
        <v>0</v>
      </c>
      <c r="AE326" s="82"/>
      <c r="AF326" s="81">
        <v>279750437.225811</v>
      </c>
      <c r="AG326" s="81">
        <v>7177171.8984284932</v>
      </c>
      <c r="AH326" s="81">
        <v>1522796.666908764</v>
      </c>
      <c r="AI326" s="81">
        <v>308434368.17269379</v>
      </c>
      <c r="AJ326" s="81">
        <v>326894643.10368317</v>
      </c>
      <c r="AK326" s="81">
        <v>0</v>
      </c>
      <c r="AL326" s="81">
        <v>0</v>
      </c>
      <c r="AM326" s="81">
        <v>20661078.014241941</v>
      </c>
      <c r="AN326" s="81">
        <v>0</v>
      </c>
      <c r="AO326" s="81">
        <v>0</v>
      </c>
      <c r="AP326" s="82"/>
      <c r="AQ326" s="81">
        <v>4083</v>
      </c>
      <c r="AR326" s="81">
        <v>1570</v>
      </c>
      <c r="AS326" s="81">
        <v>0</v>
      </c>
      <c r="AT326" s="81">
        <v>0</v>
      </c>
      <c r="AU326" s="81">
        <v>0</v>
      </c>
      <c r="AV326" s="81">
        <v>0</v>
      </c>
      <c r="AW326" s="81" t="s">
        <v>564</v>
      </c>
      <c r="AX326" s="82"/>
      <c r="AY326" s="81">
        <v>17268.8</v>
      </c>
      <c r="AZ326" s="81">
        <v>88640.799999999843</v>
      </c>
      <c r="BA326" s="81">
        <v>0</v>
      </c>
      <c r="BB326" s="81">
        <v>0</v>
      </c>
      <c r="BC326" s="81">
        <v>0</v>
      </c>
      <c r="BD326" s="81">
        <v>0</v>
      </c>
      <c r="BE326" s="81" t="s">
        <v>564</v>
      </c>
      <c r="BF326" s="82"/>
      <c r="BG326" s="81">
        <v>0</v>
      </c>
      <c r="BH326" s="81">
        <v>0</v>
      </c>
      <c r="BI326" s="81">
        <v>215.27600000000001</v>
      </c>
      <c r="BJ326" s="81">
        <v>0</v>
      </c>
      <c r="BK326" s="81">
        <v>33.582999999999998</v>
      </c>
      <c r="BL326" s="81">
        <v>0</v>
      </c>
      <c r="BM326" s="82"/>
      <c r="BN326" s="81">
        <v>0</v>
      </c>
      <c r="BO326" s="81">
        <v>0</v>
      </c>
      <c r="BP326" s="81">
        <v>13</v>
      </c>
      <c r="BQ326" s="81">
        <v>0</v>
      </c>
      <c r="BR326" s="81">
        <v>4</v>
      </c>
      <c r="BS326" s="81">
        <v>0</v>
      </c>
      <c r="BT326"/>
      <c r="BU326" s="80">
        <v>229.21799999999999</v>
      </c>
      <c r="BV326" s="80">
        <v>19.640999999999998</v>
      </c>
      <c r="BW326" s="80">
        <v>0</v>
      </c>
      <c r="BX326" s="80">
        <v>0</v>
      </c>
      <c r="BY326" s="80">
        <v>0</v>
      </c>
      <c r="BZ326" s="80">
        <v>0</v>
      </c>
      <c r="CA326" s="80">
        <v>0</v>
      </c>
      <c r="CB326" s="80">
        <v>0</v>
      </c>
      <c r="CC326" s="80">
        <v>0</v>
      </c>
    </row>
    <row r="327" spans="1:81">
      <c r="A327" s="80" t="s">
        <v>2086</v>
      </c>
      <c r="B327" s="80">
        <v>168</v>
      </c>
      <c r="C327" s="80">
        <v>15</v>
      </c>
      <c r="D327" s="80">
        <v>10</v>
      </c>
      <c r="E327" s="80">
        <v>2018</v>
      </c>
      <c r="F327" s="80" t="s">
        <v>93</v>
      </c>
      <c r="G327" s="80" t="s">
        <v>2071</v>
      </c>
      <c r="H327" s="80" t="s">
        <v>2072</v>
      </c>
      <c r="I327" s="177"/>
      <c r="J327" s="81">
        <v>215.35371996604954</v>
      </c>
      <c r="K327" s="81">
        <v>8.2339859607295818</v>
      </c>
      <c r="L327" s="81">
        <v>6.5073349418226654</v>
      </c>
      <c r="M327" s="81">
        <v>187.79516023288502</v>
      </c>
      <c r="N327" s="81">
        <v>205.47099797338012</v>
      </c>
      <c r="O327" s="81">
        <v>170.68012460132957</v>
      </c>
      <c r="P327" s="81">
        <v>90.358949223476728</v>
      </c>
      <c r="Q327" s="81">
        <v>9.4303721721300153</v>
      </c>
      <c r="R327" s="81">
        <v>0</v>
      </c>
      <c r="S327" s="81">
        <v>26.555016496049994</v>
      </c>
      <c r="T327" s="82"/>
      <c r="U327" s="81">
        <v>39893005</v>
      </c>
      <c r="V327" s="81">
        <v>3328</v>
      </c>
      <c r="W327" s="81">
        <v>155</v>
      </c>
      <c r="X327" s="81">
        <v>46257</v>
      </c>
      <c r="Y327" s="81">
        <v>66599</v>
      </c>
      <c r="Z327" s="81">
        <v>104002</v>
      </c>
      <c r="AA327" s="81">
        <v>18904</v>
      </c>
      <c r="AB327" s="81">
        <v>148792</v>
      </c>
      <c r="AC327" s="81">
        <v>0</v>
      </c>
      <c r="AD327" s="81">
        <v>26.555016496049991</v>
      </c>
      <c r="AE327" s="82"/>
      <c r="AF327" s="81">
        <v>292663938.84449083</v>
      </c>
      <c r="AG327" s="81">
        <v>6196196.0619018506</v>
      </c>
      <c r="AH327" s="81">
        <v>1441791.9267921851</v>
      </c>
      <c r="AI327" s="81">
        <v>298007059.53337967</v>
      </c>
      <c r="AJ327" s="81">
        <v>308884034.51663423</v>
      </c>
      <c r="AK327" s="81">
        <v>0</v>
      </c>
      <c r="AL327" s="81">
        <v>0</v>
      </c>
      <c r="AM327" s="81">
        <v>20481384.065007661</v>
      </c>
      <c r="AN327" s="81">
        <v>0</v>
      </c>
      <c r="AO327" s="81">
        <v>0</v>
      </c>
      <c r="AP327" s="82"/>
      <c r="AQ327" s="81">
        <v>4359</v>
      </c>
      <c r="AR327" s="81">
        <v>1765</v>
      </c>
      <c r="AS327" s="81">
        <v>0</v>
      </c>
      <c r="AT327" s="81">
        <v>0</v>
      </c>
      <c r="AU327" s="81">
        <v>0</v>
      </c>
      <c r="AV327" s="81">
        <v>0</v>
      </c>
      <c r="AW327" s="81" t="s">
        <v>564</v>
      </c>
      <c r="AX327" s="82"/>
      <c r="AY327" s="81">
        <v>18682.400000000001</v>
      </c>
      <c r="AZ327" s="81">
        <v>98842.2</v>
      </c>
      <c r="BA327" s="81">
        <v>0</v>
      </c>
      <c r="BB327" s="81">
        <v>0</v>
      </c>
      <c r="BC327" s="81">
        <v>0</v>
      </c>
      <c r="BD327" s="81">
        <v>0</v>
      </c>
      <c r="BE327" s="81" t="s">
        <v>564</v>
      </c>
      <c r="BF327" s="82"/>
      <c r="BG327" s="81">
        <v>0</v>
      </c>
      <c r="BH327" s="81">
        <v>0</v>
      </c>
      <c r="BI327" s="81">
        <v>222.375</v>
      </c>
      <c r="BJ327" s="81">
        <v>0</v>
      </c>
      <c r="BK327" s="81">
        <v>33.164000000000001</v>
      </c>
      <c r="BL327" s="81">
        <v>0</v>
      </c>
      <c r="BM327" s="82"/>
      <c r="BN327" s="81">
        <v>0</v>
      </c>
      <c r="BO327" s="81">
        <v>0</v>
      </c>
      <c r="BP327" s="81">
        <v>15</v>
      </c>
      <c r="BQ327" s="81">
        <v>0</v>
      </c>
      <c r="BR327" s="81">
        <v>4</v>
      </c>
      <c r="BS327" s="81">
        <v>0</v>
      </c>
      <c r="BT327"/>
      <c r="BU327" s="80">
        <v>235.80699999999999</v>
      </c>
      <c r="BV327" s="80">
        <v>19.731999999999999</v>
      </c>
      <c r="BW327" s="80">
        <v>0</v>
      </c>
      <c r="BX327" s="80">
        <v>0</v>
      </c>
      <c r="BY327" s="80">
        <v>0</v>
      </c>
      <c r="BZ327" s="80">
        <v>0</v>
      </c>
      <c r="CA327" s="80">
        <v>0</v>
      </c>
      <c r="CB327" s="80">
        <v>0</v>
      </c>
      <c r="CC327" s="80">
        <v>0</v>
      </c>
    </row>
    <row r="328" spans="1:81">
      <c r="A328" s="80" t="s">
        <v>2087</v>
      </c>
      <c r="B328" s="80">
        <v>169</v>
      </c>
      <c r="C328" s="80">
        <v>16</v>
      </c>
      <c r="D328" s="80">
        <v>10</v>
      </c>
      <c r="E328" s="80">
        <v>2019</v>
      </c>
      <c r="F328" s="80" t="s">
        <v>73</v>
      </c>
      <c r="G328" s="80" t="s">
        <v>2071</v>
      </c>
      <c r="H328" s="80" t="s">
        <v>2072</v>
      </c>
      <c r="I328" s="177"/>
      <c r="J328" s="81">
        <v>197.8249395155035</v>
      </c>
      <c r="K328" s="81">
        <v>7.6051274847941412</v>
      </c>
      <c r="L328" s="81">
        <v>6.5624661922365819</v>
      </c>
      <c r="M328" s="81">
        <v>182.08455176864669</v>
      </c>
      <c r="N328" s="81">
        <v>211.84234272012318</v>
      </c>
      <c r="O328" s="81">
        <v>165.9195380710992</v>
      </c>
      <c r="P328" s="81">
        <v>89.913408358636985</v>
      </c>
      <c r="Q328" s="81">
        <v>9.0984674035013615</v>
      </c>
      <c r="R328" s="81">
        <v>0</v>
      </c>
      <c r="S328" s="81">
        <v>27.425558874380002</v>
      </c>
      <c r="T328" s="82"/>
      <c r="U328" s="81">
        <v>38763158</v>
      </c>
      <c r="V328" s="81">
        <v>3328</v>
      </c>
      <c r="W328" s="81">
        <v>155</v>
      </c>
      <c r="X328" s="81">
        <v>46257</v>
      </c>
      <c r="Y328" s="81">
        <v>67057</v>
      </c>
      <c r="Z328" s="81">
        <v>103877</v>
      </c>
      <c r="AA328" s="81">
        <v>18670</v>
      </c>
      <c r="AB328" s="81">
        <v>147442</v>
      </c>
      <c r="AC328" s="81">
        <v>0</v>
      </c>
      <c r="AD328" s="81">
        <v>27.425558874379998</v>
      </c>
      <c r="AE328" s="82"/>
      <c r="AF328" s="81">
        <v>275031991.22397488</v>
      </c>
      <c r="AG328" s="81">
        <v>5980930.9597796481</v>
      </c>
      <c r="AH328" s="81">
        <v>1539349.378434008</v>
      </c>
      <c r="AI328" s="81">
        <v>300971017.97900039</v>
      </c>
      <c r="AJ328" s="81">
        <v>306108551.17626143</v>
      </c>
      <c r="AK328" s="81">
        <v>0</v>
      </c>
      <c r="AL328" s="81">
        <v>0</v>
      </c>
      <c r="AM328" s="81">
        <v>20080490.45721826</v>
      </c>
      <c r="AN328" s="81">
        <v>0</v>
      </c>
      <c r="AO328" s="81">
        <v>0</v>
      </c>
      <c r="AP328" s="82"/>
      <c r="AQ328" s="81">
        <v>4591</v>
      </c>
      <c r="AR328" s="81">
        <v>2001</v>
      </c>
      <c r="AS328" s="81">
        <v>0</v>
      </c>
      <c r="AT328" s="81">
        <v>0</v>
      </c>
      <c r="AU328" s="81">
        <v>0</v>
      </c>
      <c r="AV328" s="81">
        <v>0</v>
      </c>
      <c r="AW328" s="81" t="s">
        <v>564</v>
      </c>
      <c r="AX328" s="82"/>
      <c r="AY328" s="81">
        <v>19939.699999999979</v>
      </c>
      <c r="AZ328" s="81">
        <v>110265.9999999999</v>
      </c>
      <c r="BA328" s="81">
        <v>0</v>
      </c>
      <c r="BB328" s="81">
        <v>0</v>
      </c>
      <c r="BC328" s="81">
        <v>0</v>
      </c>
      <c r="BD328" s="81">
        <v>0</v>
      </c>
      <c r="BE328" s="81" t="s">
        <v>564</v>
      </c>
      <c r="BF328" s="82"/>
      <c r="BG328" s="81">
        <v>0</v>
      </c>
      <c r="BH328" s="81">
        <v>0</v>
      </c>
      <c r="BI328" s="81">
        <v>204.79</v>
      </c>
      <c r="BJ328" s="81">
        <v>0</v>
      </c>
      <c r="BK328" s="81">
        <v>41.498999999999995</v>
      </c>
      <c r="BL328" s="81">
        <v>0</v>
      </c>
      <c r="BM328" s="82"/>
      <c r="BN328" s="81">
        <v>0</v>
      </c>
      <c r="BO328" s="81">
        <v>0</v>
      </c>
      <c r="BP328" s="81">
        <v>15</v>
      </c>
      <c r="BQ328" s="81">
        <v>0</v>
      </c>
      <c r="BR328" s="81">
        <v>5</v>
      </c>
      <c r="BS328" s="81">
        <v>0</v>
      </c>
      <c r="BT328"/>
      <c r="BU328" s="80">
        <v>222.595</v>
      </c>
      <c r="BV328" s="80">
        <v>23.693999999999999</v>
      </c>
      <c r="BW328" s="80">
        <v>0</v>
      </c>
      <c r="BX328" s="80">
        <v>0</v>
      </c>
      <c r="BY328" s="80">
        <v>0</v>
      </c>
      <c r="BZ328" s="80">
        <v>0</v>
      </c>
      <c r="CA328" s="80">
        <v>0</v>
      </c>
      <c r="CB328" s="80">
        <v>0</v>
      </c>
      <c r="CC328" s="80">
        <v>0</v>
      </c>
    </row>
    <row r="329" spans="1:81">
      <c r="A329" s="80" t="s">
        <v>2088</v>
      </c>
      <c r="B329" s="80">
        <v>170</v>
      </c>
      <c r="C329" s="80">
        <v>17</v>
      </c>
      <c r="D329" s="80">
        <v>10</v>
      </c>
      <c r="E329" s="80">
        <v>2020</v>
      </c>
      <c r="F329" s="80" t="s">
        <v>218</v>
      </c>
      <c r="G329" s="174" t="s">
        <v>2071</v>
      </c>
      <c r="H329" s="80" t="s">
        <v>2072</v>
      </c>
      <c r="I329" s="177"/>
      <c r="J329" s="81">
        <v>182.49049147177701</v>
      </c>
      <c r="K329" s="81">
        <v>7.9725018940977019</v>
      </c>
      <c r="L329" s="81">
        <v>6.2296030817434023</v>
      </c>
      <c r="M329" s="81">
        <v>164.06396201645964</v>
      </c>
      <c r="N329" s="81">
        <v>200.67835700013322</v>
      </c>
      <c r="O329" s="81">
        <v>145.69086300886477</v>
      </c>
      <c r="P329" s="81">
        <v>83.784741087222486</v>
      </c>
      <c r="Q329" s="81">
        <v>8.6095663843577501</v>
      </c>
      <c r="R329" s="81">
        <v>0</v>
      </c>
      <c r="S329" s="81">
        <v>38.445772917980001</v>
      </c>
      <c r="T329" s="82"/>
      <c r="U329" s="81">
        <v>33173831</v>
      </c>
      <c r="V329" s="81">
        <v>2984</v>
      </c>
      <c r="W329" s="81">
        <v>178</v>
      </c>
      <c r="X329" s="81">
        <v>43612</v>
      </c>
      <c r="Y329" s="81">
        <v>67417</v>
      </c>
      <c r="Z329" s="81">
        <v>104107</v>
      </c>
      <c r="AA329" s="81">
        <v>18902</v>
      </c>
      <c r="AB329" s="81">
        <v>146016</v>
      </c>
      <c r="AC329" s="81">
        <v>0</v>
      </c>
      <c r="AD329" s="81">
        <v>38.445772917980001</v>
      </c>
      <c r="AE329" s="82"/>
      <c r="AF329" s="81">
        <v>258080053.4057529</v>
      </c>
      <c r="AG329" s="81">
        <v>6061274.6687729927</v>
      </c>
      <c r="AH329" s="81">
        <v>1534183.3058638494</v>
      </c>
      <c r="AI329" s="81">
        <v>268113802.17535418</v>
      </c>
      <c r="AJ329" s="81">
        <v>273502958.17015266</v>
      </c>
      <c r="AK329" s="81"/>
      <c r="AL329" s="81"/>
      <c r="AM329" s="81">
        <v>19056710.271595795</v>
      </c>
      <c r="AN329" s="81"/>
      <c r="AO329" s="81"/>
      <c r="AP329" s="82"/>
      <c r="AQ329" s="81">
        <v>4828</v>
      </c>
      <c r="AR329" s="81">
        <v>2197</v>
      </c>
      <c r="AS329" s="81">
        <v>0</v>
      </c>
      <c r="AT329" s="81">
        <v>0</v>
      </c>
      <c r="AU329" s="81">
        <v>0</v>
      </c>
      <c r="AV329" s="81">
        <v>0</v>
      </c>
      <c r="AW329" s="81">
        <v>0</v>
      </c>
      <c r="AX329" s="82"/>
      <c r="AY329" s="81">
        <v>21352.799999999901</v>
      </c>
      <c r="AZ329" s="81">
        <v>124635.4999999999</v>
      </c>
      <c r="BA329" s="81">
        <v>0</v>
      </c>
      <c r="BB329" s="81">
        <v>0</v>
      </c>
      <c r="BC329" s="81">
        <v>0</v>
      </c>
      <c r="BD329" s="81">
        <v>0</v>
      </c>
      <c r="BE329" s="81">
        <v>0</v>
      </c>
      <c r="BF329" s="82"/>
      <c r="BG329" s="81">
        <v>0</v>
      </c>
      <c r="BH329" s="81">
        <v>0</v>
      </c>
      <c r="BI329" s="81">
        <v>195.727</v>
      </c>
      <c r="BJ329" s="81">
        <v>0</v>
      </c>
      <c r="BK329" s="81">
        <v>51.489000000000004</v>
      </c>
      <c r="BL329" s="81">
        <v>0</v>
      </c>
      <c r="BM329" s="82"/>
      <c r="BN329" s="81">
        <v>0</v>
      </c>
      <c r="BO329" s="81">
        <v>0</v>
      </c>
      <c r="BP329" s="81">
        <v>16</v>
      </c>
      <c r="BQ329" s="81">
        <v>0</v>
      </c>
      <c r="BR329" s="81">
        <v>5</v>
      </c>
      <c r="BS329" s="81">
        <v>0</v>
      </c>
      <c r="BT329"/>
      <c r="BU329" s="80">
        <v>211.51900000000001</v>
      </c>
      <c r="BV329" s="80">
        <v>35.697000000000003</v>
      </c>
      <c r="BW329" s="80">
        <v>0</v>
      </c>
      <c r="BX329" s="80">
        <v>0</v>
      </c>
      <c r="BY329" s="80">
        <v>0</v>
      </c>
      <c r="BZ329" s="80">
        <v>0</v>
      </c>
      <c r="CA329" s="80">
        <v>0</v>
      </c>
      <c r="CB329" s="80">
        <v>0</v>
      </c>
      <c r="CC329" s="80">
        <v>0</v>
      </c>
    </row>
    <row r="330" spans="1:81">
      <c r="A330" s="80" t="s">
        <v>2089</v>
      </c>
      <c r="B330" s="80">
        <v>170</v>
      </c>
      <c r="C330" s="80">
        <v>18</v>
      </c>
      <c r="D330" s="80">
        <v>10</v>
      </c>
      <c r="E330" s="80">
        <v>2021</v>
      </c>
      <c r="F330" s="80" t="s">
        <v>75</v>
      </c>
      <c r="G330" s="174" t="s">
        <v>2071</v>
      </c>
      <c r="H330" s="80" t="s">
        <v>2072</v>
      </c>
      <c r="I330" s="177"/>
      <c r="J330" s="81">
        <v>192.4403552160297</v>
      </c>
      <c r="K330" s="81">
        <v>9.1334955676695113</v>
      </c>
      <c r="L330" s="81">
        <v>5.2245663732954419</v>
      </c>
      <c r="M330" s="81">
        <v>181.91261568517305</v>
      </c>
      <c r="N330" s="81">
        <v>185.6853472228436</v>
      </c>
      <c r="O330" s="81">
        <v>141.35476154029089</v>
      </c>
      <c r="P330" s="81">
        <v>86.351455740008134</v>
      </c>
      <c r="Q330" s="81">
        <v>8.5958737689117388</v>
      </c>
      <c r="R330" s="81">
        <v>0</v>
      </c>
      <c r="S330" s="81">
        <v>27.557907919680002</v>
      </c>
      <c r="T330" s="82"/>
      <c r="U330" s="81">
        <v>35849198</v>
      </c>
      <c r="V330" s="81">
        <v>2984</v>
      </c>
      <c r="W330" s="81">
        <v>178</v>
      </c>
      <c r="X330" s="81">
        <v>43612</v>
      </c>
      <c r="Y330" s="81">
        <v>67237</v>
      </c>
      <c r="Z330" s="81">
        <v>104007</v>
      </c>
      <c r="AA330" s="81">
        <v>18998</v>
      </c>
      <c r="AB330" s="81">
        <v>144055</v>
      </c>
      <c r="AC330" s="81">
        <v>0</v>
      </c>
      <c r="AD330" s="81">
        <v>27.557907919680002</v>
      </c>
      <c r="AE330" s="82"/>
      <c r="AF330" s="81">
        <v>268634507.85200667</v>
      </c>
      <c r="AG330" s="81">
        <v>7904315.4714597557</v>
      </c>
      <c r="AH330" s="81">
        <v>1234182.3554249082</v>
      </c>
      <c r="AI330" s="81">
        <v>298311386.97830981</v>
      </c>
      <c r="AJ330" s="81">
        <v>274430393.01208943</v>
      </c>
      <c r="AK330" s="81">
        <v>0</v>
      </c>
      <c r="AL330" s="81">
        <v>0</v>
      </c>
      <c r="AM330" s="81">
        <v>18909219.358153049</v>
      </c>
      <c r="AN330" s="81">
        <v>0</v>
      </c>
      <c r="AO330" s="81">
        <v>0</v>
      </c>
      <c r="AP330" s="82"/>
      <c r="AQ330" s="81">
        <v>5033</v>
      </c>
      <c r="AR330" s="81">
        <v>2281</v>
      </c>
      <c r="AS330" s="81">
        <v>0</v>
      </c>
      <c r="AT330" s="81">
        <v>0</v>
      </c>
      <c r="AU330" s="81">
        <v>0</v>
      </c>
      <c r="AV330" s="81">
        <v>0</v>
      </c>
      <c r="AW330" s="81"/>
      <c r="AX330" s="82"/>
      <c r="AY330" s="81">
        <v>22613.399999999889</v>
      </c>
      <c r="AZ330" s="81">
        <v>129988.7999999998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2090</v>
      </c>
      <c r="B331" s="80">
        <v>170</v>
      </c>
      <c r="C331" s="80">
        <v>19</v>
      </c>
      <c r="D331" s="80">
        <v>10</v>
      </c>
      <c r="E331" s="80">
        <v>2022</v>
      </c>
      <c r="F331" s="80" t="s">
        <v>568</v>
      </c>
      <c r="G331" s="80" t="s">
        <v>2071</v>
      </c>
      <c r="H331" s="80" t="s">
        <v>2072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5311</v>
      </c>
      <c r="AR331" s="81">
        <v>2366</v>
      </c>
      <c r="AS331" s="81">
        <v>0</v>
      </c>
      <c r="AT331" s="81">
        <v>0</v>
      </c>
      <c r="AU331" s="81">
        <v>0</v>
      </c>
      <c r="AV331" s="81">
        <v>0</v>
      </c>
      <c r="AW331" s="81"/>
      <c r="AX331" s="82"/>
      <c r="AY331" s="81">
        <v>24452.099999999915</v>
      </c>
      <c r="AZ331" s="81">
        <v>139402.89999999982</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2091</v>
      </c>
      <c r="B332" s="80">
        <v>409</v>
      </c>
      <c r="C332" s="80">
        <v>1</v>
      </c>
      <c r="D332" s="80">
        <v>25</v>
      </c>
      <c r="E332" s="80">
        <v>1990</v>
      </c>
      <c r="F332" s="80" t="s">
        <v>562</v>
      </c>
      <c r="G332" s="80" t="s">
        <v>2092</v>
      </c>
      <c r="H332" s="80" t="s">
        <v>2093</v>
      </c>
      <c r="I332" s="177"/>
      <c r="J332" s="81">
        <v>147.85777008230471</v>
      </c>
      <c r="K332" s="81">
        <v>11.301166660725961</v>
      </c>
      <c r="L332" s="81">
        <v>3.051251719216451</v>
      </c>
      <c r="M332" s="81">
        <v>65.041360390995251</v>
      </c>
      <c r="N332" s="81">
        <v>101.90765677468062</v>
      </c>
      <c r="O332" s="81">
        <v>79.431245201842202</v>
      </c>
      <c r="P332" s="81">
        <v>54.355012426828182</v>
      </c>
      <c r="Q332" s="81">
        <v>7.9065798692039904</v>
      </c>
      <c r="R332" s="81">
        <v>0</v>
      </c>
      <c r="S332" s="81">
        <v>9.1595925133096436</v>
      </c>
      <c r="T332" s="82"/>
      <c r="U332" s="81">
        <v>24447498</v>
      </c>
      <c r="V332" s="81">
        <v>4059</v>
      </c>
      <c r="W332" s="81">
        <v>32</v>
      </c>
      <c r="X332" s="81">
        <v>22290</v>
      </c>
      <c r="Y332" s="81">
        <v>39646</v>
      </c>
      <c r="Z332" s="81">
        <v>32671</v>
      </c>
      <c r="AA332" s="81">
        <v>13198</v>
      </c>
      <c r="AB332" s="81">
        <v>128376</v>
      </c>
      <c r="AC332" s="81">
        <v>0</v>
      </c>
      <c r="AD332" s="81">
        <v>9.1595925133096436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2094</v>
      </c>
      <c r="B333" s="80">
        <v>410</v>
      </c>
      <c r="C333" s="80">
        <v>2</v>
      </c>
      <c r="D333" s="80">
        <v>25</v>
      </c>
      <c r="E333" s="80">
        <v>2005</v>
      </c>
      <c r="F333" s="80" t="s">
        <v>565</v>
      </c>
      <c r="G333" s="80" t="s">
        <v>2092</v>
      </c>
      <c r="H333" s="80" t="s">
        <v>2093</v>
      </c>
      <c r="I333" s="177"/>
      <c r="J333" s="81">
        <v>81.626367484125026</v>
      </c>
      <c r="K333" s="81">
        <v>8.4778078467113378</v>
      </c>
      <c r="L333" s="81">
        <v>2.019470186454575</v>
      </c>
      <c r="M333" s="81">
        <v>122.89569542741752</v>
      </c>
      <c r="N333" s="81">
        <v>147.41682991636432</v>
      </c>
      <c r="O333" s="81">
        <v>111.51005306655108</v>
      </c>
      <c r="P333" s="81">
        <v>72.065776733638415</v>
      </c>
      <c r="Q333" s="81">
        <v>7.5291350653889886</v>
      </c>
      <c r="R333" s="81">
        <v>0</v>
      </c>
      <c r="S333" s="81">
        <v>19.275814188171786</v>
      </c>
      <c r="T333" s="82"/>
      <c r="U333" s="81">
        <v>12367615</v>
      </c>
      <c r="V333" s="81">
        <v>3592</v>
      </c>
      <c r="W333" s="81">
        <v>27</v>
      </c>
      <c r="X333" s="81">
        <v>22749</v>
      </c>
      <c r="Y333" s="81">
        <v>49463</v>
      </c>
      <c r="Z333" s="81">
        <v>53075</v>
      </c>
      <c r="AA333" s="81">
        <v>14331</v>
      </c>
      <c r="AB333" s="81">
        <v>127797</v>
      </c>
      <c r="AC333" s="81">
        <v>0</v>
      </c>
      <c r="AD333" s="81">
        <v>19.275814188171786</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2095</v>
      </c>
      <c r="B334" s="80">
        <v>411</v>
      </c>
      <c r="C334" s="80">
        <v>3</v>
      </c>
      <c r="D334" s="80">
        <v>25</v>
      </c>
      <c r="E334" s="80">
        <v>2006</v>
      </c>
      <c r="F334" s="80" t="s">
        <v>566</v>
      </c>
      <c r="G334" s="80" t="s">
        <v>2092</v>
      </c>
      <c r="H334" s="80" t="s">
        <v>2093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2096</v>
      </c>
      <c r="B335" s="80">
        <v>412</v>
      </c>
      <c r="C335" s="80">
        <v>4</v>
      </c>
      <c r="D335" s="80">
        <v>25</v>
      </c>
      <c r="E335" s="80">
        <v>2007</v>
      </c>
      <c r="F335" s="80" t="s">
        <v>567</v>
      </c>
      <c r="G335" s="80" t="s">
        <v>2092</v>
      </c>
      <c r="H335" s="80" t="s">
        <v>2093</v>
      </c>
      <c r="I335" s="177"/>
      <c r="J335" s="81">
        <v>89.956340496578648</v>
      </c>
      <c r="K335" s="81">
        <v>8.6718255972625116</v>
      </c>
      <c r="L335" s="81">
        <v>3.3817513679639495</v>
      </c>
      <c r="M335" s="81">
        <v>129.31104529850194</v>
      </c>
      <c r="N335" s="81">
        <v>160.35103388828981</v>
      </c>
      <c r="O335" s="81">
        <v>107.68985259433325</v>
      </c>
      <c r="P335" s="81">
        <v>75.300469797578273</v>
      </c>
      <c r="Q335" s="81">
        <v>7.9486784730293403</v>
      </c>
      <c r="R335" s="81">
        <v>0</v>
      </c>
      <c r="S335" s="81">
        <v>16.908472742331274</v>
      </c>
      <c r="T335" s="82"/>
      <c r="U335" s="81">
        <v>13974210</v>
      </c>
      <c r="V335" s="81">
        <v>3769</v>
      </c>
      <c r="W335" s="81">
        <v>43</v>
      </c>
      <c r="X335" s="81">
        <v>30168</v>
      </c>
      <c r="Y335" s="81">
        <v>50872</v>
      </c>
      <c r="Z335" s="81">
        <v>53284</v>
      </c>
      <c r="AA335" s="81">
        <v>14746</v>
      </c>
      <c r="AB335" s="81">
        <v>127783</v>
      </c>
      <c r="AC335" s="81">
        <v>0</v>
      </c>
      <c r="AD335" s="81">
        <v>16.908472742331274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2097</v>
      </c>
      <c r="B336" s="80">
        <v>413</v>
      </c>
      <c r="C336" s="80">
        <v>5</v>
      </c>
      <c r="D336" s="80">
        <v>25</v>
      </c>
      <c r="E336" s="80">
        <v>2008</v>
      </c>
      <c r="F336" s="80" t="s">
        <v>84</v>
      </c>
      <c r="G336" s="80" t="s">
        <v>2092</v>
      </c>
      <c r="H336" s="80" t="s">
        <v>2093</v>
      </c>
      <c r="I336" s="177"/>
      <c r="J336" s="81">
        <v>82.435798266964213</v>
      </c>
      <c r="K336" s="81">
        <v>6.9194077063852797</v>
      </c>
      <c r="L336" s="81">
        <v>3.0597754651750155</v>
      </c>
      <c r="M336" s="81">
        <v>136.42975700026344</v>
      </c>
      <c r="N336" s="81">
        <v>164.03007840906105</v>
      </c>
      <c r="O336" s="81">
        <v>104.07734138950741</v>
      </c>
      <c r="P336" s="81">
        <v>74.265926952112821</v>
      </c>
      <c r="Q336" s="81">
        <v>7.8624644750539847</v>
      </c>
      <c r="R336" s="81">
        <v>0</v>
      </c>
      <c r="S336" s="81">
        <v>15.973408769105706</v>
      </c>
      <c r="T336" s="82"/>
      <c r="U336" s="81">
        <v>14054438</v>
      </c>
      <c r="V336" s="81">
        <v>3769</v>
      </c>
      <c r="W336" s="81">
        <v>43</v>
      </c>
      <c r="X336" s="81">
        <v>30168</v>
      </c>
      <c r="Y336" s="81">
        <v>51837</v>
      </c>
      <c r="Z336" s="81">
        <v>53304</v>
      </c>
      <c r="AA336" s="81">
        <v>14560</v>
      </c>
      <c r="AB336" s="81">
        <v>128474</v>
      </c>
      <c r="AC336" s="81">
        <v>0</v>
      </c>
      <c r="AD336" s="81">
        <v>15.973408769105706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2098</v>
      </c>
      <c r="B337" s="80">
        <v>414</v>
      </c>
      <c r="C337" s="80">
        <v>6</v>
      </c>
      <c r="D337" s="80">
        <v>25</v>
      </c>
      <c r="E337" s="80">
        <v>2009</v>
      </c>
      <c r="F337" s="80" t="s">
        <v>85</v>
      </c>
      <c r="G337" s="80" t="s">
        <v>2092</v>
      </c>
      <c r="H337" s="80" t="s">
        <v>2093</v>
      </c>
      <c r="I337" s="177"/>
      <c r="J337" s="81">
        <v>79.149661191659334</v>
      </c>
      <c r="K337" s="81">
        <v>7.2421214915440686</v>
      </c>
      <c r="L337" s="81">
        <v>1.3028547072000403</v>
      </c>
      <c r="M337" s="81">
        <v>133.42987370261469</v>
      </c>
      <c r="N337" s="81">
        <v>155.35674606654641</v>
      </c>
      <c r="O337" s="81">
        <v>105.54188375025173</v>
      </c>
      <c r="P337" s="81">
        <v>72.256268382265404</v>
      </c>
      <c r="Q337" s="81">
        <v>7.5529421850843805</v>
      </c>
      <c r="R337" s="81">
        <v>0</v>
      </c>
      <c r="S337" s="81">
        <v>17.796920787383115</v>
      </c>
      <c r="T337" s="82"/>
      <c r="U337" s="81">
        <v>12046655</v>
      </c>
      <c r="V337" s="81">
        <v>4601</v>
      </c>
      <c r="W337" s="81">
        <v>20</v>
      </c>
      <c r="X337" s="81">
        <v>34804</v>
      </c>
      <c r="Y337" s="81">
        <v>52844</v>
      </c>
      <c r="Z337" s="81">
        <v>53354</v>
      </c>
      <c r="AA337" s="81">
        <v>14543</v>
      </c>
      <c r="AB337" s="81">
        <v>129557</v>
      </c>
      <c r="AC337" s="81">
        <v>0</v>
      </c>
      <c r="AD337" s="81">
        <v>17.796920787383115</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86.36</v>
      </c>
      <c r="BJ337" s="81">
        <v>0</v>
      </c>
      <c r="BK337" s="81">
        <v>60.302999999999997</v>
      </c>
      <c r="BL337" s="81">
        <v>0</v>
      </c>
      <c r="BM337" s="82"/>
      <c r="BN337" s="81">
        <v>0</v>
      </c>
      <c r="BO337" s="81">
        <v>0</v>
      </c>
      <c r="BP337" s="81">
        <v>4</v>
      </c>
      <c r="BQ337" s="81">
        <v>0</v>
      </c>
      <c r="BR337" s="81">
        <v>5</v>
      </c>
      <c r="BS337" s="81">
        <v>0</v>
      </c>
      <c r="BT337"/>
      <c r="BU337" s="80"/>
      <c r="BV337" s="80"/>
      <c r="BW337" s="80"/>
      <c r="BX337" s="80"/>
      <c r="BY337" s="80"/>
      <c r="BZ337" s="80"/>
      <c r="CA337" s="80"/>
      <c r="CB337" s="80"/>
      <c r="CC337" s="80"/>
    </row>
    <row r="338" spans="1:81">
      <c r="A338" s="80" t="s">
        <v>2099</v>
      </c>
      <c r="B338" s="80">
        <v>415</v>
      </c>
      <c r="C338" s="80">
        <v>7</v>
      </c>
      <c r="D338" s="80">
        <v>25</v>
      </c>
      <c r="E338" s="80">
        <v>2010</v>
      </c>
      <c r="F338" s="80" t="s">
        <v>86</v>
      </c>
      <c r="G338" s="80" t="s">
        <v>2092</v>
      </c>
      <c r="H338" s="80" t="s">
        <v>2093</v>
      </c>
      <c r="I338" s="177"/>
      <c r="J338" s="81">
        <v>70.534114013536012</v>
      </c>
      <c r="K338" s="81">
        <v>7.5889077958697682</v>
      </c>
      <c r="L338" s="81">
        <v>1.454010197743872</v>
      </c>
      <c r="M338" s="81">
        <v>135.97073252025203</v>
      </c>
      <c r="N338" s="81">
        <v>173.29789920961389</v>
      </c>
      <c r="O338" s="81">
        <v>106.33947342939342</v>
      </c>
      <c r="P338" s="81">
        <v>73.286583198588815</v>
      </c>
      <c r="Q338" s="81">
        <v>7.9417939642837947</v>
      </c>
      <c r="R338" s="81">
        <v>0</v>
      </c>
      <c r="S338" s="81">
        <v>19.034817457172135</v>
      </c>
      <c r="T338" s="82"/>
      <c r="U338" s="81">
        <v>11588751</v>
      </c>
      <c r="V338" s="81">
        <v>4601</v>
      </c>
      <c r="W338" s="81">
        <v>20</v>
      </c>
      <c r="X338" s="81">
        <v>34804</v>
      </c>
      <c r="Y338" s="81">
        <v>53846</v>
      </c>
      <c r="Z338" s="81">
        <v>54007</v>
      </c>
      <c r="AA338" s="81">
        <v>14382</v>
      </c>
      <c r="AB338" s="81">
        <v>130533</v>
      </c>
      <c r="AC338" s="81">
        <v>0</v>
      </c>
      <c r="AD338" s="81">
        <v>19.034817457172135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81.373999999999995</v>
      </c>
      <c r="BJ338" s="81">
        <v>0</v>
      </c>
      <c r="BK338" s="81">
        <v>115.081</v>
      </c>
      <c r="BL338" s="81">
        <v>0</v>
      </c>
      <c r="BM338" s="82"/>
      <c r="BN338" s="81">
        <v>0</v>
      </c>
      <c r="BO338" s="81">
        <v>0</v>
      </c>
      <c r="BP338" s="81">
        <v>4</v>
      </c>
      <c r="BQ338" s="81">
        <v>0</v>
      </c>
      <c r="BR338" s="81">
        <v>9</v>
      </c>
      <c r="BS338" s="81">
        <v>0</v>
      </c>
      <c r="BT338"/>
      <c r="BU338" s="80">
        <v>196.45500000000001</v>
      </c>
      <c r="BV338" s="80">
        <v>0</v>
      </c>
      <c r="BW338" s="80">
        <v>0</v>
      </c>
      <c r="BX338" s="80">
        <v>0</v>
      </c>
      <c r="BY338" s="80">
        <v>0</v>
      </c>
      <c r="BZ338" s="80">
        <v>0</v>
      </c>
      <c r="CA338" s="80">
        <v>0</v>
      </c>
      <c r="CB338" s="80">
        <v>0</v>
      </c>
      <c r="CC338" s="80">
        <v>0</v>
      </c>
    </row>
    <row r="339" spans="1:81">
      <c r="A339" s="80" t="s">
        <v>2100</v>
      </c>
      <c r="B339" s="80">
        <v>416</v>
      </c>
      <c r="C339" s="80">
        <v>8</v>
      </c>
      <c r="D339" s="80">
        <v>25</v>
      </c>
      <c r="E339" s="80">
        <v>2011</v>
      </c>
      <c r="F339" s="80" t="s">
        <v>87</v>
      </c>
      <c r="G339" s="80" t="s">
        <v>2092</v>
      </c>
      <c r="H339" s="80" t="s">
        <v>2093</v>
      </c>
      <c r="I339" s="177"/>
      <c r="J339" s="81">
        <v>70.81583916471206</v>
      </c>
      <c r="K339" s="81">
        <v>11.03639597056964</v>
      </c>
      <c r="L339" s="81">
        <v>0.82404925635201787</v>
      </c>
      <c r="M339" s="81">
        <v>172.53189086132426</v>
      </c>
      <c r="N339" s="81">
        <v>187.37261208243768</v>
      </c>
      <c r="O339" s="81">
        <v>104.84922139842639</v>
      </c>
      <c r="P339" s="81">
        <v>71.95552026723864</v>
      </c>
      <c r="Q339" s="81">
        <v>9.1723760495976272</v>
      </c>
      <c r="R339" s="81">
        <v>0</v>
      </c>
      <c r="S339" s="81">
        <v>22.446981086734652</v>
      </c>
      <c r="T339" s="82"/>
      <c r="U339" s="81">
        <v>10106972</v>
      </c>
      <c r="V339" s="81">
        <v>4601</v>
      </c>
      <c r="W339" s="81">
        <v>20</v>
      </c>
      <c r="X339" s="81">
        <v>34804</v>
      </c>
      <c r="Y339" s="81">
        <v>54469</v>
      </c>
      <c r="Z339" s="81">
        <v>54407</v>
      </c>
      <c r="AA339" s="81">
        <v>14541</v>
      </c>
      <c r="AB339" s="81">
        <v>130701</v>
      </c>
      <c r="AC339" s="81">
        <v>0</v>
      </c>
      <c r="AD339" s="81">
        <v>22.446981086734652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16.404</v>
      </c>
      <c r="BJ339" s="81">
        <v>0</v>
      </c>
      <c r="BK339" s="81">
        <v>123.95900000000002</v>
      </c>
      <c r="BL339" s="81">
        <v>0</v>
      </c>
      <c r="BM339" s="82"/>
      <c r="BN339" s="81">
        <v>0</v>
      </c>
      <c r="BO339" s="81">
        <v>0</v>
      </c>
      <c r="BP339" s="81">
        <v>3</v>
      </c>
      <c r="BQ339" s="81">
        <v>0</v>
      </c>
      <c r="BR339" s="81">
        <v>7</v>
      </c>
      <c r="BS339" s="81">
        <v>0</v>
      </c>
      <c r="BT339"/>
      <c r="BU339" s="80">
        <v>91.872</v>
      </c>
      <c r="BV339" s="80">
        <v>0</v>
      </c>
      <c r="BW339" s="80">
        <v>0</v>
      </c>
      <c r="BX339" s="80">
        <v>0</v>
      </c>
      <c r="BY339" s="80">
        <v>48.491</v>
      </c>
      <c r="BZ339" s="80">
        <v>0</v>
      </c>
      <c r="CA339" s="80">
        <v>0</v>
      </c>
      <c r="CB339" s="80">
        <v>0</v>
      </c>
      <c r="CC339" s="80">
        <v>0</v>
      </c>
    </row>
    <row r="340" spans="1:81">
      <c r="A340" s="80" t="s">
        <v>2101</v>
      </c>
      <c r="B340" s="80">
        <v>417</v>
      </c>
      <c r="C340" s="80">
        <v>9</v>
      </c>
      <c r="D340" s="80">
        <v>25</v>
      </c>
      <c r="E340" s="80">
        <v>2012</v>
      </c>
      <c r="F340" s="80" t="s">
        <v>88</v>
      </c>
      <c r="G340" s="80" t="s">
        <v>2092</v>
      </c>
      <c r="H340" s="80" t="s">
        <v>2093</v>
      </c>
      <c r="I340" s="177"/>
      <c r="J340" s="81">
        <v>85.141760213997898</v>
      </c>
      <c r="K340" s="81">
        <v>10.761969208866919</v>
      </c>
      <c r="L340" s="81">
        <v>0.81806096344893053</v>
      </c>
      <c r="M340" s="81">
        <v>178.35747536868112</v>
      </c>
      <c r="N340" s="81">
        <v>205.28601664271065</v>
      </c>
      <c r="O340" s="81">
        <v>105.6072476663082</v>
      </c>
      <c r="P340" s="81">
        <v>73.56926037136526</v>
      </c>
      <c r="Q340" s="81">
        <v>10.256373637747686</v>
      </c>
      <c r="R340" s="81">
        <v>0</v>
      </c>
      <c r="S340" s="81">
        <v>25.01855366850797</v>
      </c>
      <c r="T340" s="82"/>
      <c r="U340" s="81">
        <v>11620097</v>
      </c>
      <c r="V340" s="81">
        <v>4601</v>
      </c>
      <c r="W340" s="81">
        <v>20</v>
      </c>
      <c r="X340" s="81">
        <v>34804</v>
      </c>
      <c r="Y340" s="81">
        <v>56692</v>
      </c>
      <c r="Z340" s="81">
        <v>55235</v>
      </c>
      <c r="AA340" s="81">
        <v>14783</v>
      </c>
      <c r="AB340" s="81">
        <v>134515</v>
      </c>
      <c r="AC340" s="81">
        <v>0</v>
      </c>
      <c r="AD340" s="81">
        <v>25.01855366850797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16.228999999999999</v>
      </c>
      <c r="BJ340" s="81">
        <v>0</v>
      </c>
      <c r="BK340" s="81">
        <v>167.53199999999998</v>
      </c>
      <c r="BL340" s="81">
        <v>0</v>
      </c>
      <c r="BM340" s="82"/>
      <c r="BN340" s="81">
        <v>0</v>
      </c>
      <c r="BO340" s="81">
        <v>0</v>
      </c>
      <c r="BP340" s="81">
        <v>3</v>
      </c>
      <c r="BQ340" s="81">
        <v>0</v>
      </c>
      <c r="BR340" s="81">
        <v>9</v>
      </c>
      <c r="BS340" s="81">
        <v>0</v>
      </c>
      <c r="BT340"/>
      <c r="BU340" s="80">
        <v>137.87200000000001</v>
      </c>
      <c r="BV340" s="80">
        <v>0</v>
      </c>
      <c r="BW340" s="80">
        <v>0</v>
      </c>
      <c r="BX340" s="80">
        <v>0</v>
      </c>
      <c r="BY340" s="80">
        <v>45.889000000000003</v>
      </c>
      <c r="BZ340" s="80">
        <v>0</v>
      </c>
      <c r="CA340" s="80">
        <v>0</v>
      </c>
      <c r="CB340" s="80">
        <v>0</v>
      </c>
      <c r="CC340" s="80">
        <v>0</v>
      </c>
    </row>
    <row r="341" spans="1:81">
      <c r="A341" s="80" t="s">
        <v>2102</v>
      </c>
      <c r="B341" s="80">
        <v>418</v>
      </c>
      <c r="C341" s="80">
        <v>10</v>
      </c>
      <c r="D341" s="80">
        <v>25</v>
      </c>
      <c r="E341" s="80">
        <v>2013</v>
      </c>
      <c r="F341" s="80" t="s">
        <v>89</v>
      </c>
      <c r="G341" s="80" t="s">
        <v>2092</v>
      </c>
      <c r="H341" s="80" t="s">
        <v>2093</v>
      </c>
      <c r="I341" s="177"/>
      <c r="J341" s="81">
        <v>94.273889382607777</v>
      </c>
      <c r="K341" s="81">
        <v>9.2772850849556292</v>
      </c>
      <c r="L341" s="81">
        <v>0.8436848714324745</v>
      </c>
      <c r="M341" s="81">
        <v>171.83299250480815</v>
      </c>
      <c r="N341" s="81">
        <v>208.2656474497885</v>
      </c>
      <c r="O341" s="81">
        <v>102.8323372804963</v>
      </c>
      <c r="P341" s="81">
        <v>75.804643998065615</v>
      </c>
      <c r="Q341" s="81">
        <v>10.490276401697148</v>
      </c>
      <c r="R341" s="81">
        <v>0</v>
      </c>
      <c r="S341" s="81">
        <v>28.100368954687749</v>
      </c>
      <c r="T341" s="82"/>
      <c r="U341" s="81">
        <v>11906239</v>
      </c>
      <c r="V341" s="81">
        <v>4601</v>
      </c>
      <c r="W341" s="81">
        <v>20</v>
      </c>
      <c r="X341" s="81">
        <v>34804</v>
      </c>
      <c r="Y341" s="81">
        <v>57591</v>
      </c>
      <c r="Z341" s="81">
        <v>56185</v>
      </c>
      <c r="AA341" s="81">
        <v>15175</v>
      </c>
      <c r="AB341" s="81">
        <v>135610</v>
      </c>
      <c r="AC341" s="81">
        <v>0</v>
      </c>
      <c r="AD341" s="81">
        <v>28.100368954687749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126.18300000000001</v>
      </c>
      <c r="BJ341" s="81">
        <v>0</v>
      </c>
      <c r="BK341" s="81">
        <v>185.68800000000002</v>
      </c>
      <c r="BL341" s="81">
        <v>0</v>
      </c>
      <c r="BM341" s="82"/>
      <c r="BN341" s="81">
        <v>0</v>
      </c>
      <c r="BO341" s="81">
        <v>0</v>
      </c>
      <c r="BP341" s="81">
        <v>5</v>
      </c>
      <c r="BQ341" s="81">
        <v>0</v>
      </c>
      <c r="BR341" s="81">
        <v>9</v>
      </c>
      <c r="BS341" s="81">
        <v>0</v>
      </c>
      <c r="BT341"/>
      <c r="BU341" s="80">
        <v>263.44499999999999</v>
      </c>
      <c r="BV341" s="80">
        <v>0</v>
      </c>
      <c r="BW341" s="80">
        <v>0</v>
      </c>
      <c r="BX341" s="80">
        <v>0</v>
      </c>
      <c r="BY341" s="80">
        <v>48.426000000000002</v>
      </c>
      <c r="BZ341" s="80">
        <v>0</v>
      </c>
      <c r="CA341" s="80">
        <v>0</v>
      </c>
      <c r="CB341" s="80">
        <v>0</v>
      </c>
      <c r="CC341" s="80">
        <v>0</v>
      </c>
    </row>
    <row r="342" spans="1:81">
      <c r="A342" s="80" t="s">
        <v>2103</v>
      </c>
      <c r="B342" s="80">
        <v>419</v>
      </c>
      <c r="C342" s="80">
        <v>11</v>
      </c>
      <c r="D342" s="80">
        <v>25</v>
      </c>
      <c r="E342" s="80">
        <v>2014</v>
      </c>
      <c r="F342" s="80" t="s">
        <v>90</v>
      </c>
      <c r="G342" s="80" t="s">
        <v>2092</v>
      </c>
      <c r="H342" s="80" t="s">
        <v>2093</v>
      </c>
      <c r="I342" s="177"/>
      <c r="J342" s="81">
        <v>87.444047547180944</v>
      </c>
      <c r="K342" s="81">
        <v>10.159301426117095</v>
      </c>
      <c r="L342" s="81">
        <v>1.1673502397471509</v>
      </c>
      <c r="M342" s="81">
        <v>177.15459406942398</v>
      </c>
      <c r="N342" s="81">
        <v>184.40897502277346</v>
      </c>
      <c r="O342" s="81">
        <v>98.297310616746373</v>
      </c>
      <c r="P342" s="81">
        <v>79.292058905359326</v>
      </c>
      <c r="Q342" s="81">
        <v>10.153119628381271</v>
      </c>
      <c r="R342" s="81">
        <v>0</v>
      </c>
      <c r="S342" s="81">
        <v>31.704186117926039</v>
      </c>
      <c r="T342" s="82"/>
      <c r="U342" s="81">
        <v>12272238</v>
      </c>
      <c r="V342" s="81">
        <v>4432</v>
      </c>
      <c r="W342" s="81">
        <v>26</v>
      </c>
      <c r="X342" s="81">
        <v>39302</v>
      </c>
      <c r="Y342" s="81">
        <v>58694</v>
      </c>
      <c r="Z342" s="81">
        <v>56565</v>
      </c>
      <c r="AA342" s="81">
        <v>15791</v>
      </c>
      <c r="AB342" s="81">
        <v>136798</v>
      </c>
      <c r="AC342" s="81">
        <v>0</v>
      </c>
      <c r="AD342" s="81">
        <v>31.704186117926039</v>
      </c>
      <c r="AE342" s="82"/>
      <c r="AF342" s="81">
        <v>97249615.215034008</v>
      </c>
      <c r="AG342" s="81">
        <v>9055862.145826811</v>
      </c>
      <c r="AH342" s="81">
        <v>296634.66864000738</v>
      </c>
      <c r="AI342" s="81">
        <v>253921762.36406893</v>
      </c>
      <c r="AJ342" s="81">
        <v>261137396.9718169</v>
      </c>
      <c r="AK342" s="81">
        <v>0</v>
      </c>
      <c r="AL342" s="81">
        <v>0</v>
      </c>
      <c r="AM342" s="81">
        <v>18780321.198078874</v>
      </c>
      <c r="AN342" s="81">
        <v>0</v>
      </c>
      <c r="AO342" s="81">
        <v>0</v>
      </c>
      <c r="AP342" s="82"/>
      <c r="AQ342" s="81">
        <v>1750</v>
      </c>
      <c r="AR342" s="81">
        <v>168</v>
      </c>
      <c r="AS342" s="81">
        <v>0</v>
      </c>
      <c r="AT342" s="81">
        <v>0</v>
      </c>
      <c r="AU342" s="81">
        <v>0</v>
      </c>
      <c r="AV342" s="81">
        <v>0</v>
      </c>
      <c r="AW342" s="81" t="s">
        <v>564</v>
      </c>
      <c r="AX342" s="82"/>
      <c r="AY342" s="81">
        <v>6331.6</v>
      </c>
      <c r="AZ342" s="81">
        <v>9360.5</v>
      </c>
      <c r="BA342" s="81">
        <v>0</v>
      </c>
      <c r="BB342" s="81">
        <v>0</v>
      </c>
      <c r="BC342" s="81">
        <v>0</v>
      </c>
      <c r="BD342" s="81">
        <v>0</v>
      </c>
      <c r="BE342" s="81" t="s">
        <v>564</v>
      </c>
      <c r="BF342" s="82"/>
      <c r="BG342" s="81">
        <v>0</v>
      </c>
      <c r="BH342" s="81">
        <v>0</v>
      </c>
      <c r="BI342" s="81">
        <v>122.977</v>
      </c>
      <c r="BJ342" s="81">
        <v>0</v>
      </c>
      <c r="BK342" s="81">
        <v>190.52999999999997</v>
      </c>
      <c r="BL342" s="81">
        <v>0</v>
      </c>
      <c r="BM342" s="82"/>
      <c r="BN342" s="81">
        <v>0</v>
      </c>
      <c r="BO342" s="81">
        <v>0</v>
      </c>
      <c r="BP342" s="81">
        <v>5</v>
      </c>
      <c r="BQ342" s="81">
        <v>0</v>
      </c>
      <c r="BR342" s="81">
        <v>9</v>
      </c>
      <c r="BS342" s="81">
        <v>0</v>
      </c>
      <c r="BT342"/>
      <c r="BU342" s="80">
        <v>274.55200000000002</v>
      </c>
      <c r="BV342" s="80">
        <v>1.468</v>
      </c>
      <c r="BW342" s="80">
        <v>0</v>
      </c>
      <c r="BX342" s="80">
        <v>0</v>
      </c>
      <c r="BY342" s="80">
        <v>37.487000000000002</v>
      </c>
      <c r="BZ342" s="80">
        <v>0</v>
      </c>
      <c r="CA342" s="80">
        <v>0</v>
      </c>
      <c r="CB342" s="80">
        <v>0</v>
      </c>
      <c r="CC342" s="80">
        <v>0</v>
      </c>
    </row>
    <row r="343" spans="1:81">
      <c r="A343" s="80" t="s">
        <v>2104</v>
      </c>
      <c r="B343" s="80">
        <v>420</v>
      </c>
      <c r="C343" s="80">
        <v>12</v>
      </c>
      <c r="D343" s="80">
        <v>25</v>
      </c>
      <c r="E343" s="80">
        <v>2015</v>
      </c>
      <c r="F343" s="80" t="s">
        <v>91</v>
      </c>
      <c r="G343" s="80" t="s">
        <v>2092</v>
      </c>
      <c r="H343" s="80" t="s">
        <v>2093</v>
      </c>
      <c r="I343" s="177"/>
      <c r="J343" s="81">
        <v>87.663900745789775</v>
      </c>
      <c r="K343" s="81">
        <v>9.7034335948281605</v>
      </c>
      <c r="L343" s="81">
        <v>1.2870464032203139</v>
      </c>
      <c r="M343" s="81">
        <v>185.64219168108221</v>
      </c>
      <c r="N343" s="81">
        <v>186.27500779651632</v>
      </c>
      <c r="O343" s="81">
        <v>98.669105084946878</v>
      </c>
      <c r="P343" s="81">
        <v>82.711344875265027</v>
      </c>
      <c r="Q343" s="81">
        <v>10.001740211451054</v>
      </c>
      <c r="R343" s="81">
        <v>0</v>
      </c>
      <c r="S343" s="81">
        <v>29.220159149007692</v>
      </c>
      <c r="T343" s="82"/>
      <c r="U343" s="81">
        <v>13212072</v>
      </c>
      <c r="V343" s="81">
        <v>4432</v>
      </c>
      <c r="W343" s="81">
        <v>26</v>
      </c>
      <c r="X343" s="81">
        <v>39302</v>
      </c>
      <c r="Y343" s="81">
        <v>59856</v>
      </c>
      <c r="Z343" s="81">
        <v>57326</v>
      </c>
      <c r="AA343" s="81">
        <v>16459</v>
      </c>
      <c r="AB343" s="81">
        <v>137656</v>
      </c>
      <c r="AC343" s="81">
        <v>0</v>
      </c>
      <c r="AD343" s="81">
        <v>29.220159149007692</v>
      </c>
      <c r="AE343" s="82"/>
      <c r="AF343" s="81">
        <v>100053314.93126291</v>
      </c>
      <c r="AG343" s="81">
        <v>8013640.2313506436</v>
      </c>
      <c r="AH343" s="81">
        <v>271088.74462106248</v>
      </c>
      <c r="AI343" s="81">
        <v>277922486.67315054</v>
      </c>
      <c r="AJ343" s="81">
        <v>276478889.9801439</v>
      </c>
      <c r="AK343" s="81">
        <v>0</v>
      </c>
      <c r="AL343" s="81">
        <v>0</v>
      </c>
      <c r="AM343" s="81">
        <v>18865177.354798131</v>
      </c>
      <c r="AN343" s="81">
        <v>0</v>
      </c>
      <c r="AO343" s="81">
        <v>0</v>
      </c>
      <c r="AP343" s="82"/>
      <c r="AQ343" s="81">
        <v>1907</v>
      </c>
      <c r="AR343" s="81">
        <v>234</v>
      </c>
      <c r="AS343" s="81">
        <v>0</v>
      </c>
      <c r="AT343" s="81">
        <v>0</v>
      </c>
      <c r="AU343" s="81">
        <v>0</v>
      </c>
      <c r="AV343" s="81">
        <v>0</v>
      </c>
      <c r="AW343" s="81" t="s">
        <v>564</v>
      </c>
      <c r="AX343" s="82"/>
      <c r="AY343" s="81">
        <v>7040.4</v>
      </c>
      <c r="AZ343" s="81">
        <v>10875.4</v>
      </c>
      <c r="BA343" s="81">
        <v>0</v>
      </c>
      <c r="BB343" s="81">
        <v>0</v>
      </c>
      <c r="BC343" s="81">
        <v>0</v>
      </c>
      <c r="BD343" s="81">
        <v>0</v>
      </c>
      <c r="BE343" s="81" t="s">
        <v>564</v>
      </c>
      <c r="BF343" s="82"/>
      <c r="BG343" s="81">
        <v>0</v>
      </c>
      <c r="BH343" s="81">
        <v>0</v>
      </c>
      <c r="BI343" s="81">
        <v>115.381</v>
      </c>
      <c r="BJ343" s="81">
        <v>0</v>
      </c>
      <c r="BK343" s="81">
        <v>177.40700000000001</v>
      </c>
      <c r="BL343" s="81">
        <v>0</v>
      </c>
      <c r="BM343" s="82"/>
      <c r="BN343" s="81">
        <v>0</v>
      </c>
      <c r="BO343" s="81">
        <v>0</v>
      </c>
      <c r="BP343" s="81">
        <v>5</v>
      </c>
      <c r="BQ343" s="81">
        <v>0</v>
      </c>
      <c r="BR343" s="81">
        <v>9</v>
      </c>
      <c r="BS343" s="81">
        <v>0</v>
      </c>
      <c r="BT343"/>
      <c r="BU343" s="80">
        <v>252.52099999999999</v>
      </c>
      <c r="BV343" s="80">
        <v>1.369</v>
      </c>
      <c r="BW343" s="80">
        <v>0</v>
      </c>
      <c r="BX343" s="80">
        <v>3.6040000000000001</v>
      </c>
      <c r="BY343" s="80">
        <v>35.293999999999997</v>
      </c>
      <c r="BZ343" s="80">
        <v>0</v>
      </c>
      <c r="CA343" s="80">
        <v>0</v>
      </c>
      <c r="CB343" s="80">
        <v>0</v>
      </c>
      <c r="CC343" s="80">
        <v>0</v>
      </c>
    </row>
    <row r="344" spans="1:81">
      <c r="A344" s="80" t="s">
        <v>2105</v>
      </c>
      <c r="B344" s="80">
        <v>421</v>
      </c>
      <c r="C344" s="80">
        <v>13</v>
      </c>
      <c r="D344" s="80">
        <v>25</v>
      </c>
      <c r="E344" s="80">
        <v>2016</v>
      </c>
      <c r="F344" s="80" t="s">
        <v>92</v>
      </c>
      <c r="G344" s="80" t="s">
        <v>2092</v>
      </c>
      <c r="H344" s="80" t="s">
        <v>2093</v>
      </c>
      <c r="I344" s="177"/>
      <c r="J344" s="81">
        <v>74.152572474498101</v>
      </c>
      <c r="K344" s="81">
        <v>9.6916950837111049</v>
      </c>
      <c r="L344" s="81">
        <v>1.5079943488978678</v>
      </c>
      <c r="M344" s="81">
        <v>162.46748917391656</v>
      </c>
      <c r="N344" s="81">
        <v>167.32685204719112</v>
      </c>
      <c r="O344" s="81">
        <v>98.756342584340715</v>
      </c>
      <c r="P344" s="81">
        <v>83.409679442020348</v>
      </c>
      <c r="Q344" s="81">
        <v>9.8294355238991589</v>
      </c>
      <c r="R344" s="81">
        <v>0</v>
      </c>
      <c r="S344" s="81">
        <v>17.976146188159628</v>
      </c>
      <c r="T344" s="82"/>
      <c r="U344" s="81">
        <v>11683871</v>
      </c>
      <c r="V344" s="81">
        <v>4432</v>
      </c>
      <c r="W344" s="81">
        <v>26</v>
      </c>
      <c r="X344" s="81">
        <v>39302</v>
      </c>
      <c r="Y344" s="81">
        <v>61128</v>
      </c>
      <c r="Z344" s="81">
        <v>58082</v>
      </c>
      <c r="AA344" s="81">
        <v>17167</v>
      </c>
      <c r="AB344" s="81">
        <v>139164</v>
      </c>
      <c r="AC344" s="81">
        <v>0</v>
      </c>
      <c r="AD344" s="81">
        <v>17.976146188159628</v>
      </c>
      <c r="AE344" s="82"/>
      <c r="AF344" s="81">
        <v>86239617.146774635</v>
      </c>
      <c r="AG344" s="81">
        <v>7703782.0859099124</v>
      </c>
      <c r="AH344" s="81">
        <v>236034.66206273661</v>
      </c>
      <c r="AI344" s="81">
        <v>259591913.80559799</v>
      </c>
      <c r="AJ344" s="81">
        <v>240502995.8931649</v>
      </c>
      <c r="AK344" s="81">
        <v>0</v>
      </c>
      <c r="AL344" s="81">
        <v>0</v>
      </c>
      <c r="AM344" s="81">
        <v>19086659.379230961</v>
      </c>
      <c r="AN344" s="81">
        <v>0</v>
      </c>
      <c r="AO344" s="81">
        <v>0</v>
      </c>
      <c r="AP344" s="82"/>
      <c r="AQ344" s="81">
        <v>2093</v>
      </c>
      <c r="AR344" s="81">
        <v>273</v>
      </c>
      <c r="AS344" s="81">
        <v>0</v>
      </c>
      <c r="AT344" s="81">
        <v>0</v>
      </c>
      <c r="AU344" s="81">
        <v>0</v>
      </c>
      <c r="AV344" s="81">
        <v>0</v>
      </c>
      <c r="AW344" s="81" t="s">
        <v>564</v>
      </c>
      <c r="AX344" s="82"/>
      <c r="AY344" s="81">
        <v>7829.9</v>
      </c>
      <c r="AZ344" s="81">
        <v>13591.7</v>
      </c>
      <c r="BA344" s="81">
        <v>0</v>
      </c>
      <c r="BB344" s="81">
        <v>0</v>
      </c>
      <c r="BC344" s="81">
        <v>0</v>
      </c>
      <c r="BD344" s="81">
        <v>0</v>
      </c>
      <c r="BE344" s="81" t="s">
        <v>564</v>
      </c>
      <c r="BF344" s="82"/>
      <c r="BG344" s="81">
        <v>0</v>
      </c>
      <c r="BH344" s="81">
        <v>0</v>
      </c>
      <c r="BI344" s="81">
        <v>110.352</v>
      </c>
      <c r="BJ344" s="81">
        <v>0</v>
      </c>
      <c r="BK344" s="81">
        <v>135.54300000000003</v>
      </c>
      <c r="BL344" s="81">
        <v>0</v>
      </c>
      <c r="BM344" s="82"/>
      <c r="BN344" s="81">
        <v>0</v>
      </c>
      <c r="BO344" s="81">
        <v>0</v>
      </c>
      <c r="BP344" s="81">
        <v>5</v>
      </c>
      <c r="BQ344" s="81">
        <v>0</v>
      </c>
      <c r="BR344" s="81">
        <v>9</v>
      </c>
      <c r="BS344" s="81">
        <v>0</v>
      </c>
      <c r="BT344"/>
      <c r="BU344" s="80">
        <v>244.54599999999999</v>
      </c>
      <c r="BV344" s="80">
        <v>1.349</v>
      </c>
      <c r="BW344" s="80">
        <v>0</v>
      </c>
      <c r="BX344" s="80">
        <v>0</v>
      </c>
      <c r="BY344" s="80">
        <v>0</v>
      </c>
      <c r="BZ344" s="80">
        <v>0</v>
      </c>
      <c r="CA344" s="80">
        <v>0</v>
      </c>
      <c r="CB344" s="80">
        <v>0</v>
      </c>
      <c r="CC344" s="80">
        <v>0</v>
      </c>
    </row>
    <row r="345" spans="1:81">
      <c r="A345" s="80" t="s">
        <v>2106</v>
      </c>
      <c r="B345" s="80">
        <v>422</v>
      </c>
      <c r="C345" s="80">
        <v>14</v>
      </c>
      <c r="D345" s="80">
        <v>25</v>
      </c>
      <c r="E345" s="80">
        <v>2017</v>
      </c>
      <c r="F345" s="80" t="s">
        <v>71</v>
      </c>
      <c r="G345" s="80" t="s">
        <v>2092</v>
      </c>
      <c r="H345" s="80" t="s">
        <v>2093</v>
      </c>
      <c r="I345" s="177"/>
      <c r="J345" s="81">
        <v>70.972624966804915</v>
      </c>
      <c r="K345" s="81">
        <v>10.095421377970373</v>
      </c>
      <c r="L345" s="81">
        <v>1.3192891921239711</v>
      </c>
      <c r="M345" s="81">
        <v>156.70702250135685</v>
      </c>
      <c r="N345" s="81">
        <v>184.54815610309885</v>
      </c>
      <c r="O345" s="81">
        <v>98.364161141535845</v>
      </c>
      <c r="P345" s="81">
        <v>86.714696177758029</v>
      </c>
      <c r="Q345" s="81">
        <v>9.5689223070495029</v>
      </c>
      <c r="R345" s="81">
        <v>0</v>
      </c>
      <c r="S345" s="81">
        <v>16.622991277965887</v>
      </c>
      <c r="T345" s="82"/>
      <c r="U345" s="81">
        <v>12155511</v>
      </c>
      <c r="V345" s="81">
        <v>4432</v>
      </c>
      <c r="W345" s="81">
        <v>26</v>
      </c>
      <c r="X345" s="81">
        <v>39302</v>
      </c>
      <c r="Y345" s="81">
        <v>62307</v>
      </c>
      <c r="Z345" s="81">
        <v>58811</v>
      </c>
      <c r="AA345" s="81">
        <v>17961</v>
      </c>
      <c r="AB345" s="81">
        <v>140100</v>
      </c>
      <c r="AC345" s="81">
        <v>0</v>
      </c>
      <c r="AD345" s="81">
        <v>16.622991277965891</v>
      </c>
      <c r="AE345" s="82"/>
      <c r="AF345" s="81">
        <v>84560418.626103476</v>
      </c>
      <c r="AG345" s="81">
        <v>7993511.5714877732</v>
      </c>
      <c r="AH345" s="81">
        <v>282118.06063720683</v>
      </c>
      <c r="AI345" s="81">
        <v>260198174.44772139</v>
      </c>
      <c r="AJ345" s="81">
        <v>270923162.69613773</v>
      </c>
      <c r="AK345" s="81">
        <v>0</v>
      </c>
      <c r="AL345" s="81">
        <v>0</v>
      </c>
      <c r="AM345" s="81">
        <v>19245100.192777619</v>
      </c>
      <c r="AN345" s="81">
        <v>0</v>
      </c>
      <c r="AO345" s="81">
        <v>0</v>
      </c>
      <c r="AP345" s="82"/>
      <c r="AQ345" s="81">
        <v>2242</v>
      </c>
      <c r="AR345" s="81">
        <v>301</v>
      </c>
      <c r="AS345" s="81">
        <v>0</v>
      </c>
      <c r="AT345" s="81">
        <v>0</v>
      </c>
      <c r="AU345" s="81">
        <v>0</v>
      </c>
      <c r="AV345" s="81">
        <v>0</v>
      </c>
      <c r="AW345" s="81" t="s">
        <v>564</v>
      </c>
      <c r="AX345" s="82"/>
      <c r="AY345" s="81">
        <v>8513.7000000000007</v>
      </c>
      <c r="AZ345" s="81">
        <v>14463.3</v>
      </c>
      <c r="BA345" s="81">
        <v>0</v>
      </c>
      <c r="BB345" s="81">
        <v>0</v>
      </c>
      <c r="BC345" s="81">
        <v>0</v>
      </c>
      <c r="BD345" s="81">
        <v>0</v>
      </c>
      <c r="BE345" s="81" t="s">
        <v>564</v>
      </c>
      <c r="BF345" s="82"/>
      <c r="BG345" s="81">
        <v>0</v>
      </c>
      <c r="BH345" s="81">
        <v>0</v>
      </c>
      <c r="BI345" s="81">
        <v>92.459000000000003</v>
      </c>
      <c r="BJ345" s="81">
        <v>0</v>
      </c>
      <c r="BK345" s="81">
        <v>176.20100000000002</v>
      </c>
      <c r="BL345" s="81">
        <v>0</v>
      </c>
      <c r="BM345" s="82"/>
      <c r="BN345" s="81">
        <v>0</v>
      </c>
      <c r="BO345" s="81">
        <v>0</v>
      </c>
      <c r="BP345" s="81">
        <v>5</v>
      </c>
      <c r="BQ345" s="81">
        <v>0</v>
      </c>
      <c r="BR345" s="81">
        <v>9</v>
      </c>
      <c r="BS345" s="81">
        <v>0</v>
      </c>
      <c r="BT345"/>
      <c r="BU345" s="80">
        <v>225.75200000000001</v>
      </c>
      <c r="BV345" s="80">
        <v>1.163</v>
      </c>
      <c r="BW345" s="80">
        <v>0</v>
      </c>
      <c r="BX345" s="80">
        <v>3.6480000000000001</v>
      </c>
      <c r="BY345" s="80">
        <v>38.097000000000001</v>
      </c>
      <c r="BZ345" s="80">
        <v>0</v>
      </c>
      <c r="CA345" s="80">
        <v>0</v>
      </c>
      <c r="CB345" s="80">
        <v>0</v>
      </c>
      <c r="CC345" s="80">
        <v>0</v>
      </c>
    </row>
    <row r="346" spans="1:81">
      <c r="A346" s="80" t="s">
        <v>2107</v>
      </c>
      <c r="B346" s="80">
        <v>423</v>
      </c>
      <c r="C346" s="80">
        <v>15</v>
      </c>
      <c r="D346" s="80">
        <v>25</v>
      </c>
      <c r="E346" s="80">
        <v>2018</v>
      </c>
      <c r="F346" s="80" t="s">
        <v>93</v>
      </c>
      <c r="G346" s="80" t="s">
        <v>2092</v>
      </c>
      <c r="H346" s="80" t="s">
        <v>2093</v>
      </c>
      <c r="I346" s="177"/>
      <c r="J346" s="81">
        <v>70.914475120141745</v>
      </c>
      <c r="K346" s="81">
        <v>9.4922597306349026</v>
      </c>
      <c r="L346" s="81">
        <v>1.2359325803263117</v>
      </c>
      <c r="M346" s="81">
        <v>154.93211324012029</v>
      </c>
      <c r="N346" s="81">
        <v>178.12196512377818</v>
      </c>
      <c r="O346" s="81">
        <v>97.144663522346704</v>
      </c>
      <c r="P346" s="81">
        <v>87.949887098601977</v>
      </c>
      <c r="Q346" s="81">
        <v>8.9889335048704488</v>
      </c>
      <c r="R346" s="81">
        <v>0</v>
      </c>
      <c r="S346" s="81">
        <v>17.394246682994552</v>
      </c>
      <c r="T346" s="82"/>
      <c r="U346" s="81">
        <v>12922460</v>
      </c>
      <c r="V346" s="81">
        <v>4432</v>
      </c>
      <c r="W346" s="81">
        <v>26</v>
      </c>
      <c r="X346" s="81">
        <v>39302</v>
      </c>
      <c r="Y346" s="81">
        <v>63823</v>
      </c>
      <c r="Z346" s="81">
        <v>59194</v>
      </c>
      <c r="AA346" s="81">
        <v>18400</v>
      </c>
      <c r="AB346" s="81">
        <v>141827</v>
      </c>
      <c r="AC346" s="81">
        <v>0</v>
      </c>
      <c r="AD346" s="81">
        <v>17.394246682994549</v>
      </c>
      <c r="AE346" s="82"/>
      <c r="AF346" s="81">
        <v>86016235.035228848</v>
      </c>
      <c r="AG346" s="81">
        <v>7218617.5696202926</v>
      </c>
      <c r="AH346" s="81">
        <v>269260.8928366765</v>
      </c>
      <c r="AI346" s="81">
        <v>253557106.71800241</v>
      </c>
      <c r="AJ346" s="81">
        <v>274646572.88562989</v>
      </c>
      <c r="AK346" s="81">
        <v>0</v>
      </c>
      <c r="AL346" s="81">
        <v>0</v>
      </c>
      <c r="AM346" s="81">
        <v>19522644.078901019</v>
      </c>
      <c r="AN346" s="81">
        <v>0</v>
      </c>
      <c r="AO346" s="81">
        <v>0</v>
      </c>
      <c r="AP346" s="82"/>
      <c r="AQ346" s="81">
        <v>2429</v>
      </c>
      <c r="AR346" s="81">
        <v>327</v>
      </c>
      <c r="AS346" s="81">
        <v>0</v>
      </c>
      <c r="AT346" s="81">
        <v>0</v>
      </c>
      <c r="AU346" s="81">
        <v>0</v>
      </c>
      <c r="AV346" s="81">
        <v>0</v>
      </c>
      <c r="AW346" s="81" t="s">
        <v>564</v>
      </c>
      <c r="AX346" s="82"/>
      <c r="AY346" s="81">
        <v>9358.0000000000036</v>
      </c>
      <c r="AZ346" s="81">
        <v>14946.6</v>
      </c>
      <c r="BA346" s="81">
        <v>0</v>
      </c>
      <c r="BB346" s="81">
        <v>0</v>
      </c>
      <c r="BC346" s="81">
        <v>0</v>
      </c>
      <c r="BD346" s="81">
        <v>0</v>
      </c>
      <c r="BE346" s="81" t="s">
        <v>564</v>
      </c>
      <c r="BF346" s="82"/>
      <c r="BG346" s="81">
        <v>0</v>
      </c>
      <c r="BH346" s="81">
        <v>0</v>
      </c>
      <c r="BI346" s="81">
        <v>80.739000000000004</v>
      </c>
      <c r="BJ346" s="81">
        <v>0</v>
      </c>
      <c r="BK346" s="81">
        <v>137.26399999999998</v>
      </c>
      <c r="BL346" s="81">
        <v>0</v>
      </c>
      <c r="BM346" s="82"/>
      <c r="BN346" s="81">
        <v>0</v>
      </c>
      <c r="BO346" s="81">
        <v>0</v>
      </c>
      <c r="BP346" s="81">
        <v>4</v>
      </c>
      <c r="BQ346" s="81">
        <v>0</v>
      </c>
      <c r="BR346" s="81">
        <v>9</v>
      </c>
      <c r="BS346" s="81">
        <v>0</v>
      </c>
      <c r="BT346"/>
      <c r="BU346" s="80">
        <v>216.94300000000001</v>
      </c>
      <c r="BV346" s="80">
        <v>1.06</v>
      </c>
      <c r="BW346" s="80">
        <v>0</v>
      </c>
      <c r="BX346" s="80">
        <v>0</v>
      </c>
      <c r="BY346" s="80">
        <v>0</v>
      </c>
      <c r="BZ346" s="80">
        <v>0</v>
      </c>
      <c r="CA346" s="80">
        <v>0</v>
      </c>
      <c r="CB346" s="80">
        <v>0</v>
      </c>
      <c r="CC346" s="80">
        <v>0</v>
      </c>
    </row>
    <row r="347" spans="1:81">
      <c r="A347" s="80" t="s">
        <v>2108</v>
      </c>
      <c r="B347" s="80">
        <v>424</v>
      </c>
      <c r="C347" s="80">
        <v>16</v>
      </c>
      <c r="D347" s="80">
        <v>25</v>
      </c>
      <c r="E347" s="80">
        <v>2019</v>
      </c>
      <c r="F347" s="80" t="s">
        <v>73</v>
      </c>
      <c r="G347" s="80" t="s">
        <v>2092</v>
      </c>
      <c r="H347" s="80" t="s">
        <v>2093</v>
      </c>
      <c r="I347" s="177"/>
      <c r="J347" s="81">
        <v>66.23454214826792</v>
      </c>
      <c r="K347" s="81">
        <v>8.3801115086585352</v>
      </c>
      <c r="L347" s="81">
        <v>1.246336733527148</v>
      </c>
      <c r="M347" s="81">
        <v>146.69793912673313</v>
      </c>
      <c r="N347" s="81">
        <v>157.37994748080146</v>
      </c>
      <c r="O347" s="81">
        <v>95.481561335176863</v>
      </c>
      <c r="P347" s="81">
        <v>88.24228073675981</v>
      </c>
      <c r="Q347" s="81">
        <v>8.7952921186205142</v>
      </c>
      <c r="R347" s="81">
        <v>0</v>
      </c>
      <c r="S347" s="81">
        <v>17.079796183395658</v>
      </c>
      <c r="T347" s="82"/>
      <c r="U347" s="81">
        <v>12614188</v>
      </c>
      <c r="V347" s="81">
        <v>4432</v>
      </c>
      <c r="W347" s="81">
        <v>26</v>
      </c>
      <c r="X347" s="81">
        <v>39302</v>
      </c>
      <c r="Y347" s="81">
        <v>64867</v>
      </c>
      <c r="Z347" s="81">
        <v>59778</v>
      </c>
      <c r="AA347" s="81">
        <v>18323</v>
      </c>
      <c r="AB347" s="81">
        <v>142529</v>
      </c>
      <c r="AC347" s="81">
        <v>0</v>
      </c>
      <c r="AD347" s="81">
        <v>17.079796183395661</v>
      </c>
      <c r="AE347" s="82"/>
      <c r="AF347" s="81">
        <v>82128888.733247027</v>
      </c>
      <c r="AG347" s="81">
        <v>6740969.3713698471</v>
      </c>
      <c r="AH347" s="81">
        <v>285500.47159648972</v>
      </c>
      <c r="AI347" s="81">
        <v>250094894.86562371</v>
      </c>
      <c r="AJ347" s="81">
        <v>243771055.64272347</v>
      </c>
      <c r="AK347" s="81">
        <v>0</v>
      </c>
      <c r="AL347" s="81">
        <v>0</v>
      </c>
      <c r="AM347" s="81">
        <v>19411376.842262458</v>
      </c>
      <c r="AN347" s="81">
        <v>0</v>
      </c>
      <c r="AO347" s="81">
        <v>0</v>
      </c>
      <c r="AP347" s="82"/>
      <c r="AQ347" s="81">
        <v>2599</v>
      </c>
      <c r="AR347" s="81">
        <v>345</v>
      </c>
      <c r="AS347" s="81">
        <v>0</v>
      </c>
      <c r="AT347" s="81">
        <v>0</v>
      </c>
      <c r="AU347" s="81">
        <v>0</v>
      </c>
      <c r="AV347" s="81">
        <v>0</v>
      </c>
      <c r="AW347" s="81" t="s">
        <v>564</v>
      </c>
      <c r="AX347" s="82"/>
      <c r="AY347" s="81">
        <v>10109.999999999991</v>
      </c>
      <c r="AZ347" s="81">
        <v>15171.899999999991</v>
      </c>
      <c r="BA347" s="81">
        <v>0</v>
      </c>
      <c r="BB347" s="81">
        <v>0</v>
      </c>
      <c r="BC347" s="81">
        <v>0</v>
      </c>
      <c r="BD347" s="81">
        <v>0</v>
      </c>
      <c r="BE347" s="81" t="s">
        <v>564</v>
      </c>
      <c r="BF347" s="82"/>
      <c r="BG347" s="81">
        <v>0</v>
      </c>
      <c r="BH347" s="81">
        <v>0</v>
      </c>
      <c r="BI347" s="81">
        <v>70.656000000000006</v>
      </c>
      <c r="BJ347" s="81">
        <v>0</v>
      </c>
      <c r="BK347" s="81">
        <v>186.429</v>
      </c>
      <c r="BL347" s="81">
        <v>0</v>
      </c>
      <c r="BM347" s="82"/>
      <c r="BN347" s="81">
        <v>0</v>
      </c>
      <c r="BO347" s="81">
        <v>0</v>
      </c>
      <c r="BP347" s="81">
        <v>3</v>
      </c>
      <c r="BQ347" s="81">
        <v>0</v>
      </c>
      <c r="BR347" s="81">
        <v>10</v>
      </c>
      <c r="BS347" s="81">
        <v>0</v>
      </c>
      <c r="BT347"/>
      <c r="BU347" s="80">
        <v>209.32400000000001</v>
      </c>
      <c r="BV347" s="80">
        <v>0.96499999999999997</v>
      </c>
      <c r="BW347" s="80">
        <v>0</v>
      </c>
      <c r="BX347" s="80">
        <v>3.7679999999999998</v>
      </c>
      <c r="BY347" s="80">
        <v>43.027999999999999</v>
      </c>
      <c r="BZ347" s="80">
        <v>0</v>
      </c>
      <c r="CA347" s="80">
        <v>0</v>
      </c>
      <c r="CB347" s="80">
        <v>0</v>
      </c>
      <c r="CC347" s="80">
        <v>0</v>
      </c>
    </row>
    <row r="348" spans="1:81">
      <c r="A348" s="80" t="s">
        <v>2109</v>
      </c>
      <c r="B348" s="80">
        <v>425</v>
      </c>
      <c r="C348" s="80">
        <v>17</v>
      </c>
      <c r="D348" s="80">
        <v>25</v>
      </c>
      <c r="E348" s="80">
        <v>2020</v>
      </c>
      <c r="F348" s="80" t="s">
        <v>218</v>
      </c>
      <c r="G348" s="80" t="s">
        <v>2092</v>
      </c>
      <c r="H348" s="80" t="s">
        <v>2093</v>
      </c>
      <c r="I348" s="177"/>
      <c r="J348" s="81">
        <v>64.554526528296094</v>
      </c>
      <c r="K348" s="81">
        <v>9.5575084979017877</v>
      </c>
      <c r="L348" s="81">
        <v>1.0818241750160487</v>
      </c>
      <c r="M348" s="81">
        <v>147.18720146883095</v>
      </c>
      <c r="N348" s="81">
        <v>166.52558087771342</v>
      </c>
      <c r="O348" s="81">
        <v>84.469829033735266</v>
      </c>
      <c r="P348" s="81">
        <v>83.204072317651736</v>
      </c>
      <c r="Q348" s="81">
        <v>8.427370185806458</v>
      </c>
      <c r="R348" s="81">
        <v>0</v>
      </c>
      <c r="S348" s="81">
        <v>18.845576680547779</v>
      </c>
      <c r="T348" s="82"/>
      <c r="U348" s="81">
        <v>11557252</v>
      </c>
      <c r="V348" s="81">
        <v>4615</v>
      </c>
      <c r="W348" s="81">
        <v>23</v>
      </c>
      <c r="X348" s="81">
        <v>43522</v>
      </c>
      <c r="Y348" s="81">
        <v>65910</v>
      </c>
      <c r="Z348" s="81">
        <v>60360</v>
      </c>
      <c r="AA348" s="81">
        <v>18771</v>
      </c>
      <c r="AB348" s="81">
        <v>142926</v>
      </c>
      <c r="AC348" s="81">
        <v>0</v>
      </c>
      <c r="AD348" s="81">
        <v>18.845576680547779</v>
      </c>
      <c r="AE348" s="82"/>
      <c r="AF348" s="81">
        <v>80998592.328194305</v>
      </c>
      <c r="AG348" s="81">
        <v>7289331.1201545801</v>
      </c>
      <c r="AH348" s="81">
        <v>255124.92975734302</v>
      </c>
      <c r="AI348" s="81">
        <v>251304976.90030029</v>
      </c>
      <c r="AJ348" s="81">
        <v>267324538.75013447</v>
      </c>
      <c r="AK348" s="81"/>
      <c r="AL348" s="81"/>
      <c r="AM348" s="81">
        <v>18653430.94097976</v>
      </c>
      <c r="AN348" s="81"/>
      <c r="AO348" s="81"/>
      <c r="AP348" s="82"/>
      <c r="AQ348" s="81">
        <v>2717</v>
      </c>
      <c r="AR348" s="81">
        <v>352</v>
      </c>
      <c r="AS348" s="81">
        <v>0</v>
      </c>
      <c r="AT348" s="81">
        <v>0</v>
      </c>
      <c r="AU348" s="81">
        <v>0</v>
      </c>
      <c r="AV348" s="81">
        <v>0</v>
      </c>
      <c r="AW348" s="81">
        <v>0</v>
      </c>
      <c r="AX348" s="82"/>
      <c r="AY348" s="81">
        <v>10707.999999999991</v>
      </c>
      <c r="AZ348" s="81">
        <v>15320</v>
      </c>
      <c r="BA348" s="81">
        <v>0</v>
      </c>
      <c r="BB348" s="81">
        <v>0</v>
      </c>
      <c r="BC348" s="81">
        <v>0</v>
      </c>
      <c r="BD348" s="81">
        <v>0</v>
      </c>
      <c r="BE348" s="81">
        <v>0</v>
      </c>
      <c r="BF348" s="82"/>
      <c r="BG348" s="81">
        <v>0</v>
      </c>
      <c r="BH348" s="81">
        <v>0</v>
      </c>
      <c r="BI348" s="81">
        <v>61.393000000000001</v>
      </c>
      <c r="BJ348" s="81">
        <v>0</v>
      </c>
      <c r="BK348" s="81">
        <v>166.14500000000001</v>
      </c>
      <c r="BL348" s="81">
        <v>0</v>
      </c>
      <c r="BM348" s="82"/>
      <c r="BN348" s="81">
        <v>0</v>
      </c>
      <c r="BO348" s="81">
        <v>0</v>
      </c>
      <c r="BP348" s="81">
        <v>4</v>
      </c>
      <c r="BQ348" s="81">
        <v>0</v>
      </c>
      <c r="BR348" s="81">
        <v>9</v>
      </c>
      <c r="BS348" s="81">
        <v>0</v>
      </c>
      <c r="BT348"/>
      <c r="BU348" s="80">
        <v>184.626</v>
      </c>
      <c r="BV348" s="80">
        <v>0</v>
      </c>
      <c r="BW348" s="80">
        <v>0</v>
      </c>
      <c r="BX348" s="80">
        <v>3.8610000000000002</v>
      </c>
      <c r="BY348" s="80">
        <v>39.051000000000002</v>
      </c>
      <c r="BZ348" s="80">
        <v>0</v>
      </c>
      <c r="CA348" s="80">
        <v>0</v>
      </c>
      <c r="CB348" s="80">
        <v>0</v>
      </c>
      <c r="CC348" s="80">
        <v>0</v>
      </c>
    </row>
    <row r="349" spans="1:81">
      <c r="A349" s="80" t="s">
        <v>2110</v>
      </c>
      <c r="B349" s="80">
        <v>425</v>
      </c>
      <c r="C349" s="80">
        <v>18</v>
      </c>
      <c r="D349" s="80">
        <v>25</v>
      </c>
      <c r="E349" s="80">
        <v>2021</v>
      </c>
      <c r="F349" s="80" t="s">
        <v>75</v>
      </c>
      <c r="G349" s="174" t="s">
        <v>2092</v>
      </c>
      <c r="H349" s="80" t="s">
        <v>2093</v>
      </c>
      <c r="I349" s="177"/>
      <c r="J349" s="81">
        <v>60.482382262006368</v>
      </c>
      <c r="K349" s="81">
        <v>10.64172208901674</v>
      </c>
      <c r="L349" s="81">
        <v>0.99467150959194006</v>
      </c>
      <c r="M349" s="81">
        <v>165.94879515895983</v>
      </c>
      <c r="N349" s="81">
        <v>157.5716708740415</v>
      </c>
      <c r="O349" s="81">
        <v>82.53747025048186</v>
      </c>
      <c r="P349" s="81">
        <v>86.705988509127025</v>
      </c>
      <c r="Q349" s="81">
        <v>8.5356659550015515</v>
      </c>
      <c r="R349" s="81">
        <v>0</v>
      </c>
      <c r="S349" s="81">
        <v>17.406556611549821</v>
      </c>
      <c r="T349" s="82"/>
      <c r="U349" s="81">
        <v>12509364</v>
      </c>
      <c r="V349" s="81">
        <v>4615</v>
      </c>
      <c r="W349" s="81">
        <v>23</v>
      </c>
      <c r="X349" s="81">
        <v>43522</v>
      </c>
      <c r="Y349" s="81">
        <v>66725</v>
      </c>
      <c r="Z349" s="81">
        <v>60730</v>
      </c>
      <c r="AA349" s="81">
        <v>19076</v>
      </c>
      <c r="AB349" s="81">
        <v>143046</v>
      </c>
      <c r="AC349" s="81">
        <v>0</v>
      </c>
      <c r="AD349" s="81">
        <v>17.406556611549821</v>
      </c>
      <c r="AE349" s="82"/>
      <c r="AF349" s="81">
        <v>76436483.21461165</v>
      </c>
      <c r="AG349" s="81">
        <v>8204955.5606574602</v>
      </c>
      <c r="AH349" s="81">
        <v>224656.0953008724</v>
      </c>
      <c r="AI349" s="81">
        <v>279956935.89412445</v>
      </c>
      <c r="AJ349" s="81">
        <v>235696304.62634322</v>
      </c>
      <c r="AK349" s="81">
        <v>0</v>
      </c>
      <c r="AL349" s="81">
        <v>0</v>
      </c>
      <c r="AM349" s="81">
        <v>18776774.095354978</v>
      </c>
      <c r="AN349" s="81">
        <v>0</v>
      </c>
      <c r="AO349" s="81">
        <v>0</v>
      </c>
      <c r="AP349" s="82"/>
      <c r="AQ349" s="81">
        <v>2848</v>
      </c>
      <c r="AR349" s="81">
        <v>355</v>
      </c>
      <c r="AS349" s="81">
        <v>0</v>
      </c>
      <c r="AT349" s="81">
        <v>0</v>
      </c>
      <c r="AU349" s="81">
        <v>0</v>
      </c>
      <c r="AV349" s="81">
        <v>1</v>
      </c>
      <c r="AW349" s="81"/>
      <c r="AX349" s="82"/>
      <c r="AY349" s="81">
        <v>11454.09999999998</v>
      </c>
      <c r="AZ349" s="81">
        <v>16123.9</v>
      </c>
      <c r="BA349" s="81">
        <v>0</v>
      </c>
      <c r="BB349" s="81">
        <v>0</v>
      </c>
      <c r="BC349" s="81">
        <v>0</v>
      </c>
      <c r="BD349" s="81">
        <v>1996</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2111</v>
      </c>
      <c r="B350" s="80">
        <v>425</v>
      </c>
      <c r="C350" s="80">
        <v>19</v>
      </c>
      <c r="D350" s="80">
        <v>25</v>
      </c>
      <c r="E350" s="80">
        <v>2022</v>
      </c>
      <c r="F350" s="80" t="s">
        <v>568</v>
      </c>
      <c r="G350" s="174" t="s">
        <v>2092</v>
      </c>
      <c r="H350" s="80" t="s">
        <v>2093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3034</v>
      </c>
      <c r="AR350" s="81">
        <v>356</v>
      </c>
      <c r="AS350" s="81">
        <v>0</v>
      </c>
      <c r="AT350" s="81">
        <v>0</v>
      </c>
      <c r="AU350" s="81">
        <v>0</v>
      </c>
      <c r="AV350" s="81">
        <v>1</v>
      </c>
      <c r="AW350" s="81"/>
      <c r="AX350" s="82"/>
      <c r="AY350" s="81">
        <v>12314.999999999964</v>
      </c>
      <c r="AZ350" s="81">
        <v>17073.899999999998</v>
      </c>
      <c r="BA350" s="81">
        <v>0</v>
      </c>
      <c r="BB350" s="81">
        <v>0</v>
      </c>
      <c r="BC350" s="81">
        <v>0</v>
      </c>
      <c r="BD350" s="81">
        <v>1996</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2112</v>
      </c>
      <c r="B351" s="80">
        <v>256</v>
      </c>
      <c r="C351" s="80">
        <v>1</v>
      </c>
      <c r="D351" s="80">
        <v>16</v>
      </c>
      <c r="E351" s="80">
        <v>1990</v>
      </c>
      <c r="F351" s="80" t="s">
        <v>562</v>
      </c>
      <c r="G351" s="80" t="s">
        <v>2113</v>
      </c>
      <c r="H351" s="80" t="s">
        <v>2114</v>
      </c>
      <c r="I351" s="177"/>
      <c r="J351" s="81">
        <v>422.41102661810623</v>
      </c>
      <c r="K351" s="81">
        <v>12.510293434600456</v>
      </c>
      <c r="L351" s="81">
        <v>4.8686171726776593</v>
      </c>
      <c r="M351" s="81">
        <v>85.921474057378347</v>
      </c>
      <c r="N351" s="81">
        <v>115.98088309782429</v>
      </c>
      <c r="O351" s="81">
        <v>106.71712151111571</v>
      </c>
      <c r="P351" s="81">
        <v>116.21380062587041</v>
      </c>
      <c r="Q351" s="81">
        <v>8.2004221181911241</v>
      </c>
      <c r="R351" s="81">
        <v>0</v>
      </c>
      <c r="S351" s="81">
        <v>9.3466441715956012</v>
      </c>
      <c r="T351" s="82"/>
      <c r="U351" s="81">
        <v>50284697</v>
      </c>
      <c r="V351" s="81">
        <v>4464</v>
      </c>
      <c r="W351" s="81">
        <v>48</v>
      </c>
      <c r="X351" s="81">
        <v>29943</v>
      </c>
      <c r="Y351" s="81">
        <v>36910</v>
      </c>
      <c r="Z351" s="81">
        <v>43894</v>
      </c>
      <c r="AA351" s="81">
        <v>28218</v>
      </c>
      <c r="AB351" s="81">
        <v>133147</v>
      </c>
      <c r="AC351" s="81">
        <v>0</v>
      </c>
      <c r="AD351" s="81">
        <v>9.3466441715956012</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2115</v>
      </c>
      <c r="B352" s="80">
        <v>257</v>
      </c>
      <c r="C352" s="80">
        <v>2</v>
      </c>
      <c r="D352" s="80">
        <v>16</v>
      </c>
      <c r="E352" s="80">
        <v>2005</v>
      </c>
      <c r="F352" s="80" t="s">
        <v>565</v>
      </c>
      <c r="G352" s="80" t="s">
        <v>2113</v>
      </c>
      <c r="H352" s="80" t="s">
        <v>2114</v>
      </c>
      <c r="I352" s="177"/>
      <c r="J352" s="81">
        <v>304.15531162059756</v>
      </c>
      <c r="K352" s="81">
        <v>9.8631093318495697</v>
      </c>
      <c r="L352" s="81">
        <v>10.769319882807151</v>
      </c>
      <c r="M352" s="81">
        <v>170.25535991843432</v>
      </c>
      <c r="N352" s="81">
        <v>170.72743966589056</v>
      </c>
      <c r="O352" s="81">
        <v>165.98662708374567</v>
      </c>
      <c r="P352" s="81">
        <v>110.22327543260209</v>
      </c>
      <c r="Q352" s="81">
        <v>8.456454062933707</v>
      </c>
      <c r="R352" s="81">
        <v>0</v>
      </c>
      <c r="S352" s="81">
        <v>9.2406814282396237</v>
      </c>
      <c r="T352" s="82"/>
      <c r="U352" s="81">
        <v>40715134</v>
      </c>
      <c r="V352" s="81">
        <v>4222</v>
      </c>
      <c r="W352" s="81">
        <v>94</v>
      </c>
      <c r="X352" s="81">
        <v>31798</v>
      </c>
      <c r="Y352" s="81">
        <v>48699</v>
      </c>
      <c r="Z352" s="81">
        <v>79004</v>
      </c>
      <c r="AA352" s="81">
        <v>21919</v>
      </c>
      <c r="AB352" s="81">
        <v>143537</v>
      </c>
      <c r="AC352" s="81">
        <v>0</v>
      </c>
      <c r="AD352" s="81">
        <v>9.2406814282396237</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2116</v>
      </c>
      <c r="B353" s="80">
        <v>258</v>
      </c>
      <c r="C353" s="80">
        <v>3</v>
      </c>
      <c r="D353" s="80">
        <v>16</v>
      </c>
      <c r="E353" s="80">
        <v>2006</v>
      </c>
      <c r="F353" s="80" t="s">
        <v>566</v>
      </c>
      <c r="G353" s="80" t="s">
        <v>2113</v>
      </c>
      <c r="H353" s="80" t="s">
        <v>2114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2117</v>
      </c>
      <c r="B354" s="80">
        <v>259</v>
      </c>
      <c r="C354" s="80">
        <v>4</v>
      </c>
      <c r="D354" s="80">
        <v>16</v>
      </c>
      <c r="E354" s="80">
        <v>2007</v>
      </c>
      <c r="F354" s="80" t="s">
        <v>567</v>
      </c>
      <c r="G354" s="80" t="s">
        <v>2113</v>
      </c>
      <c r="H354" s="80" t="s">
        <v>2114</v>
      </c>
      <c r="I354" s="177"/>
      <c r="J354" s="81">
        <v>267.72507717186903</v>
      </c>
      <c r="K354" s="81">
        <v>9.7851073184850907</v>
      </c>
      <c r="L354" s="81">
        <v>7.269136618358778</v>
      </c>
      <c r="M354" s="81">
        <v>175.83248850437548</v>
      </c>
      <c r="N354" s="81">
        <v>179.45994278265502</v>
      </c>
      <c r="O354" s="81">
        <v>162.90101153833135</v>
      </c>
      <c r="P354" s="81">
        <v>107.60930422110178</v>
      </c>
      <c r="Q354" s="81">
        <v>8.914776665782826</v>
      </c>
      <c r="R354" s="81">
        <v>0</v>
      </c>
      <c r="S354" s="81">
        <v>12.422273436984936</v>
      </c>
      <c r="T354" s="82"/>
      <c r="U354" s="81">
        <v>42211419</v>
      </c>
      <c r="V354" s="81">
        <v>4131</v>
      </c>
      <c r="W354" s="81">
        <v>71</v>
      </c>
      <c r="X354" s="81">
        <v>39462</v>
      </c>
      <c r="Y354" s="81">
        <v>49842</v>
      </c>
      <c r="Z354" s="81">
        <v>80602</v>
      </c>
      <c r="AA354" s="81">
        <v>21073</v>
      </c>
      <c r="AB354" s="81">
        <v>143314</v>
      </c>
      <c r="AC354" s="81">
        <v>0</v>
      </c>
      <c r="AD354" s="81">
        <v>12.422273436984936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2118</v>
      </c>
      <c r="B355" s="80">
        <v>260</v>
      </c>
      <c r="C355" s="80">
        <v>5</v>
      </c>
      <c r="D355" s="80">
        <v>16</v>
      </c>
      <c r="E355" s="80">
        <v>2008</v>
      </c>
      <c r="F355" s="80" t="s">
        <v>84</v>
      </c>
      <c r="G355" s="80" t="s">
        <v>2113</v>
      </c>
      <c r="H355" s="80" t="s">
        <v>2114</v>
      </c>
      <c r="I355" s="177"/>
      <c r="J355" s="81">
        <v>238.13738594379365</v>
      </c>
      <c r="K355" s="81">
        <v>7.282245887354593</v>
      </c>
      <c r="L355" s="81">
        <v>5.9295874269382232</v>
      </c>
      <c r="M355" s="81">
        <v>192.81613764325252</v>
      </c>
      <c r="N355" s="81">
        <v>187.28436176498172</v>
      </c>
      <c r="O355" s="81">
        <v>158.86711845559941</v>
      </c>
      <c r="P355" s="81">
        <v>104.64558773005128</v>
      </c>
      <c r="Q355" s="81">
        <v>8.7666166782581172</v>
      </c>
      <c r="R355" s="81">
        <v>0</v>
      </c>
      <c r="S355" s="81">
        <v>11.354881343641349</v>
      </c>
      <c r="T355" s="82"/>
      <c r="U355" s="81">
        <v>38912650</v>
      </c>
      <c r="V355" s="81">
        <v>4131</v>
      </c>
      <c r="W355" s="81">
        <v>71</v>
      </c>
      <c r="X355" s="81">
        <v>39462</v>
      </c>
      <c r="Y355" s="81">
        <v>50382</v>
      </c>
      <c r="Z355" s="81">
        <v>81365</v>
      </c>
      <c r="AA355" s="81">
        <v>20516</v>
      </c>
      <c r="AB355" s="81">
        <v>143248</v>
      </c>
      <c r="AC355" s="81">
        <v>0</v>
      </c>
      <c r="AD355" s="81">
        <v>11.354881343641349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2119</v>
      </c>
      <c r="B356" s="80">
        <v>261</v>
      </c>
      <c r="C356" s="80">
        <v>6</v>
      </c>
      <c r="D356" s="80">
        <v>16</v>
      </c>
      <c r="E356" s="80">
        <v>2009</v>
      </c>
      <c r="F356" s="80" t="s">
        <v>85</v>
      </c>
      <c r="G356" s="80" t="s">
        <v>2113</v>
      </c>
      <c r="H356" s="80" t="s">
        <v>2114</v>
      </c>
      <c r="I356" s="177"/>
      <c r="J356" s="81">
        <v>258.57668456748235</v>
      </c>
      <c r="K356" s="81">
        <v>7.2792977202275697</v>
      </c>
      <c r="L356" s="81">
        <v>12.410033069506387</v>
      </c>
      <c r="M356" s="81">
        <v>189.79091446762936</v>
      </c>
      <c r="N356" s="81">
        <v>169.33065035633058</v>
      </c>
      <c r="O356" s="81">
        <v>162.5618784854357</v>
      </c>
      <c r="P356" s="81">
        <v>99.622528868376776</v>
      </c>
      <c r="Q356" s="81">
        <v>8.3614801657796356</v>
      </c>
      <c r="R356" s="81">
        <v>0</v>
      </c>
      <c r="S356" s="81">
        <v>9.4466583035403726</v>
      </c>
      <c r="T356" s="82"/>
      <c r="U356" s="81">
        <v>36308754</v>
      </c>
      <c r="V356" s="81">
        <v>4387</v>
      </c>
      <c r="W356" s="81">
        <v>200</v>
      </c>
      <c r="X356" s="81">
        <v>41654</v>
      </c>
      <c r="Y356" s="81">
        <v>51068</v>
      </c>
      <c r="Z356" s="81">
        <v>82179</v>
      </c>
      <c r="AA356" s="81">
        <v>20051</v>
      </c>
      <c r="AB356" s="81">
        <v>143426</v>
      </c>
      <c r="AC356" s="81">
        <v>0</v>
      </c>
      <c r="AD356" s="81">
        <v>9.4466583035403726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169.935</v>
      </c>
      <c r="BJ356" s="81">
        <v>0</v>
      </c>
      <c r="BK356" s="81">
        <v>22.439</v>
      </c>
      <c r="BL356" s="81">
        <v>0</v>
      </c>
      <c r="BM356" s="82"/>
      <c r="BN356" s="81">
        <v>0</v>
      </c>
      <c r="BO356" s="81">
        <v>0</v>
      </c>
      <c r="BP356" s="81">
        <v>10</v>
      </c>
      <c r="BQ356" s="81">
        <v>0</v>
      </c>
      <c r="BR356" s="81">
        <v>4</v>
      </c>
      <c r="BS356" s="81">
        <v>0</v>
      </c>
      <c r="BT356"/>
      <c r="BU356" s="80"/>
      <c r="BV356" s="80"/>
      <c r="BW356" s="80"/>
      <c r="BX356" s="80"/>
      <c r="BY356" s="80"/>
      <c r="BZ356" s="80"/>
      <c r="CA356" s="80"/>
      <c r="CB356" s="80"/>
      <c r="CC356" s="80"/>
    </row>
    <row r="357" spans="1:81">
      <c r="A357" s="80" t="s">
        <v>2120</v>
      </c>
      <c r="B357" s="80">
        <v>262</v>
      </c>
      <c r="C357" s="80">
        <v>7</v>
      </c>
      <c r="D357" s="80">
        <v>16</v>
      </c>
      <c r="E357" s="80">
        <v>2010</v>
      </c>
      <c r="F357" s="80" t="s">
        <v>86</v>
      </c>
      <c r="G357" s="80" t="s">
        <v>2113</v>
      </c>
      <c r="H357" s="80" t="s">
        <v>2114</v>
      </c>
      <c r="I357" s="177"/>
      <c r="J357" s="81">
        <v>253.59977028379376</v>
      </c>
      <c r="K357" s="81">
        <v>7.8034492966914586</v>
      </c>
      <c r="L357" s="81">
        <v>11.602000305806033</v>
      </c>
      <c r="M357" s="81">
        <v>190.60326895934125</v>
      </c>
      <c r="N357" s="81">
        <v>187.8102581557886</v>
      </c>
      <c r="O357" s="81">
        <v>162.92246170758844</v>
      </c>
      <c r="P357" s="81">
        <v>99.529519054014528</v>
      </c>
      <c r="Q357" s="81">
        <v>8.7263421871043807</v>
      </c>
      <c r="R357" s="81">
        <v>0</v>
      </c>
      <c r="S357" s="81">
        <v>10.707202980894806</v>
      </c>
      <c r="T357" s="82"/>
      <c r="U357" s="81">
        <v>38707677</v>
      </c>
      <c r="V357" s="81">
        <v>4387</v>
      </c>
      <c r="W357" s="81">
        <v>200</v>
      </c>
      <c r="X357" s="81">
        <v>41654</v>
      </c>
      <c r="Y357" s="81">
        <v>51818</v>
      </c>
      <c r="Z357" s="81">
        <v>82744</v>
      </c>
      <c r="AA357" s="81">
        <v>19532</v>
      </c>
      <c r="AB357" s="81">
        <v>143428</v>
      </c>
      <c r="AC357" s="81">
        <v>0</v>
      </c>
      <c r="AD357" s="81">
        <v>10.707202980894806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173.42699999999999</v>
      </c>
      <c r="BJ357" s="81">
        <v>0</v>
      </c>
      <c r="BK357" s="81">
        <v>22.77</v>
      </c>
      <c r="BL357" s="81">
        <v>0</v>
      </c>
      <c r="BM357" s="82"/>
      <c r="BN357" s="81">
        <v>0</v>
      </c>
      <c r="BO357" s="81">
        <v>0</v>
      </c>
      <c r="BP357" s="81">
        <v>10</v>
      </c>
      <c r="BQ357" s="81">
        <v>0</v>
      </c>
      <c r="BR357" s="81">
        <v>4</v>
      </c>
      <c r="BS357" s="81">
        <v>0</v>
      </c>
      <c r="BT357"/>
      <c r="BU357" s="80">
        <v>187.392</v>
      </c>
      <c r="BV357" s="80">
        <v>8.8049999999999997</v>
      </c>
      <c r="BW357" s="80">
        <v>0</v>
      </c>
      <c r="BX357" s="80">
        <v>0</v>
      </c>
      <c r="BY357" s="80">
        <v>0</v>
      </c>
      <c r="BZ357" s="80">
        <v>0</v>
      </c>
      <c r="CA357" s="80">
        <v>0</v>
      </c>
      <c r="CB357" s="80">
        <v>0</v>
      </c>
      <c r="CC357" s="80">
        <v>0</v>
      </c>
    </row>
    <row r="358" spans="1:81">
      <c r="A358" s="80" t="s">
        <v>2121</v>
      </c>
      <c r="B358" s="80">
        <v>263</v>
      </c>
      <c r="C358" s="80">
        <v>8</v>
      </c>
      <c r="D358" s="80">
        <v>16</v>
      </c>
      <c r="E358" s="80">
        <v>2011</v>
      </c>
      <c r="F358" s="80" t="s">
        <v>87</v>
      </c>
      <c r="G358" s="80" t="s">
        <v>2113</v>
      </c>
      <c r="H358" s="80" t="s">
        <v>2114</v>
      </c>
      <c r="I358" s="177"/>
      <c r="J358" s="81">
        <v>274.04002386580981</v>
      </c>
      <c r="K358" s="81">
        <v>10.980427443734749</v>
      </c>
      <c r="L358" s="81">
        <v>11.635239722223018</v>
      </c>
      <c r="M358" s="81">
        <v>216.41312171949053</v>
      </c>
      <c r="N358" s="81">
        <v>213.20315729531956</v>
      </c>
      <c r="O358" s="81">
        <v>161.93844401145384</v>
      </c>
      <c r="P358" s="81">
        <v>95.812033795081121</v>
      </c>
      <c r="Q358" s="81">
        <v>10.100414097354561</v>
      </c>
      <c r="R358" s="81">
        <v>0</v>
      </c>
      <c r="S358" s="81">
        <v>8.7586307687746352</v>
      </c>
      <c r="T358" s="82"/>
      <c r="U358" s="81">
        <v>38598445</v>
      </c>
      <c r="V358" s="81">
        <v>4387</v>
      </c>
      <c r="W358" s="81">
        <v>200</v>
      </c>
      <c r="X358" s="81">
        <v>41654</v>
      </c>
      <c r="Y358" s="81">
        <v>52775</v>
      </c>
      <c r="Z358" s="81">
        <v>84031</v>
      </c>
      <c r="AA358" s="81">
        <v>19362</v>
      </c>
      <c r="AB358" s="81">
        <v>143925</v>
      </c>
      <c r="AC358" s="81">
        <v>0</v>
      </c>
      <c r="AD358" s="81">
        <v>8.7586307687746352</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169.32900000000001</v>
      </c>
      <c r="BJ358" s="81">
        <v>0</v>
      </c>
      <c r="BK358" s="81">
        <v>15.407</v>
      </c>
      <c r="BL358" s="81">
        <v>0</v>
      </c>
      <c r="BM358" s="82"/>
      <c r="BN358" s="81">
        <v>0</v>
      </c>
      <c r="BO358" s="81">
        <v>0</v>
      </c>
      <c r="BP358" s="81">
        <v>10</v>
      </c>
      <c r="BQ358" s="81">
        <v>0</v>
      </c>
      <c r="BR358" s="81">
        <v>2</v>
      </c>
      <c r="BS358" s="81">
        <v>0</v>
      </c>
      <c r="BT358"/>
      <c r="BU358" s="80">
        <v>175.78700000000001</v>
      </c>
      <c r="BV358" s="80">
        <v>8.9489999999999998</v>
      </c>
      <c r="BW358" s="80">
        <v>0</v>
      </c>
      <c r="BX358" s="80">
        <v>0</v>
      </c>
      <c r="BY358" s="80">
        <v>0</v>
      </c>
      <c r="BZ358" s="80">
        <v>0</v>
      </c>
      <c r="CA358" s="80">
        <v>0</v>
      </c>
      <c r="CB358" s="80">
        <v>0</v>
      </c>
      <c r="CC358" s="80">
        <v>0</v>
      </c>
    </row>
    <row r="359" spans="1:81">
      <c r="A359" s="80" t="s">
        <v>2122</v>
      </c>
      <c r="B359" s="80">
        <v>264</v>
      </c>
      <c r="C359" s="80">
        <v>9</v>
      </c>
      <c r="D359" s="80">
        <v>16</v>
      </c>
      <c r="E359" s="80">
        <v>2012</v>
      </c>
      <c r="F359" s="80" t="s">
        <v>88</v>
      </c>
      <c r="G359" s="80" t="s">
        <v>2113</v>
      </c>
      <c r="H359" s="80" t="s">
        <v>2114</v>
      </c>
      <c r="I359" s="177"/>
      <c r="J359" s="81">
        <v>277.05792651617793</v>
      </c>
      <c r="K359" s="81">
        <v>10.123653983166225</v>
      </c>
      <c r="L359" s="81">
        <v>11.607691410261776</v>
      </c>
      <c r="M359" s="81">
        <v>222.47455174454697</v>
      </c>
      <c r="N359" s="81">
        <v>219.41795329427012</v>
      </c>
      <c r="O359" s="81">
        <v>163.03877668596178</v>
      </c>
      <c r="P359" s="81">
        <v>96.053594969067234</v>
      </c>
      <c r="Q359" s="81">
        <v>11.1483880241582</v>
      </c>
      <c r="R359" s="81">
        <v>0</v>
      </c>
      <c r="S359" s="81">
        <v>8.4443517136463822</v>
      </c>
      <c r="T359" s="82"/>
      <c r="U359" s="81">
        <v>39938713</v>
      </c>
      <c r="V359" s="81">
        <v>4387</v>
      </c>
      <c r="W359" s="81">
        <v>200</v>
      </c>
      <c r="X359" s="81">
        <v>41654</v>
      </c>
      <c r="Y359" s="81">
        <v>54536</v>
      </c>
      <c r="Z359" s="81">
        <v>85273</v>
      </c>
      <c r="AA359" s="81">
        <v>19301</v>
      </c>
      <c r="AB359" s="81">
        <v>146214</v>
      </c>
      <c r="AC359" s="81">
        <v>0</v>
      </c>
      <c r="AD359" s="81">
        <v>8.4443517136463822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177.66</v>
      </c>
      <c r="BJ359" s="81">
        <v>0</v>
      </c>
      <c r="BK359" s="81">
        <v>10.370000000000001</v>
      </c>
      <c r="BL359" s="81">
        <v>0</v>
      </c>
      <c r="BM359" s="82"/>
      <c r="BN359" s="81">
        <v>0</v>
      </c>
      <c r="BO359" s="81">
        <v>0</v>
      </c>
      <c r="BP359" s="81">
        <v>11</v>
      </c>
      <c r="BQ359" s="81">
        <v>0</v>
      </c>
      <c r="BR359" s="81">
        <v>2</v>
      </c>
      <c r="BS359" s="81">
        <v>0</v>
      </c>
      <c r="BT359"/>
      <c r="BU359" s="80">
        <v>188.03</v>
      </c>
      <c r="BV359" s="80">
        <v>0</v>
      </c>
      <c r="BW359" s="80">
        <v>0</v>
      </c>
      <c r="BX359" s="80">
        <v>0</v>
      </c>
      <c r="BY359" s="80">
        <v>0</v>
      </c>
      <c r="BZ359" s="80">
        <v>0</v>
      </c>
      <c r="CA359" s="80">
        <v>0</v>
      </c>
      <c r="CB359" s="80">
        <v>0</v>
      </c>
      <c r="CC359" s="80">
        <v>0</v>
      </c>
    </row>
    <row r="360" spans="1:81">
      <c r="A360" s="80" t="s">
        <v>2123</v>
      </c>
      <c r="B360" s="80">
        <v>265</v>
      </c>
      <c r="C360" s="80">
        <v>10</v>
      </c>
      <c r="D360" s="80">
        <v>16</v>
      </c>
      <c r="E360" s="80">
        <v>2013</v>
      </c>
      <c r="F360" s="80" t="s">
        <v>89</v>
      </c>
      <c r="G360" s="80" t="s">
        <v>2113</v>
      </c>
      <c r="H360" s="80" t="s">
        <v>2114</v>
      </c>
      <c r="I360" s="177"/>
      <c r="J360" s="81">
        <v>271.20894288717238</v>
      </c>
      <c r="K360" s="81">
        <v>8.748164294381926</v>
      </c>
      <c r="L360" s="81">
        <v>11.435757785168965</v>
      </c>
      <c r="M360" s="81">
        <v>213.77602750936697</v>
      </c>
      <c r="N360" s="81">
        <v>214.10831784665328</v>
      </c>
      <c r="O360" s="81">
        <v>158.02887777538297</v>
      </c>
      <c r="P360" s="81">
        <v>94.931891567659903</v>
      </c>
      <c r="Q360" s="81">
        <v>11.340962704989408</v>
      </c>
      <c r="R360" s="81">
        <v>0</v>
      </c>
      <c r="S360" s="81">
        <v>8.561766703901073</v>
      </c>
      <c r="T360" s="82"/>
      <c r="U360" s="81">
        <v>40044190</v>
      </c>
      <c r="V360" s="81">
        <v>4387</v>
      </c>
      <c r="W360" s="81">
        <v>200</v>
      </c>
      <c r="X360" s="81">
        <v>41654</v>
      </c>
      <c r="Y360" s="81">
        <v>55300</v>
      </c>
      <c r="Z360" s="81">
        <v>86343</v>
      </c>
      <c r="AA360" s="81">
        <v>19004</v>
      </c>
      <c r="AB360" s="81">
        <v>146607</v>
      </c>
      <c r="AC360" s="81">
        <v>0</v>
      </c>
      <c r="AD360" s="81">
        <v>8.561766703901073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181.066</v>
      </c>
      <c r="BJ360" s="81">
        <v>0</v>
      </c>
      <c r="BK360" s="81">
        <v>10.312999999999999</v>
      </c>
      <c r="BL360" s="81">
        <v>0</v>
      </c>
      <c r="BM360" s="82"/>
      <c r="BN360" s="81">
        <v>0</v>
      </c>
      <c r="BO360" s="81">
        <v>0</v>
      </c>
      <c r="BP360" s="81">
        <v>12</v>
      </c>
      <c r="BQ360" s="81">
        <v>0</v>
      </c>
      <c r="BR360" s="81">
        <v>2</v>
      </c>
      <c r="BS360" s="81">
        <v>0</v>
      </c>
      <c r="BT360"/>
      <c r="BU360" s="80">
        <v>191.37899999999999</v>
      </c>
      <c r="BV360" s="80">
        <v>0</v>
      </c>
      <c r="BW360" s="80">
        <v>0</v>
      </c>
      <c r="BX360" s="80">
        <v>0</v>
      </c>
      <c r="BY360" s="80">
        <v>0</v>
      </c>
      <c r="BZ360" s="80">
        <v>0</v>
      </c>
      <c r="CA360" s="80">
        <v>0</v>
      </c>
      <c r="CB360" s="80">
        <v>0</v>
      </c>
      <c r="CC360" s="80">
        <v>0</v>
      </c>
    </row>
    <row r="361" spans="1:81">
      <c r="A361" s="80" t="s">
        <v>2124</v>
      </c>
      <c r="B361" s="80">
        <v>266</v>
      </c>
      <c r="C361" s="80">
        <v>11</v>
      </c>
      <c r="D361" s="80">
        <v>16</v>
      </c>
      <c r="E361" s="80">
        <v>2014</v>
      </c>
      <c r="F361" s="80" t="s">
        <v>90</v>
      </c>
      <c r="G361" s="80" t="s">
        <v>2113</v>
      </c>
      <c r="H361" s="80" t="s">
        <v>2114</v>
      </c>
      <c r="I361" s="177"/>
      <c r="J361" s="81">
        <v>273.32804170850909</v>
      </c>
      <c r="K361" s="81">
        <v>8.1837574955301982</v>
      </c>
      <c r="L361" s="81">
        <v>12.853302428591315</v>
      </c>
      <c r="M361" s="81">
        <v>203.17676680161293</v>
      </c>
      <c r="N361" s="81">
        <v>200.50757361856353</v>
      </c>
      <c r="O361" s="81">
        <v>151.53582220615047</v>
      </c>
      <c r="P361" s="81">
        <v>93.763575197249992</v>
      </c>
      <c r="Q361" s="81">
        <v>10.889899541471673</v>
      </c>
      <c r="R361" s="81">
        <v>0</v>
      </c>
      <c r="S361" s="81">
        <v>10.188739242571698</v>
      </c>
      <c r="T361" s="82"/>
      <c r="U361" s="81">
        <v>42565066</v>
      </c>
      <c r="V361" s="81">
        <v>3539</v>
      </c>
      <c r="W361" s="81">
        <v>247</v>
      </c>
      <c r="X361" s="81">
        <v>42160</v>
      </c>
      <c r="Y361" s="81">
        <v>56197</v>
      </c>
      <c r="Z361" s="81">
        <v>87201</v>
      </c>
      <c r="AA361" s="81">
        <v>18673</v>
      </c>
      <c r="AB361" s="81">
        <v>146725</v>
      </c>
      <c r="AC361" s="81">
        <v>0</v>
      </c>
      <c r="AD361" s="81">
        <v>10.188739242571698</v>
      </c>
      <c r="AE361" s="82"/>
      <c r="AF361" s="81">
        <v>311284003.59177226</v>
      </c>
      <c r="AG361" s="81">
        <v>6990234.5846616263</v>
      </c>
      <c r="AH361" s="81">
        <v>1560425.9754262988</v>
      </c>
      <c r="AI361" s="81">
        <v>264820214.09685132</v>
      </c>
      <c r="AJ361" s="81">
        <v>305808202.9547593</v>
      </c>
      <c r="AK361" s="81">
        <v>0</v>
      </c>
      <c r="AL361" s="81">
        <v>0</v>
      </c>
      <c r="AM361" s="81">
        <v>20143149.956783887</v>
      </c>
      <c r="AN361" s="81">
        <v>0</v>
      </c>
      <c r="AO361" s="81">
        <v>0</v>
      </c>
      <c r="AP361" s="82"/>
      <c r="AQ361" s="81">
        <v>4281</v>
      </c>
      <c r="AR361" s="81">
        <v>563</v>
      </c>
      <c r="AS361" s="81">
        <v>0</v>
      </c>
      <c r="AT361" s="81">
        <v>0</v>
      </c>
      <c r="AU361" s="81">
        <v>0</v>
      </c>
      <c r="AV361" s="81">
        <v>0</v>
      </c>
      <c r="AW361" s="81" t="s">
        <v>564</v>
      </c>
      <c r="AX361" s="82"/>
      <c r="AY361" s="81">
        <v>17573.400000000001</v>
      </c>
      <c r="AZ361" s="81">
        <v>15122.7</v>
      </c>
      <c r="BA361" s="81">
        <v>0</v>
      </c>
      <c r="BB361" s="81">
        <v>0</v>
      </c>
      <c r="BC361" s="81">
        <v>0</v>
      </c>
      <c r="BD361" s="81">
        <v>0</v>
      </c>
      <c r="BE361" s="81" t="s">
        <v>564</v>
      </c>
      <c r="BF361" s="82"/>
      <c r="BG361" s="81">
        <v>0</v>
      </c>
      <c r="BH361" s="81">
        <v>0</v>
      </c>
      <c r="BI361" s="81">
        <v>181.244</v>
      </c>
      <c r="BJ361" s="81">
        <v>0</v>
      </c>
      <c r="BK361" s="81">
        <v>9.6440000000000001</v>
      </c>
      <c r="BL361" s="81">
        <v>0</v>
      </c>
      <c r="BM361" s="82"/>
      <c r="BN361" s="81">
        <v>0</v>
      </c>
      <c r="BO361" s="81">
        <v>0</v>
      </c>
      <c r="BP361" s="81">
        <v>14</v>
      </c>
      <c r="BQ361" s="81">
        <v>0</v>
      </c>
      <c r="BR361" s="81">
        <v>2</v>
      </c>
      <c r="BS361" s="81">
        <v>0</v>
      </c>
      <c r="BT361"/>
      <c r="BU361" s="80">
        <v>190.88800000000001</v>
      </c>
      <c r="BV361" s="80">
        <v>0</v>
      </c>
      <c r="BW361" s="80">
        <v>0</v>
      </c>
      <c r="BX361" s="80">
        <v>0</v>
      </c>
      <c r="BY361" s="80">
        <v>0</v>
      </c>
      <c r="BZ361" s="80">
        <v>0</v>
      </c>
      <c r="CA361" s="80">
        <v>0</v>
      </c>
      <c r="CB361" s="80">
        <v>0</v>
      </c>
      <c r="CC361" s="80">
        <v>0</v>
      </c>
    </row>
    <row r="362" spans="1:81">
      <c r="A362" s="80" t="s">
        <v>2125</v>
      </c>
      <c r="B362" s="80">
        <v>267</v>
      </c>
      <c r="C362" s="80">
        <v>12</v>
      </c>
      <c r="D362" s="80">
        <v>16</v>
      </c>
      <c r="E362" s="80">
        <v>2015</v>
      </c>
      <c r="F362" s="80" t="s">
        <v>91</v>
      </c>
      <c r="G362" s="80" t="s">
        <v>2113</v>
      </c>
      <c r="H362" s="80" t="s">
        <v>2114</v>
      </c>
      <c r="I362" s="177"/>
      <c r="J362" s="81">
        <v>271.18293461799993</v>
      </c>
      <c r="K362" s="81">
        <v>7.5768869284902305</v>
      </c>
      <c r="L362" s="81">
        <v>13.809510203573483</v>
      </c>
      <c r="M362" s="81">
        <v>183.45266992672825</v>
      </c>
      <c r="N362" s="81">
        <v>192.90143538694073</v>
      </c>
      <c r="O362" s="81">
        <v>151.18270094270301</v>
      </c>
      <c r="P362" s="81">
        <v>92.460418880855528</v>
      </c>
      <c r="Q362" s="81">
        <v>10.652242769371677</v>
      </c>
      <c r="R362" s="81">
        <v>0</v>
      </c>
      <c r="S362" s="81">
        <v>10.26519414999065</v>
      </c>
      <c r="T362" s="82"/>
      <c r="U362" s="81">
        <v>47422190</v>
      </c>
      <c r="V362" s="81">
        <v>3539</v>
      </c>
      <c r="W362" s="81">
        <v>247</v>
      </c>
      <c r="X362" s="81">
        <v>42160</v>
      </c>
      <c r="Y362" s="81">
        <v>57013</v>
      </c>
      <c r="Z362" s="81">
        <v>87836</v>
      </c>
      <c r="AA362" s="81">
        <v>18399</v>
      </c>
      <c r="AB362" s="81">
        <v>146609</v>
      </c>
      <c r="AC362" s="81">
        <v>0</v>
      </c>
      <c r="AD362" s="81">
        <v>10.26519414999065</v>
      </c>
      <c r="AE362" s="82"/>
      <c r="AF362" s="81">
        <v>314887748.32773954</v>
      </c>
      <c r="AG362" s="81">
        <v>6006784.7945745951</v>
      </c>
      <c r="AH362" s="81">
        <v>1899064.9340420133</v>
      </c>
      <c r="AI362" s="81">
        <v>263458910.55137339</v>
      </c>
      <c r="AJ362" s="81">
        <v>300210867.03301466</v>
      </c>
      <c r="AK362" s="81">
        <v>0</v>
      </c>
      <c r="AL362" s="81">
        <v>0</v>
      </c>
      <c r="AM362" s="81">
        <v>20092148.448375653</v>
      </c>
      <c r="AN362" s="81">
        <v>0</v>
      </c>
      <c r="AO362" s="81">
        <v>0</v>
      </c>
      <c r="AP362" s="82"/>
      <c r="AQ362" s="81">
        <v>4759</v>
      </c>
      <c r="AR362" s="81">
        <v>810</v>
      </c>
      <c r="AS362" s="81">
        <v>0</v>
      </c>
      <c r="AT362" s="81">
        <v>0</v>
      </c>
      <c r="AU362" s="81">
        <v>0</v>
      </c>
      <c r="AV362" s="81">
        <v>0</v>
      </c>
      <c r="AW362" s="81" t="s">
        <v>564</v>
      </c>
      <c r="AX362" s="82"/>
      <c r="AY362" s="81">
        <v>19765.900000000001</v>
      </c>
      <c r="AZ362" s="81">
        <v>21554</v>
      </c>
      <c r="BA362" s="81">
        <v>0</v>
      </c>
      <c r="BB362" s="81">
        <v>0</v>
      </c>
      <c r="BC362" s="81">
        <v>0</v>
      </c>
      <c r="BD362" s="81">
        <v>0</v>
      </c>
      <c r="BE362" s="81" t="s">
        <v>564</v>
      </c>
      <c r="BF362" s="82"/>
      <c r="BG362" s="81">
        <v>0</v>
      </c>
      <c r="BH362" s="81">
        <v>0</v>
      </c>
      <c r="BI362" s="81">
        <v>175.86799999999999</v>
      </c>
      <c r="BJ362" s="81">
        <v>0</v>
      </c>
      <c r="BK362" s="81">
        <v>9.6509999999999998</v>
      </c>
      <c r="BL362" s="81">
        <v>0</v>
      </c>
      <c r="BM362" s="82"/>
      <c r="BN362" s="81">
        <v>0</v>
      </c>
      <c r="BO362" s="81">
        <v>0</v>
      </c>
      <c r="BP362" s="81">
        <v>14</v>
      </c>
      <c r="BQ362" s="81">
        <v>0</v>
      </c>
      <c r="BR362" s="81">
        <v>2</v>
      </c>
      <c r="BS362" s="81">
        <v>0</v>
      </c>
      <c r="BT362"/>
      <c r="BU362" s="80">
        <v>185.51900000000001</v>
      </c>
      <c r="BV362" s="80">
        <v>0</v>
      </c>
      <c r="BW362" s="80">
        <v>0</v>
      </c>
      <c r="BX362" s="80">
        <v>0</v>
      </c>
      <c r="BY362" s="80">
        <v>0</v>
      </c>
      <c r="BZ362" s="80">
        <v>0</v>
      </c>
      <c r="CA362" s="80">
        <v>0</v>
      </c>
      <c r="CB362" s="80">
        <v>0</v>
      </c>
      <c r="CC362" s="80">
        <v>0</v>
      </c>
    </row>
    <row r="363" spans="1:81">
      <c r="A363" s="80" t="s">
        <v>2126</v>
      </c>
      <c r="B363" s="80">
        <v>268</v>
      </c>
      <c r="C363" s="80">
        <v>13</v>
      </c>
      <c r="D363" s="80">
        <v>16</v>
      </c>
      <c r="E363" s="80">
        <v>2016</v>
      </c>
      <c r="F363" s="80" t="s">
        <v>92</v>
      </c>
      <c r="G363" s="80" t="s">
        <v>2113</v>
      </c>
      <c r="H363" s="80" t="s">
        <v>2114</v>
      </c>
      <c r="I363" s="177"/>
      <c r="J363" s="81">
        <v>266.76265540432473</v>
      </c>
      <c r="K363" s="81">
        <v>7.4414058863526051</v>
      </c>
      <c r="L363" s="81">
        <v>14.488256673137846</v>
      </c>
      <c r="M363" s="81">
        <v>175.36238632519974</v>
      </c>
      <c r="N363" s="81">
        <v>194.71014712390675</v>
      </c>
      <c r="O363" s="81">
        <v>150.74616192942847</v>
      </c>
      <c r="P363" s="81">
        <v>89.847486004650804</v>
      </c>
      <c r="Q363" s="81">
        <v>10.349781673079731</v>
      </c>
      <c r="R363" s="81">
        <v>0</v>
      </c>
      <c r="S363" s="81">
        <v>9.3572656384646908</v>
      </c>
      <c r="T363" s="82"/>
      <c r="U363" s="81">
        <v>47464293</v>
      </c>
      <c r="V363" s="81">
        <v>3539</v>
      </c>
      <c r="W363" s="81">
        <v>247</v>
      </c>
      <c r="X363" s="81">
        <v>42160</v>
      </c>
      <c r="Y363" s="81">
        <v>57879</v>
      </c>
      <c r="Z363" s="81">
        <v>88659</v>
      </c>
      <c r="AA363" s="81">
        <v>18492</v>
      </c>
      <c r="AB363" s="81">
        <v>146531</v>
      </c>
      <c r="AC363" s="81">
        <v>0</v>
      </c>
      <c r="AD363" s="81">
        <v>9.3572656384646908</v>
      </c>
      <c r="AE363" s="82"/>
      <c r="AF363" s="81">
        <v>312693529.0023067</v>
      </c>
      <c r="AG363" s="81">
        <v>5635827.8875079826</v>
      </c>
      <c r="AH363" s="81">
        <v>1449150.8918513751</v>
      </c>
      <c r="AI363" s="81">
        <v>271687514.95904583</v>
      </c>
      <c r="AJ363" s="81">
        <v>305066458.08075303</v>
      </c>
      <c r="AK363" s="81">
        <v>0</v>
      </c>
      <c r="AL363" s="81">
        <v>0</v>
      </c>
      <c r="AM363" s="81">
        <v>20097060.198744591</v>
      </c>
      <c r="AN363" s="81">
        <v>0</v>
      </c>
      <c r="AO363" s="81">
        <v>0</v>
      </c>
      <c r="AP363" s="82"/>
      <c r="AQ363" s="81">
        <v>5144</v>
      </c>
      <c r="AR363" s="81">
        <v>929</v>
      </c>
      <c r="AS363" s="81">
        <v>0</v>
      </c>
      <c r="AT363" s="81">
        <v>0</v>
      </c>
      <c r="AU363" s="81">
        <v>0</v>
      </c>
      <c r="AV363" s="81">
        <v>0</v>
      </c>
      <c r="AW363" s="81" t="s">
        <v>564</v>
      </c>
      <c r="AX363" s="82"/>
      <c r="AY363" s="81">
        <v>21608.3</v>
      </c>
      <c r="AZ363" s="81">
        <v>23685.1</v>
      </c>
      <c r="BA363" s="81">
        <v>0</v>
      </c>
      <c r="BB363" s="81">
        <v>0</v>
      </c>
      <c r="BC363" s="81">
        <v>0</v>
      </c>
      <c r="BD363" s="81">
        <v>0</v>
      </c>
      <c r="BE363" s="81" t="s">
        <v>564</v>
      </c>
      <c r="BF363" s="82"/>
      <c r="BG363" s="81">
        <v>2.82</v>
      </c>
      <c r="BH363" s="81">
        <v>0</v>
      </c>
      <c r="BI363" s="81">
        <v>187.494</v>
      </c>
      <c r="BJ363" s="81">
        <v>0</v>
      </c>
      <c r="BK363" s="81">
        <v>10.699</v>
      </c>
      <c r="BL363" s="81">
        <v>0</v>
      </c>
      <c r="BM363" s="82"/>
      <c r="BN363" s="81">
        <v>1</v>
      </c>
      <c r="BO363" s="81">
        <v>0</v>
      </c>
      <c r="BP363" s="81">
        <v>17</v>
      </c>
      <c r="BQ363" s="81">
        <v>0</v>
      </c>
      <c r="BR363" s="81">
        <v>2</v>
      </c>
      <c r="BS363" s="81">
        <v>0</v>
      </c>
      <c r="BT363"/>
      <c r="BU363" s="80">
        <v>201.01300000000001</v>
      </c>
      <c r="BV363" s="80">
        <v>0</v>
      </c>
      <c r="BW363" s="80">
        <v>0</v>
      </c>
      <c r="BX363" s="80">
        <v>0</v>
      </c>
      <c r="BY363" s="80">
        <v>0</v>
      </c>
      <c r="BZ363" s="80">
        <v>0</v>
      </c>
      <c r="CA363" s="80">
        <v>0</v>
      </c>
      <c r="CB363" s="80">
        <v>0</v>
      </c>
      <c r="CC363" s="80">
        <v>0</v>
      </c>
    </row>
    <row r="364" spans="1:81">
      <c r="A364" s="80" t="s">
        <v>2127</v>
      </c>
      <c r="B364" s="80">
        <v>269</v>
      </c>
      <c r="C364" s="80">
        <v>14</v>
      </c>
      <c r="D364" s="80">
        <v>16</v>
      </c>
      <c r="E364" s="80">
        <v>2017</v>
      </c>
      <c r="F364" s="80" t="s">
        <v>71</v>
      </c>
      <c r="G364" s="80" t="s">
        <v>2113</v>
      </c>
      <c r="H364" s="80" t="s">
        <v>2114</v>
      </c>
      <c r="I364" s="177"/>
      <c r="J364" s="81">
        <v>258.36613016948036</v>
      </c>
      <c r="K364" s="81">
        <v>7.4483615288111293</v>
      </c>
      <c r="L364" s="81">
        <v>13.109980957853416</v>
      </c>
      <c r="M364" s="81">
        <v>168.31414616973672</v>
      </c>
      <c r="N364" s="81">
        <v>189.00880623541184</v>
      </c>
      <c r="O364" s="81">
        <v>149.46883447951052</v>
      </c>
      <c r="P364" s="81">
        <v>88.587938320009002</v>
      </c>
      <c r="Q364" s="81">
        <v>9.9837122083393783</v>
      </c>
      <c r="R364" s="81">
        <v>0</v>
      </c>
      <c r="S364" s="81">
        <v>8.3843101962906417</v>
      </c>
      <c r="T364" s="82"/>
      <c r="U364" s="81">
        <v>46968329</v>
      </c>
      <c r="V364" s="81">
        <v>3539</v>
      </c>
      <c r="W364" s="81">
        <v>247</v>
      </c>
      <c r="X364" s="81">
        <v>42160</v>
      </c>
      <c r="Y364" s="81">
        <v>58642</v>
      </c>
      <c r="Z364" s="81">
        <v>89366</v>
      </c>
      <c r="AA364" s="81">
        <v>18349</v>
      </c>
      <c r="AB364" s="81">
        <v>146173</v>
      </c>
      <c r="AC364" s="81">
        <v>0</v>
      </c>
      <c r="AD364" s="81">
        <v>8.3843101962906417</v>
      </c>
      <c r="AE364" s="82"/>
      <c r="AF364" s="81">
        <v>317182122.66079479</v>
      </c>
      <c r="AG364" s="81">
        <v>5697345.8649998549</v>
      </c>
      <c r="AH364" s="81">
        <v>1803325.975917822</v>
      </c>
      <c r="AI364" s="81">
        <v>271040557.474347</v>
      </c>
      <c r="AJ364" s="81">
        <v>295572055.45224911</v>
      </c>
      <c r="AK364" s="81">
        <v>0</v>
      </c>
      <c r="AL364" s="81">
        <v>0</v>
      </c>
      <c r="AM364" s="81">
        <v>20079329.268229</v>
      </c>
      <c r="AN364" s="81">
        <v>0</v>
      </c>
      <c r="AO364" s="81">
        <v>0</v>
      </c>
      <c r="AP364" s="82"/>
      <c r="AQ364" s="81">
        <v>5471</v>
      </c>
      <c r="AR364" s="81">
        <v>1009</v>
      </c>
      <c r="AS364" s="81">
        <v>0</v>
      </c>
      <c r="AT364" s="81">
        <v>0</v>
      </c>
      <c r="AU364" s="81">
        <v>0</v>
      </c>
      <c r="AV364" s="81">
        <v>1</v>
      </c>
      <c r="AW364" s="81" t="s">
        <v>564</v>
      </c>
      <c r="AX364" s="82"/>
      <c r="AY364" s="81">
        <v>23204.2</v>
      </c>
      <c r="AZ364" s="81">
        <v>25973.90000000002</v>
      </c>
      <c r="BA364" s="81">
        <v>0</v>
      </c>
      <c r="BB364" s="81">
        <v>0</v>
      </c>
      <c r="BC364" s="81">
        <v>0</v>
      </c>
      <c r="BD364" s="81">
        <v>253</v>
      </c>
      <c r="BE364" s="81" t="s">
        <v>564</v>
      </c>
      <c r="BF364" s="82"/>
      <c r="BG364" s="81">
        <v>0</v>
      </c>
      <c r="BH364" s="81">
        <v>0</v>
      </c>
      <c r="BI364" s="81">
        <v>184.97399999999999</v>
      </c>
      <c r="BJ364" s="81">
        <v>0</v>
      </c>
      <c r="BK364" s="81">
        <v>9.6329999999999991</v>
      </c>
      <c r="BL364" s="81">
        <v>0</v>
      </c>
      <c r="BM364" s="82"/>
      <c r="BN364" s="81">
        <v>0</v>
      </c>
      <c r="BO364" s="81">
        <v>0</v>
      </c>
      <c r="BP364" s="81">
        <v>17</v>
      </c>
      <c r="BQ364" s="81">
        <v>0</v>
      </c>
      <c r="BR364" s="81">
        <v>2</v>
      </c>
      <c r="BS364" s="81">
        <v>0</v>
      </c>
      <c r="BT364"/>
      <c r="BU364" s="80">
        <v>194.607</v>
      </c>
      <c r="BV364" s="80">
        <v>0</v>
      </c>
      <c r="BW364" s="80">
        <v>0</v>
      </c>
      <c r="BX364" s="80">
        <v>0</v>
      </c>
      <c r="BY364" s="80">
        <v>0</v>
      </c>
      <c r="BZ364" s="80">
        <v>0</v>
      </c>
      <c r="CA364" s="80">
        <v>0</v>
      </c>
      <c r="CB364" s="80">
        <v>0</v>
      </c>
      <c r="CC364" s="80">
        <v>0</v>
      </c>
    </row>
    <row r="365" spans="1:81">
      <c r="A365" s="80" t="s">
        <v>2128</v>
      </c>
      <c r="B365" s="80">
        <v>270</v>
      </c>
      <c r="C365" s="80">
        <v>15</v>
      </c>
      <c r="D365" s="80">
        <v>16</v>
      </c>
      <c r="E365" s="80">
        <v>2018</v>
      </c>
      <c r="F365" s="80" t="s">
        <v>93</v>
      </c>
      <c r="G365" s="80" t="s">
        <v>2113</v>
      </c>
      <c r="H365" s="80" t="s">
        <v>2114</v>
      </c>
      <c r="I365" s="177"/>
      <c r="J365" s="81">
        <v>267.02293653620302</v>
      </c>
      <c r="K365" s="81">
        <v>6.9962637487640151</v>
      </c>
      <c r="L365" s="81">
        <v>11.691164895188992</v>
      </c>
      <c r="M365" s="81">
        <v>164.26517080531897</v>
      </c>
      <c r="N365" s="81">
        <v>178.58953101470885</v>
      </c>
      <c r="O365" s="81">
        <v>147.12343810945936</v>
      </c>
      <c r="P365" s="81">
        <v>87.500577892772171</v>
      </c>
      <c r="Q365" s="81">
        <v>9.2248956237803359</v>
      </c>
      <c r="R365" s="81">
        <v>0</v>
      </c>
      <c r="S365" s="81">
        <v>6.4945356132435981</v>
      </c>
      <c r="T365" s="82"/>
      <c r="U365" s="81">
        <v>50600131</v>
      </c>
      <c r="V365" s="81">
        <v>3539</v>
      </c>
      <c r="W365" s="81">
        <v>247</v>
      </c>
      <c r="X365" s="81">
        <v>42160</v>
      </c>
      <c r="Y365" s="81">
        <v>59239</v>
      </c>
      <c r="Z365" s="81">
        <v>89648</v>
      </c>
      <c r="AA365" s="81">
        <v>18306</v>
      </c>
      <c r="AB365" s="81">
        <v>145550</v>
      </c>
      <c r="AC365" s="81">
        <v>0</v>
      </c>
      <c r="AD365" s="81">
        <v>6.4945356132435981</v>
      </c>
      <c r="AE365" s="82"/>
      <c r="AF365" s="81">
        <v>332175656.2811541</v>
      </c>
      <c r="AG365" s="81">
        <v>5059252.7871395759</v>
      </c>
      <c r="AH365" s="81">
        <v>1630927.9227582591</v>
      </c>
      <c r="AI365" s="81">
        <v>260708968.02873811</v>
      </c>
      <c r="AJ365" s="81">
        <v>299720790.00300211</v>
      </c>
      <c r="AK365" s="81">
        <v>0</v>
      </c>
      <c r="AL365" s="81">
        <v>0</v>
      </c>
      <c r="AM365" s="81">
        <v>20035119.164080489</v>
      </c>
      <c r="AN365" s="81">
        <v>0</v>
      </c>
      <c r="AO365" s="81">
        <v>0</v>
      </c>
      <c r="AP365" s="82"/>
      <c r="AQ365" s="81">
        <v>5761</v>
      </c>
      <c r="AR365" s="81">
        <v>1110</v>
      </c>
      <c r="AS365" s="81">
        <v>0</v>
      </c>
      <c r="AT365" s="81">
        <v>0</v>
      </c>
      <c r="AU365" s="81">
        <v>0</v>
      </c>
      <c r="AV365" s="81">
        <v>1</v>
      </c>
      <c r="AW365" s="81" t="s">
        <v>564</v>
      </c>
      <c r="AX365" s="82"/>
      <c r="AY365" s="81">
        <v>24620.1</v>
      </c>
      <c r="AZ365" s="81">
        <v>27906</v>
      </c>
      <c r="BA365" s="81">
        <v>0</v>
      </c>
      <c r="BB365" s="81">
        <v>0</v>
      </c>
      <c r="BC365" s="81">
        <v>0</v>
      </c>
      <c r="BD365" s="81">
        <v>253</v>
      </c>
      <c r="BE365" s="81" t="s">
        <v>564</v>
      </c>
      <c r="BF365" s="82"/>
      <c r="BG365" s="81">
        <v>0</v>
      </c>
      <c r="BH365" s="81">
        <v>0</v>
      </c>
      <c r="BI365" s="81">
        <v>173.965</v>
      </c>
      <c r="BJ365" s="81">
        <v>0</v>
      </c>
      <c r="BK365" s="81">
        <v>9.6239999999999988</v>
      </c>
      <c r="BL365" s="81">
        <v>0</v>
      </c>
      <c r="BM365" s="82"/>
      <c r="BN365" s="81">
        <v>0</v>
      </c>
      <c r="BO365" s="81">
        <v>0</v>
      </c>
      <c r="BP365" s="81">
        <v>17</v>
      </c>
      <c r="BQ365" s="81">
        <v>0</v>
      </c>
      <c r="BR365" s="81">
        <v>2</v>
      </c>
      <c r="BS365" s="81">
        <v>0</v>
      </c>
      <c r="BT365"/>
      <c r="BU365" s="80">
        <v>183.589</v>
      </c>
      <c r="BV365" s="80">
        <v>0</v>
      </c>
      <c r="BW365" s="80">
        <v>0</v>
      </c>
      <c r="BX365" s="80">
        <v>0</v>
      </c>
      <c r="BY365" s="80">
        <v>0</v>
      </c>
      <c r="BZ365" s="80">
        <v>0</v>
      </c>
      <c r="CA365" s="80">
        <v>0</v>
      </c>
      <c r="CB365" s="80">
        <v>0</v>
      </c>
      <c r="CC365" s="80">
        <v>0</v>
      </c>
    </row>
    <row r="366" spans="1:81">
      <c r="A366" s="80" t="s">
        <v>2129</v>
      </c>
      <c r="B366" s="80">
        <v>271</v>
      </c>
      <c r="C366" s="80">
        <v>16</v>
      </c>
      <c r="D366" s="80">
        <v>16</v>
      </c>
      <c r="E366" s="80">
        <v>2019</v>
      </c>
      <c r="F366" s="80" t="s">
        <v>73</v>
      </c>
      <c r="G366" s="80" t="s">
        <v>2113</v>
      </c>
      <c r="H366" s="80" t="s">
        <v>2114</v>
      </c>
      <c r="I366" s="177"/>
      <c r="J366" s="81">
        <v>261.85563559643094</v>
      </c>
      <c r="K366" s="81">
        <v>6.3458893478063274</v>
      </c>
      <c r="L366" s="81">
        <v>11.792917801654065</v>
      </c>
      <c r="M366" s="81">
        <v>151.25539666366217</v>
      </c>
      <c r="N366" s="81">
        <v>157.47451709222807</v>
      </c>
      <c r="O366" s="81">
        <v>143.59929754619435</v>
      </c>
      <c r="P366" s="81">
        <v>86.677103569295582</v>
      </c>
      <c r="Q366" s="81">
        <v>8.9269169675215601</v>
      </c>
      <c r="R366" s="81">
        <v>0</v>
      </c>
      <c r="S366" s="81">
        <v>6.0778896992850449</v>
      </c>
      <c r="T366" s="82"/>
      <c r="U366" s="81">
        <v>51434958</v>
      </c>
      <c r="V366" s="81">
        <v>3539</v>
      </c>
      <c r="W366" s="81">
        <v>247</v>
      </c>
      <c r="X366" s="81">
        <v>42160</v>
      </c>
      <c r="Y366" s="81">
        <v>59674</v>
      </c>
      <c r="Z366" s="81">
        <v>89903</v>
      </c>
      <c r="AA366" s="81">
        <v>17998</v>
      </c>
      <c r="AB366" s="81">
        <v>144662</v>
      </c>
      <c r="AC366" s="81">
        <v>0</v>
      </c>
      <c r="AD366" s="81">
        <v>6.0778896992850449</v>
      </c>
      <c r="AE366" s="82"/>
      <c r="AF366" s="81">
        <v>326225569.85333008</v>
      </c>
      <c r="AG366" s="81">
        <v>4883701.5763870832</v>
      </c>
      <c r="AH366" s="81">
        <v>1773735.073180404</v>
      </c>
      <c r="AI366" s="81">
        <v>254436577.71657339</v>
      </c>
      <c r="AJ366" s="81">
        <v>270296950.41189605</v>
      </c>
      <c r="AK366" s="81">
        <v>0</v>
      </c>
      <c r="AL366" s="81">
        <v>0</v>
      </c>
      <c r="AM366" s="81">
        <v>19701875.385047056</v>
      </c>
      <c r="AN366" s="81">
        <v>0</v>
      </c>
      <c r="AO366" s="81">
        <v>0</v>
      </c>
      <c r="AP366" s="82"/>
      <c r="AQ366" s="81">
        <v>6061</v>
      </c>
      <c r="AR366" s="81">
        <v>1195</v>
      </c>
      <c r="AS366" s="81">
        <v>0</v>
      </c>
      <c r="AT366" s="81">
        <v>0</v>
      </c>
      <c r="AU366" s="81">
        <v>0</v>
      </c>
      <c r="AV366" s="81">
        <v>1</v>
      </c>
      <c r="AW366" s="81" t="s">
        <v>564</v>
      </c>
      <c r="AX366" s="82"/>
      <c r="AY366" s="81">
        <v>26119.099999999959</v>
      </c>
      <c r="AZ366" s="81">
        <v>31058.900000000031</v>
      </c>
      <c r="BA366" s="81">
        <v>0</v>
      </c>
      <c r="BB366" s="81">
        <v>0</v>
      </c>
      <c r="BC366" s="81">
        <v>0</v>
      </c>
      <c r="BD366" s="81">
        <v>253</v>
      </c>
      <c r="BE366" s="81" t="s">
        <v>564</v>
      </c>
      <c r="BF366" s="82"/>
      <c r="BG366" s="81">
        <v>0</v>
      </c>
      <c r="BH366" s="81">
        <v>0</v>
      </c>
      <c r="BI366" s="81">
        <v>167.661</v>
      </c>
      <c r="BJ366" s="81">
        <v>0</v>
      </c>
      <c r="BK366" s="81">
        <v>9.625</v>
      </c>
      <c r="BL366" s="81">
        <v>0</v>
      </c>
      <c r="BM366" s="82"/>
      <c r="BN366" s="81">
        <v>0</v>
      </c>
      <c r="BO366" s="81">
        <v>0</v>
      </c>
      <c r="BP366" s="81">
        <v>17</v>
      </c>
      <c r="BQ366" s="81">
        <v>0</v>
      </c>
      <c r="BR366" s="81">
        <v>2</v>
      </c>
      <c r="BS366" s="81">
        <v>0</v>
      </c>
      <c r="BT366"/>
      <c r="BU366" s="80">
        <v>177.286</v>
      </c>
      <c r="BV366" s="80">
        <v>0</v>
      </c>
      <c r="BW366" s="80">
        <v>0</v>
      </c>
      <c r="BX366" s="80">
        <v>0</v>
      </c>
      <c r="BY366" s="80">
        <v>0</v>
      </c>
      <c r="BZ366" s="80">
        <v>0</v>
      </c>
      <c r="CA366" s="80">
        <v>0</v>
      </c>
      <c r="CB366" s="80">
        <v>0</v>
      </c>
      <c r="CC366" s="80">
        <v>0</v>
      </c>
    </row>
    <row r="367" spans="1:81">
      <c r="A367" s="80" t="s">
        <v>2130</v>
      </c>
      <c r="B367" s="80">
        <v>272</v>
      </c>
      <c r="C367" s="80">
        <v>17</v>
      </c>
      <c r="D367" s="80">
        <v>16</v>
      </c>
      <c r="E367" s="80">
        <v>2020</v>
      </c>
      <c r="F367" s="80" t="s">
        <v>218</v>
      </c>
      <c r="G367" s="80" t="s">
        <v>2113</v>
      </c>
      <c r="H367" s="80" t="s">
        <v>2114</v>
      </c>
      <c r="I367" s="177"/>
      <c r="J367" s="81">
        <v>217.16588001782139</v>
      </c>
      <c r="K367" s="81">
        <v>6.8500169706552896</v>
      </c>
      <c r="L367" s="81">
        <v>20.375524835141746</v>
      </c>
      <c r="M367" s="81">
        <v>145.16153720390437</v>
      </c>
      <c r="N367" s="81">
        <v>162.6576345222268</v>
      </c>
      <c r="O367" s="81">
        <v>126.27651678313565</v>
      </c>
      <c r="P367" s="81">
        <v>81.11632429881341</v>
      </c>
      <c r="Q367" s="81">
        <v>8.4963570959375296</v>
      </c>
      <c r="R367" s="81">
        <v>0</v>
      </c>
      <c r="S367" s="81">
        <v>6.770816361557018</v>
      </c>
      <c r="T367" s="82"/>
      <c r="U367" s="81">
        <v>46066042</v>
      </c>
      <c r="V367" s="81">
        <v>3359</v>
      </c>
      <c r="W367" s="81">
        <v>413</v>
      </c>
      <c r="X367" s="81">
        <v>43896</v>
      </c>
      <c r="Y367" s="81">
        <v>60211</v>
      </c>
      <c r="Z367" s="81">
        <v>90234</v>
      </c>
      <c r="AA367" s="81">
        <v>18300</v>
      </c>
      <c r="AB367" s="81">
        <v>144096</v>
      </c>
      <c r="AC367" s="81">
        <v>0</v>
      </c>
      <c r="AD367" s="81">
        <v>6.770816361557018</v>
      </c>
      <c r="AE367" s="82"/>
      <c r="AF367" s="81">
        <v>285329528.67024457</v>
      </c>
      <c r="AG367" s="81">
        <v>5001579.190705576</v>
      </c>
      <c r="AH367" s="81">
        <v>3018037.8283501496</v>
      </c>
      <c r="AI367" s="81">
        <v>250213477.4801572</v>
      </c>
      <c r="AJ367" s="81">
        <v>288476103.85101879</v>
      </c>
      <c r="AK367" s="81"/>
      <c r="AL367" s="81"/>
      <c r="AM367" s="81">
        <v>18806128.939950876</v>
      </c>
      <c r="AN367" s="81"/>
      <c r="AO367" s="81"/>
      <c r="AP367" s="82"/>
      <c r="AQ367" s="81">
        <v>6352</v>
      </c>
      <c r="AR367" s="81">
        <v>1215</v>
      </c>
      <c r="AS367" s="81">
        <v>0</v>
      </c>
      <c r="AT367" s="81">
        <v>0</v>
      </c>
      <c r="AU367" s="81">
        <v>0</v>
      </c>
      <c r="AV367" s="81">
        <v>1</v>
      </c>
      <c r="AW367" s="81">
        <v>0</v>
      </c>
      <c r="AX367" s="82"/>
      <c r="AY367" s="81">
        <v>27799.79999999993</v>
      </c>
      <c r="AZ367" s="81">
        <v>31599.100000000031</v>
      </c>
      <c r="BA367" s="81">
        <v>0</v>
      </c>
      <c r="BB367" s="81">
        <v>0</v>
      </c>
      <c r="BC367" s="81">
        <v>0</v>
      </c>
      <c r="BD367" s="81">
        <v>253</v>
      </c>
      <c r="BE367" s="81">
        <v>0</v>
      </c>
      <c r="BF367" s="82"/>
      <c r="BG367" s="81">
        <v>0</v>
      </c>
      <c r="BH367" s="81">
        <v>0</v>
      </c>
      <c r="BI367" s="81">
        <v>155.08699999999999</v>
      </c>
      <c r="BJ367" s="81">
        <v>0</v>
      </c>
      <c r="BK367" s="81">
        <v>9.1069999999999993</v>
      </c>
      <c r="BL367" s="81">
        <v>0</v>
      </c>
      <c r="BM367" s="82"/>
      <c r="BN367" s="81">
        <v>0</v>
      </c>
      <c r="BO367" s="81">
        <v>0</v>
      </c>
      <c r="BP367" s="81">
        <v>17</v>
      </c>
      <c r="BQ367" s="81">
        <v>0</v>
      </c>
      <c r="BR367" s="81">
        <v>2</v>
      </c>
      <c r="BS367" s="81">
        <v>0</v>
      </c>
      <c r="BT367"/>
      <c r="BU367" s="80">
        <v>164.19399999999999</v>
      </c>
      <c r="BV367" s="80">
        <v>0</v>
      </c>
      <c r="BW367" s="80">
        <v>0</v>
      </c>
      <c r="BX367" s="80">
        <v>0</v>
      </c>
      <c r="BY367" s="80">
        <v>0</v>
      </c>
      <c r="BZ367" s="80">
        <v>0</v>
      </c>
      <c r="CA367" s="80">
        <v>0</v>
      </c>
      <c r="CB367" s="80">
        <v>0</v>
      </c>
      <c r="CC367" s="80">
        <v>0</v>
      </c>
    </row>
    <row r="368" spans="1:81">
      <c r="A368" s="80" t="s">
        <v>2131</v>
      </c>
      <c r="B368" s="80">
        <v>272</v>
      </c>
      <c r="C368" s="80">
        <v>18</v>
      </c>
      <c r="D368" s="80">
        <v>16</v>
      </c>
      <c r="E368" s="80">
        <v>2021</v>
      </c>
      <c r="F368" s="80" t="s">
        <v>75</v>
      </c>
      <c r="G368" s="174" t="s">
        <v>2113</v>
      </c>
      <c r="H368" s="80" t="s">
        <v>2114</v>
      </c>
      <c r="I368" s="177"/>
      <c r="J368" s="81">
        <v>235.61409725667988</v>
      </c>
      <c r="K368" s="81">
        <v>7.4349837389904829</v>
      </c>
      <c r="L368" s="81">
        <v>18.367955187780005</v>
      </c>
      <c r="M368" s="81">
        <v>165.32377348664315</v>
      </c>
      <c r="N368" s="81">
        <v>155.14273646769473</v>
      </c>
      <c r="O368" s="81">
        <v>122.64418434716752</v>
      </c>
      <c r="P368" s="81">
        <v>83.037937936320063</v>
      </c>
      <c r="Q368" s="81">
        <v>8.5675301498757239</v>
      </c>
      <c r="R368" s="81">
        <v>0</v>
      </c>
      <c r="S368" s="81">
        <v>6.6374711654984671</v>
      </c>
      <c r="T368" s="82"/>
      <c r="U368" s="81">
        <v>49656161</v>
      </c>
      <c r="V368" s="81">
        <v>3359</v>
      </c>
      <c r="W368" s="81">
        <v>413</v>
      </c>
      <c r="X368" s="81">
        <v>43896</v>
      </c>
      <c r="Y368" s="81">
        <v>60861</v>
      </c>
      <c r="Z368" s="81">
        <v>90240</v>
      </c>
      <c r="AA368" s="81">
        <v>18269</v>
      </c>
      <c r="AB368" s="81">
        <v>143580</v>
      </c>
      <c r="AC368" s="81">
        <v>0</v>
      </c>
      <c r="AD368" s="81">
        <v>6.6374711654984671</v>
      </c>
      <c r="AE368" s="82"/>
      <c r="AF368" s="81">
        <v>302279602.42160684</v>
      </c>
      <c r="AG368" s="81">
        <v>5310651.1182654947</v>
      </c>
      <c r="AH368" s="81">
        <v>2836080.2795054293</v>
      </c>
      <c r="AI368" s="81">
        <v>272892249.95940566</v>
      </c>
      <c r="AJ368" s="81">
        <v>269893512.75444269</v>
      </c>
      <c r="AK368" s="81">
        <v>0</v>
      </c>
      <c r="AL368" s="81">
        <v>0</v>
      </c>
      <c r="AM368" s="81">
        <v>18846869.011444345</v>
      </c>
      <c r="AN368" s="81">
        <v>0</v>
      </c>
      <c r="AO368" s="81">
        <v>0</v>
      </c>
      <c r="AP368" s="82"/>
      <c r="AQ368" s="81">
        <v>6700</v>
      </c>
      <c r="AR368" s="81">
        <v>1228</v>
      </c>
      <c r="AS368" s="81">
        <v>0</v>
      </c>
      <c r="AT368" s="81">
        <v>0</v>
      </c>
      <c r="AU368" s="81">
        <v>0</v>
      </c>
      <c r="AV368" s="81">
        <v>1</v>
      </c>
      <c r="AW368" s="81"/>
      <c r="AX368" s="82"/>
      <c r="AY368" s="81">
        <v>29770.40000000002</v>
      </c>
      <c r="AZ368" s="81">
        <v>32178.40000000002</v>
      </c>
      <c r="BA368" s="81">
        <v>0</v>
      </c>
      <c r="BB368" s="81">
        <v>0</v>
      </c>
      <c r="BC368" s="81">
        <v>0</v>
      </c>
      <c r="BD368" s="81">
        <v>253</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2132</v>
      </c>
      <c r="B369" s="80">
        <v>272</v>
      </c>
      <c r="C369" s="80">
        <v>19</v>
      </c>
      <c r="D369" s="80">
        <v>16</v>
      </c>
      <c r="E369" s="80">
        <v>2022</v>
      </c>
      <c r="F369" s="80" t="s">
        <v>568</v>
      </c>
      <c r="G369" s="174" t="s">
        <v>2113</v>
      </c>
      <c r="H369" s="80" t="s">
        <v>2114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7060</v>
      </c>
      <c r="AR369" s="81">
        <v>1233</v>
      </c>
      <c r="AS369" s="81">
        <v>0</v>
      </c>
      <c r="AT369" s="81">
        <v>0</v>
      </c>
      <c r="AU369" s="81">
        <v>0</v>
      </c>
      <c r="AV369" s="81">
        <v>1</v>
      </c>
      <c r="AW369" s="81"/>
      <c r="AX369" s="82"/>
      <c r="AY369" s="81">
        <v>31674.500000000146</v>
      </c>
      <c r="AZ369" s="81">
        <v>32288.700000000023</v>
      </c>
      <c r="BA369" s="81">
        <v>0</v>
      </c>
      <c r="BB369" s="81">
        <v>0</v>
      </c>
      <c r="BC369" s="81">
        <v>0</v>
      </c>
      <c r="BD369" s="81">
        <v>253</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2133</v>
      </c>
      <c r="B370" s="80">
        <v>341</v>
      </c>
      <c r="C370" s="80">
        <v>1</v>
      </c>
      <c r="D370" s="80">
        <v>21</v>
      </c>
      <c r="E370" s="80">
        <v>1990</v>
      </c>
      <c r="F370" s="80" t="s">
        <v>562</v>
      </c>
      <c r="G370" s="80" t="s">
        <v>2134</v>
      </c>
      <c r="H370" s="80" t="s">
        <v>2135</v>
      </c>
      <c r="I370" s="177"/>
      <c r="J370" s="81">
        <v>225.79099060078838</v>
      </c>
      <c r="K370" s="81">
        <v>12.931064944285822</v>
      </c>
      <c r="L370" s="81">
        <v>0.63465062019502105</v>
      </c>
      <c r="M370" s="81">
        <v>105.370224684118</v>
      </c>
      <c r="N370" s="81">
        <v>139.28479832141542</v>
      </c>
      <c r="O370" s="81">
        <v>88.57029973686484</v>
      </c>
      <c r="P370" s="81">
        <v>101.70046043855849</v>
      </c>
      <c r="Q370" s="81">
        <v>9.6924213807594128</v>
      </c>
      <c r="R370" s="81">
        <v>0</v>
      </c>
      <c r="S370" s="81">
        <v>16.70771113900301</v>
      </c>
      <c r="T370" s="82"/>
      <c r="U370" s="81">
        <v>32977567</v>
      </c>
      <c r="V370" s="81">
        <v>6307</v>
      </c>
      <c r="W370" s="81">
        <v>8</v>
      </c>
      <c r="X370" s="81">
        <v>47455</v>
      </c>
      <c r="Y370" s="81">
        <v>56406</v>
      </c>
      <c r="Z370" s="81">
        <v>36430</v>
      </c>
      <c r="AA370" s="81">
        <v>24694</v>
      </c>
      <c r="AB370" s="81">
        <v>157372</v>
      </c>
      <c r="AC370" s="81">
        <v>0</v>
      </c>
      <c r="AD370" s="81">
        <v>16.70771113900301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2136</v>
      </c>
      <c r="B371" s="80">
        <v>342</v>
      </c>
      <c r="C371" s="80">
        <v>2</v>
      </c>
      <c r="D371" s="80">
        <v>21</v>
      </c>
      <c r="E371" s="80">
        <v>2005</v>
      </c>
      <c r="F371" s="80" t="s">
        <v>565</v>
      </c>
      <c r="G371" s="80" t="s">
        <v>2134</v>
      </c>
      <c r="H371" s="80" t="s">
        <v>2135</v>
      </c>
      <c r="I371" s="177"/>
      <c r="J371" s="81">
        <v>221.78674442699582</v>
      </c>
      <c r="K371" s="81">
        <v>9.0795418504018706</v>
      </c>
      <c r="L371" s="81">
        <v>2.4328938566775342</v>
      </c>
      <c r="M371" s="81">
        <v>169.94263309907689</v>
      </c>
      <c r="N371" s="81">
        <v>177.40469087174961</v>
      </c>
      <c r="O371" s="81">
        <v>90.62831180553458</v>
      </c>
      <c r="P371" s="81">
        <v>71.884744847349182</v>
      </c>
      <c r="Q371" s="81">
        <v>8.5893069434586984</v>
      </c>
      <c r="R371" s="81">
        <v>0</v>
      </c>
      <c r="S371" s="81">
        <v>24.810290960000007</v>
      </c>
      <c r="T371" s="82"/>
      <c r="U371" s="81">
        <v>23345324</v>
      </c>
      <c r="V371" s="81">
        <v>4994</v>
      </c>
      <c r="W371" s="81">
        <v>27</v>
      </c>
      <c r="X371" s="81">
        <v>40429</v>
      </c>
      <c r="Y371" s="81">
        <v>64524</v>
      </c>
      <c r="Z371" s="81">
        <v>43136</v>
      </c>
      <c r="AA371" s="81">
        <v>14295</v>
      </c>
      <c r="AB371" s="81">
        <v>145792</v>
      </c>
      <c r="AC371" s="81">
        <v>0</v>
      </c>
      <c r="AD371" s="81">
        <v>24.810290960000007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2137</v>
      </c>
      <c r="B372" s="80">
        <v>343</v>
      </c>
      <c r="C372" s="80">
        <v>3</v>
      </c>
      <c r="D372" s="80">
        <v>21</v>
      </c>
      <c r="E372" s="80">
        <v>2006</v>
      </c>
      <c r="F372" s="80" t="s">
        <v>566</v>
      </c>
      <c r="G372" s="80" t="s">
        <v>2134</v>
      </c>
      <c r="H372" s="80" t="s">
        <v>2135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2138</v>
      </c>
      <c r="B373" s="80">
        <v>344</v>
      </c>
      <c r="C373" s="80">
        <v>4</v>
      </c>
      <c r="D373" s="80">
        <v>21</v>
      </c>
      <c r="E373" s="80">
        <v>2007</v>
      </c>
      <c r="F373" s="80" t="s">
        <v>567</v>
      </c>
      <c r="G373" s="80" t="s">
        <v>2134</v>
      </c>
      <c r="H373" s="80" t="s">
        <v>2135</v>
      </c>
      <c r="I373" s="177"/>
      <c r="J373" s="81">
        <v>199.86629346249617</v>
      </c>
      <c r="K373" s="81">
        <v>8.2616409910801174</v>
      </c>
      <c r="L373" s="81">
        <v>1.0710407350938136</v>
      </c>
      <c r="M373" s="81">
        <v>188.48217009442962</v>
      </c>
      <c r="N373" s="81">
        <v>189.31415199960531</v>
      </c>
      <c r="O373" s="81">
        <v>85.334971963263499</v>
      </c>
      <c r="P373" s="81">
        <v>68.850958516258501</v>
      </c>
      <c r="Q373" s="81">
        <v>9.0364486807867426</v>
      </c>
      <c r="R373" s="81">
        <v>0</v>
      </c>
      <c r="S373" s="81">
        <v>17.842202336000003</v>
      </c>
      <c r="T373" s="82"/>
      <c r="U373" s="81">
        <v>23718354</v>
      </c>
      <c r="V373" s="81">
        <v>4424</v>
      </c>
      <c r="W373" s="81">
        <v>12</v>
      </c>
      <c r="X373" s="81">
        <v>51810</v>
      </c>
      <c r="Y373" s="81">
        <v>66289</v>
      </c>
      <c r="Z373" s="81">
        <v>42223</v>
      </c>
      <c r="AA373" s="81">
        <v>13483</v>
      </c>
      <c r="AB373" s="81">
        <v>145270</v>
      </c>
      <c r="AC373" s="81">
        <v>0</v>
      </c>
      <c r="AD373" s="81">
        <v>17.842202336000003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2139</v>
      </c>
      <c r="B374" s="80">
        <v>345</v>
      </c>
      <c r="C374" s="80">
        <v>5</v>
      </c>
      <c r="D374" s="80">
        <v>21</v>
      </c>
      <c r="E374" s="80">
        <v>2008</v>
      </c>
      <c r="F374" s="80" t="s">
        <v>84</v>
      </c>
      <c r="G374" s="80" t="s">
        <v>2134</v>
      </c>
      <c r="H374" s="80" t="s">
        <v>2135</v>
      </c>
      <c r="I374" s="177"/>
      <c r="J374" s="81">
        <v>200.76394286947274</v>
      </c>
      <c r="K374" s="81">
        <v>6.198288136446954</v>
      </c>
      <c r="L374" s="81">
        <v>0.94875952238059824</v>
      </c>
      <c r="M374" s="81">
        <v>197.83706128915802</v>
      </c>
      <c r="N374" s="81">
        <v>183.67011409373521</v>
      </c>
      <c r="O374" s="81">
        <v>81.629172509964278</v>
      </c>
      <c r="P374" s="81">
        <v>66.166044259808203</v>
      </c>
      <c r="Q374" s="81">
        <v>8.9026617809874242</v>
      </c>
      <c r="R374" s="81">
        <v>0</v>
      </c>
      <c r="S374" s="81">
        <v>10.894676662530001</v>
      </c>
      <c r="T374" s="82"/>
      <c r="U374" s="81">
        <v>25299176</v>
      </c>
      <c r="V374" s="81">
        <v>4424</v>
      </c>
      <c r="W374" s="81">
        <v>12</v>
      </c>
      <c r="X374" s="81">
        <v>51810</v>
      </c>
      <c r="Y374" s="81">
        <v>66974</v>
      </c>
      <c r="Z374" s="81">
        <v>41807</v>
      </c>
      <c r="AA374" s="81">
        <v>12972</v>
      </c>
      <c r="AB374" s="81">
        <v>145471</v>
      </c>
      <c r="AC374" s="81">
        <v>0</v>
      </c>
      <c r="AD374" s="81">
        <v>10.894676662530001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2140</v>
      </c>
      <c r="B375" s="80">
        <v>346</v>
      </c>
      <c r="C375" s="80">
        <v>6</v>
      </c>
      <c r="D375" s="80">
        <v>21</v>
      </c>
      <c r="E375" s="80">
        <v>2009</v>
      </c>
      <c r="F375" s="80" t="s">
        <v>85</v>
      </c>
      <c r="G375" s="80" t="s">
        <v>2134</v>
      </c>
      <c r="H375" s="80" t="s">
        <v>2135</v>
      </c>
      <c r="I375" s="177"/>
      <c r="J375" s="81">
        <v>141.19172469876116</v>
      </c>
      <c r="K375" s="81">
        <v>5.6156184344748006</v>
      </c>
      <c r="L375" s="81">
        <v>0.79713488204143468</v>
      </c>
      <c r="M375" s="81">
        <v>164.47071230796192</v>
      </c>
      <c r="N375" s="81">
        <v>150.49625557089792</v>
      </c>
      <c r="O375" s="81">
        <v>81.042572916071208</v>
      </c>
      <c r="P375" s="81">
        <v>62.254764686088521</v>
      </c>
      <c r="Q375" s="81">
        <v>8.4624526787628493</v>
      </c>
      <c r="R375" s="81">
        <v>0</v>
      </c>
      <c r="S375" s="81">
        <v>10.238937996800001</v>
      </c>
      <c r="T375" s="82"/>
      <c r="U375" s="81">
        <v>18494109</v>
      </c>
      <c r="V375" s="81">
        <v>4847</v>
      </c>
      <c r="W375" s="81">
        <v>17</v>
      </c>
      <c r="X375" s="81">
        <v>53620</v>
      </c>
      <c r="Y375" s="81">
        <v>67464</v>
      </c>
      <c r="Z375" s="81">
        <v>40969</v>
      </c>
      <c r="AA375" s="81">
        <v>12530</v>
      </c>
      <c r="AB375" s="81">
        <v>145158</v>
      </c>
      <c r="AC375" s="81">
        <v>0</v>
      </c>
      <c r="AD375" s="81">
        <v>10.238937996800001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57.692</v>
      </c>
      <c r="BJ375" s="81">
        <v>0</v>
      </c>
      <c r="BK375" s="81">
        <v>79.670999999999992</v>
      </c>
      <c r="BL375" s="81">
        <v>0</v>
      </c>
      <c r="BM375" s="82"/>
      <c r="BN375" s="81">
        <v>0</v>
      </c>
      <c r="BO375" s="81">
        <v>0</v>
      </c>
      <c r="BP375" s="81">
        <v>3</v>
      </c>
      <c r="BQ375" s="81">
        <v>0</v>
      </c>
      <c r="BR375" s="81">
        <v>11</v>
      </c>
      <c r="BS375" s="81">
        <v>0</v>
      </c>
      <c r="BT375"/>
      <c r="BU375" s="80"/>
      <c r="BV375" s="80"/>
      <c r="BW375" s="80"/>
      <c r="BX375" s="80"/>
      <c r="BY375" s="80"/>
      <c r="BZ375" s="80"/>
      <c r="CA375" s="80"/>
      <c r="CB375" s="80"/>
      <c r="CC375" s="80"/>
    </row>
    <row r="376" spans="1:81">
      <c r="A376" s="80" t="s">
        <v>2141</v>
      </c>
      <c r="B376" s="80">
        <v>347</v>
      </c>
      <c r="C376" s="80">
        <v>7</v>
      </c>
      <c r="D376" s="80">
        <v>21</v>
      </c>
      <c r="E376" s="80">
        <v>2010</v>
      </c>
      <c r="F376" s="80" t="s">
        <v>86</v>
      </c>
      <c r="G376" s="80" t="s">
        <v>2134</v>
      </c>
      <c r="H376" s="80" t="s">
        <v>2135</v>
      </c>
      <c r="I376" s="177"/>
      <c r="J376" s="81">
        <v>126.57949223194206</v>
      </c>
      <c r="K376" s="81">
        <v>6.1190026160004738</v>
      </c>
      <c r="L376" s="81">
        <v>0.75615167340945111</v>
      </c>
      <c r="M376" s="81">
        <v>177.54151760261541</v>
      </c>
      <c r="N376" s="81">
        <v>174.98936408520225</v>
      </c>
      <c r="O376" s="81">
        <v>80.53383455358788</v>
      </c>
      <c r="P376" s="81">
        <v>61.902754324604153</v>
      </c>
      <c r="Q376" s="81">
        <v>8.8106073510133776</v>
      </c>
      <c r="R376" s="81">
        <v>0</v>
      </c>
      <c r="S376" s="81">
        <v>8.0507595462400019</v>
      </c>
      <c r="T376" s="82"/>
      <c r="U376" s="81">
        <v>16716336</v>
      </c>
      <c r="V376" s="81">
        <v>4847</v>
      </c>
      <c r="W376" s="81">
        <v>17</v>
      </c>
      <c r="X376" s="81">
        <v>53620</v>
      </c>
      <c r="Y376" s="81">
        <v>67922</v>
      </c>
      <c r="Z376" s="81">
        <v>40901</v>
      </c>
      <c r="AA376" s="81">
        <v>12148</v>
      </c>
      <c r="AB376" s="81">
        <v>144813</v>
      </c>
      <c r="AC376" s="81">
        <v>0</v>
      </c>
      <c r="AD376" s="81">
        <v>8.0507595462400019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40.564999999999998</v>
      </c>
      <c r="BJ376" s="81">
        <v>0</v>
      </c>
      <c r="BK376" s="81">
        <v>58.074000000000005</v>
      </c>
      <c r="BL376" s="81">
        <v>0</v>
      </c>
      <c r="BM376" s="82"/>
      <c r="BN376" s="81">
        <v>0</v>
      </c>
      <c r="BO376" s="81">
        <v>0</v>
      </c>
      <c r="BP376" s="81">
        <v>3</v>
      </c>
      <c r="BQ376" s="81">
        <v>0</v>
      </c>
      <c r="BR376" s="81">
        <v>9</v>
      </c>
      <c r="BS376" s="81">
        <v>0</v>
      </c>
      <c r="BT376"/>
      <c r="BU376" s="80">
        <v>98.638999999999996</v>
      </c>
      <c r="BV376" s="80">
        <v>0</v>
      </c>
      <c r="BW376" s="80">
        <v>0</v>
      </c>
      <c r="BX376" s="80">
        <v>0</v>
      </c>
      <c r="BY376" s="80">
        <v>0</v>
      </c>
      <c r="BZ376" s="80">
        <v>0</v>
      </c>
      <c r="CA376" s="80">
        <v>0</v>
      </c>
      <c r="CB376" s="80">
        <v>0</v>
      </c>
      <c r="CC376" s="80">
        <v>0</v>
      </c>
    </row>
    <row r="377" spans="1:81">
      <c r="A377" s="80" t="s">
        <v>2142</v>
      </c>
      <c r="B377" s="80">
        <v>348</v>
      </c>
      <c r="C377" s="80">
        <v>8</v>
      </c>
      <c r="D377" s="80">
        <v>21</v>
      </c>
      <c r="E377" s="80">
        <v>2011</v>
      </c>
      <c r="F377" s="80" t="s">
        <v>87</v>
      </c>
      <c r="G377" s="80" t="s">
        <v>2134</v>
      </c>
      <c r="H377" s="80" t="s">
        <v>2135</v>
      </c>
      <c r="I377" s="177"/>
      <c r="J377" s="81">
        <v>128.40396846658055</v>
      </c>
      <c r="K377" s="81">
        <v>9.738136504769761</v>
      </c>
      <c r="L377" s="81">
        <v>0.66525943913705965</v>
      </c>
      <c r="M377" s="81">
        <v>226.42825331217369</v>
      </c>
      <c r="N377" s="81">
        <v>215.25522528842205</v>
      </c>
      <c r="O377" s="81">
        <v>79.950735165631556</v>
      </c>
      <c r="P377" s="81">
        <v>61.786440138693457</v>
      </c>
      <c r="Q377" s="81">
        <v>10.106589789142417</v>
      </c>
      <c r="R377" s="81">
        <v>0</v>
      </c>
      <c r="S377" s="81">
        <v>5.9143615502000007</v>
      </c>
      <c r="T377" s="82"/>
      <c r="U377" s="81">
        <v>15350591</v>
      </c>
      <c r="V377" s="81">
        <v>4847</v>
      </c>
      <c r="W377" s="81">
        <v>17</v>
      </c>
      <c r="X377" s="81">
        <v>53620</v>
      </c>
      <c r="Y377" s="81">
        <v>68121</v>
      </c>
      <c r="Z377" s="81">
        <v>41487</v>
      </c>
      <c r="AA377" s="81">
        <v>12486</v>
      </c>
      <c r="AB377" s="81">
        <v>144013</v>
      </c>
      <c r="AC377" s="81">
        <v>0</v>
      </c>
      <c r="AD377" s="81">
        <v>5.9143615502000007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37.151000000000003</v>
      </c>
      <c r="BJ377" s="81">
        <v>0</v>
      </c>
      <c r="BK377" s="81">
        <v>67.318000000000012</v>
      </c>
      <c r="BL377" s="81">
        <v>0</v>
      </c>
      <c r="BM377" s="82"/>
      <c r="BN377" s="81">
        <v>0</v>
      </c>
      <c r="BO377" s="81">
        <v>0</v>
      </c>
      <c r="BP377" s="81">
        <v>3</v>
      </c>
      <c r="BQ377" s="81">
        <v>0</v>
      </c>
      <c r="BR377" s="81">
        <v>11</v>
      </c>
      <c r="BS377" s="81">
        <v>0</v>
      </c>
      <c r="BT377"/>
      <c r="BU377" s="80">
        <v>104.46899999999999</v>
      </c>
      <c r="BV377" s="80">
        <v>0</v>
      </c>
      <c r="BW377" s="80">
        <v>0</v>
      </c>
      <c r="BX377" s="80">
        <v>0</v>
      </c>
      <c r="BY377" s="80">
        <v>0</v>
      </c>
      <c r="BZ377" s="80">
        <v>0</v>
      </c>
      <c r="CA377" s="80">
        <v>0</v>
      </c>
      <c r="CB377" s="80">
        <v>0</v>
      </c>
      <c r="CC377" s="80">
        <v>0</v>
      </c>
    </row>
    <row r="378" spans="1:81">
      <c r="A378" s="80" t="s">
        <v>2143</v>
      </c>
      <c r="B378" s="80">
        <v>349</v>
      </c>
      <c r="C378" s="80">
        <v>9</v>
      </c>
      <c r="D378" s="80">
        <v>21</v>
      </c>
      <c r="E378" s="80">
        <v>2012</v>
      </c>
      <c r="F378" s="80" t="s">
        <v>88</v>
      </c>
      <c r="G378" s="80" t="s">
        <v>2134</v>
      </c>
      <c r="H378" s="80" t="s">
        <v>2135</v>
      </c>
      <c r="I378" s="177"/>
      <c r="J378" s="81">
        <v>108.84522601517067</v>
      </c>
      <c r="K378" s="81">
        <v>9.4697747480599883</v>
      </c>
      <c r="L378" s="81">
        <v>0.66258953288022082</v>
      </c>
      <c r="M378" s="81">
        <v>253.25860702859134</v>
      </c>
      <c r="N378" s="81">
        <v>230.36681086536177</v>
      </c>
      <c r="O378" s="81">
        <v>78.904779649513415</v>
      </c>
      <c r="P378" s="81">
        <v>60.122453801424861</v>
      </c>
      <c r="Q378" s="81">
        <v>11.118499175583713</v>
      </c>
      <c r="R378" s="81">
        <v>0</v>
      </c>
      <c r="S378" s="81">
        <v>7.6383210518999984</v>
      </c>
      <c r="T378" s="82"/>
      <c r="U378" s="81">
        <v>12651615</v>
      </c>
      <c r="V378" s="81">
        <v>4847</v>
      </c>
      <c r="W378" s="81">
        <v>17</v>
      </c>
      <c r="X378" s="81">
        <v>53620</v>
      </c>
      <c r="Y378" s="81">
        <v>69439</v>
      </c>
      <c r="Z378" s="81">
        <v>41269</v>
      </c>
      <c r="AA378" s="81">
        <v>12081</v>
      </c>
      <c r="AB378" s="81">
        <v>145822</v>
      </c>
      <c r="AC378" s="81">
        <v>0</v>
      </c>
      <c r="AD378" s="81">
        <v>7.6383210518999984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40.396000000000001</v>
      </c>
      <c r="BJ378" s="81">
        <v>0</v>
      </c>
      <c r="BK378" s="81">
        <v>85.352999999999994</v>
      </c>
      <c r="BL378" s="81">
        <v>0</v>
      </c>
      <c r="BM378" s="82"/>
      <c r="BN378" s="81">
        <v>0</v>
      </c>
      <c r="BO378" s="81">
        <v>0</v>
      </c>
      <c r="BP378" s="81">
        <v>3</v>
      </c>
      <c r="BQ378" s="81">
        <v>0</v>
      </c>
      <c r="BR378" s="81">
        <v>11</v>
      </c>
      <c r="BS378" s="81">
        <v>0</v>
      </c>
      <c r="BT378"/>
      <c r="BU378" s="80">
        <v>125.749</v>
      </c>
      <c r="BV378" s="80">
        <v>0</v>
      </c>
      <c r="BW378" s="80">
        <v>0</v>
      </c>
      <c r="BX378" s="80">
        <v>0</v>
      </c>
      <c r="BY378" s="80">
        <v>0</v>
      </c>
      <c r="BZ378" s="80">
        <v>0</v>
      </c>
      <c r="CA378" s="80">
        <v>0</v>
      </c>
      <c r="CB378" s="80">
        <v>0</v>
      </c>
      <c r="CC378" s="80">
        <v>0</v>
      </c>
    </row>
    <row r="379" spans="1:81">
      <c r="A379" s="80" t="s">
        <v>2144</v>
      </c>
      <c r="B379" s="80">
        <v>350</v>
      </c>
      <c r="C379" s="80">
        <v>10</v>
      </c>
      <c r="D379" s="80">
        <v>21</v>
      </c>
      <c r="E379" s="80">
        <v>2013</v>
      </c>
      <c r="F379" s="80" t="s">
        <v>89</v>
      </c>
      <c r="G379" s="80" t="s">
        <v>2134</v>
      </c>
      <c r="H379" s="80" t="s">
        <v>2135</v>
      </c>
      <c r="I379" s="177"/>
      <c r="J379" s="81">
        <v>107.72354830453637</v>
      </c>
      <c r="K379" s="81">
        <v>8.0294628680142957</v>
      </c>
      <c r="L379" s="81">
        <v>0.58785688369993894</v>
      </c>
      <c r="M379" s="81">
        <v>255.08830964437109</v>
      </c>
      <c r="N379" s="81">
        <v>232.17486394705347</v>
      </c>
      <c r="O379" s="81">
        <v>75.995449115613908</v>
      </c>
      <c r="P379" s="81">
        <v>59.130120000336262</v>
      </c>
      <c r="Q379" s="81">
        <v>11.25540673050171</v>
      </c>
      <c r="R379" s="81">
        <v>0</v>
      </c>
      <c r="S379" s="81">
        <v>13.663736111449998</v>
      </c>
      <c r="T379" s="82"/>
      <c r="U379" s="81">
        <v>12382080</v>
      </c>
      <c r="V379" s="81">
        <v>4847</v>
      </c>
      <c r="W379" s="81">
        <v>17</v>
      </c>
      <c r="X379" s="81">
        <v>53620</v>
      </c>
      <c r="Y379" s="81">
        <v>70116</v>
      </c>
      <c r="Z379" s="81">
        <v>41522</v>
      </c>
      <c r="AA379" s="81">
        <v>11837</v>
      </c>
      <c r="AB379" s="81">
        <v>145501</v>
      </c>
      <c r="AC379" s="81">
        <v>0</v>
      </c>
      <c r="AD379" s="81">
        <v>13.663736111449998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39.112000000000002</v>
      </c>
      <c r="BJ379" s="81">
        <v>0</v>
      </c>
      <c r="BK379" s="81">
        <v>92.340999999999994</v>
      </c>
      <c r="BL379" s="81">
        <v>0</v>
      </c>
      <c r="BM379" s="82"/>
      <c r="BN379" s="81">
        <v>0</v>
      </c>
      <c r="BO379" s="81">
        <v>0</v>
      </c>
      <c r="BP379" s="81">
        <v>3</v>
      </c>
      <c r="BQ379" s="81">
        <v>0</v>
      </c>
      <c r="BR379" s="81">
        <v>11</v>
      </c>
      <c r="BS379" s="81">
        <v>0</v>
      </c>
      <c r="BT379"/>
      <c r="BU379" s="80">
        <v>131.453</v>
      </c>
      <c r="BV379" s="80">
        <v>0</v>
      </c>
      <c r="BW379" s="80">
        <v>0</v>
      </c>
      <c r="BX379" s="80">
        <v>0</v>
      </c>
      <c r="BY379" s="80">
        <v>0</v>
      </c>
      <c r="BZ379" s="80">
        <v>0</v>
      </c>
      <c r="CA379" s="80">
        <v>0</v>
      </c>
      <c r="CB379" s="80">
        <v>0</v>
      </c>
      <c r="CC379" s="80">
        <v>0</v>
      </c>
    </row>
    <row r="380" spans="1:81">
      <c r="A380" s="80" t="s">
        <v>2145</v>
      </c>
      <c r="B380" s="80">
        <v>351</v>
      </c>
      <c r="C380" s="80">
        <v>11</v>
      </c>
      <c r="D380" s="80">
        <v>21</v>
      </c>
      <c r="E380" s="80">
        <v>2014</v>
      </c>
      <c r="F380" s="80" t="s">
        <v>90</v>
      </c>
      <c r="G380" s="80" t="s">
        <v>2134</v>
      </c>
      <c r="H380" s="80" t="s">
        <v>2135</v>
      </c>
      <c r="I380" s="177"/>
      <c r="J380" s="81">
        <v>107.85787033992223</v>
      </c>
      <c r="K380" s="81">
        <v>7.1770252874146596</v>
      </c>
      <c r="L380" s="81">
        <v>1.3760329455253117</v>
      </c>
      <c r="M380" s="81">
        <v>223.83529563261226</v>
      </c>
      <c r="N380" s="81">
        <v>222.76407293119996</v>
      </c>
      <c r="O380" s="81">
        <v>72.588649549582115</v>
      </c>
      <c r="P380" s="81">
        <v>59.106252002722087</v>
      </c>
      <c r="Q380" s="81">
        <v>10.76461652613002</v>
      </c>
      <c r="R380" s="81">
        <v>0</v>
      </c>
      <c r="S380" s="81">
        <v>9.5362047148500011</v>
      </c>
      <c r="T380" s="82"/>
      <c r="U380" s="81">
        <v>13191412</v>
      </c>
      <c r="V380" s="81">
        <v>3609</v>
      </c>
      <c r="W380" s="81">
        <v>15</v>
      </c>
      <c r="X380" s="81">
        <v>47260</v>
      </c>
      <c r="Y380" s="81">
        <v>69833</v>
      </c>
      <c r="Z380" s="81">
        <v>41771</v>
      </c>
      <c r="AA380" s="81">
        <v>11771</v>
      </c>
      <c r="AB380" s="81">
        <v>145037</v>
      </c>
      <c r="AC380" s="81">
        <v>0</v>
      </c>
      <c r="AD380" s="81">
        <v>9.5362047148500011</v>
      </c>
      <c r="AE380" s="82"/>
      <c r="AF380" s="81">
        <v>110859918.86818314</v>
      </c>
      <c r="AG380" s="81">
        <v>6558723.2263638088</v>
      </c>
      <c r="AH380" s="81">
        <v>338351.2348719734</v>
      </c>
      <c r="AI380" s="81">
        <v>307624116.47981292</v>
      </c>
      <c r="AJ380" s="81">
        <v>316264291.0384773</v>
      </c>
      <c r="AK380" s="81">
        <v>0</v>
      </c>
      <c r="AL380" s="81">
        <v>0</v>
      </c>
      <c r="AM380" s="81">
        <v>19911412.780930754</v>
      </c>
      <c r="AN380" s="81">
        <v>0</v>
      </c>
      <c r="AO380" s="81">
        <v>0</v>
      </c>
      <c r="AP380" s="82"/>
      <c r="AQ380" s="81">
        <v>1000</v>
      </c>
      <c r="AR380" s="81">
        <v>99</v>
      </c>
      <c r="AS380" s="81">
        <v>0</v>
      </c>
      <c r="AT380" s="81">
        <v>0</v>
      </c>
      <c r="AU380" s="81">
        <v>0</v>
      </c>
      <c r="AV380" s="81">
        <v>0</v>
      </c>
      <c r="AW380" s="81" t="s">
        <v>564</v>
      </c>
      <c r="AX380" s="82"/>
      <c r="AY380" s="81">
        <v>3367.5</v>
      </c>
      <c r="AZ380" s="81">
        <v>1689.4</v>
      </c>
      <c r="BA380" s="81">
        <v>0</v>
      </c>
      <c r="BB380" s="81">
        <v>0</v>
      </c>
      <c r="BC380" s="81">
        <v>0</v>
      </c>
      <c r="BD380" s="81">
        <v>0</v>
      </c>
      <c r="BE380" s="81" t="s">
        <v>564</v>
      </c>
      <c r="BF380" s="82"/>
      <c r="BG380" s="81">
        <v>0</v>
      </c>
      <c r="BH380" s="81">
        <v>0</v>
      </c>
      <c r="BI380" s="81">
        <v>38.01</v>
      </c>
      <c r="BJ380" s="81">
        <v>0</v>
      </c>
      <c r="BK380" s="81">
        <v>89.079000000000008</v>
      </c>
      <c r="BL380" s="81">
        <v>0</v>
      </c>
      <c r="BM380" s="82"/>
      <c r="BN380" s="81">
        <v>0</v>
      </c>
      <c r="BO380" s="81">
        <v>0</v>
      </c>
      <c r="BP380" s="81">
        <v>3</v>
      </c>
      <c r="BQ380" s="81">
        <v>0</v>
      </c>
      <c r="BR380" s="81">
        <v>9</v>
      </c>
      <c r="BS380" s="81">
        <v>0</v>
      </c>
      <c r="BT380"/>
      <c r="BU380" s="80">
        <v>127.089</v>
      </c>
      <c r="BV380" s="80">
        <v>0</v>
      </c>
      <c r="BW380" s="80">
        <v>0</v>
      </c>
      <c r="BX380" s="80">
        <v>0</v>
      </c>
      <c r="BY380" s="80">
        <v>0</v>
      </c>
      <c r="BZ380" s="80">
        <v>0</v>
      </c>
      <c r="CA380" s="80">
        <v>0</v>
      </c>
      <c r="CB380" s="80">
        <v>0</v>
      </c>
      <c r="CC380" s="80">
        <v>0</v>
      </c>
    </row>
    <row r="381" spans="1:81">
      <c r="A381" s="80" t="s">
        <v>2146</v>
      </c>
      <c r="B381" s="80">
        <v>352</v>
      </c>
      <c r="C381" s="80">
        <v>12</v>
      </c>
      <c r="D381" s="80">
        <v>21</v>
      </c>
      <c r="E381" s="80">
        <v>2015</v>
      </c>
      <c r="F381" s="80" t="s">
        <v>91</v>
      </c>
      <c r="G381" s="80" t="s">
        <v>2134</v>
      </c>
      <c r="H381" s="80" t="s">
        <v>2135</v>
      </c>
      <c r="I381" s="177"/>
      <c r="J381" s="81">
        <v>100.29838441415006</v>
      </c>
      <c r="K381" s="81">
        <v>6.8570081818366777</v>
      </c>
      <c r="L381" s="81">
        <v>1.5464164509969898</v>
      </c>
      <c r="M381" s="81">
        <v>205.1800896394526</v>
      </c>
      <c r="N381" s="81">
        <v>208.46851721972752</v>
      </c>
      <c r="O381" s="81">
        <v>70.775452693245924</v>
      </c>
      <c r="P381" s="81">
        <v>58.986923029701742</v>
      </c>
      <c r="Q381" s="81">
        <v>10.507363723186742</v>
      </c>
      <c r="R381" s="81">
        <v>0</v>
      </c>
      <c r="S381" s="81">
        <v>10.387836594500001</v>
      </c>
      <c r="T381" s="82"/>
      <c r="U381" s="81">
        <v>12932912</v>
      </c>
      <c r="V381" s="81">
        <v>3609</v>
      </c>
      <c r="W381" s="81">
        <v>15</v>
      </c>
      <c r="X381" s="81">
        <v>47260</v>
      </c>
      <c r="Y381" s="81">
        <v>70232</v>
      </c>
      <c r="Z381" s="81">
        <v>41120</v>
      </c>
      <c r="AA381" s="81">
        <v>11738</v>
      </c>
      <c r="AB381" s="81">
        <v>144615</v>
      </c>
      <c r="AC381" s="81">
        <v>0</v>
      </c>
      <c r="AD381" s="81">
        <v>10.387836594500001</v>
      </c>
      <c r="AE381" s="82"/>
      <c r="AF381" s="81">
        <v>105142075.51808926</v>
      </c>
      <c r="AG381" s="81">
        <v>5771623.3348837346</v>
      </c>
      <c r="AH381" s="81">
        <v>314570.16736945097</v>
      </c>
      <c r="AI381" s="81">
        <v>295058693.30997032</v>
      </c>
      <c r="AJ381" s="81">
        <v>308892857.090734</v>
      </c>
      <c r="AK381" s="81">
        <v>0</v>
      </c>
      <c r="AL381" s="81">
        <v>0</v>
      </c>
      <c r="AM381" s="81">
        <v>19818879.112891056</v>
      </c>
      <c r="AN381" s="81">
        <v>0</v>
      </c>
      <c r="AO381" s="81">
        <v>0</v>
      </c>
      <c r="AP381" s="82"/>
      <c r="AQ381" s="81">
        <v>1111</v>
      </c>
      <c r="AR381" s="81">
        <v>115</v>
      </c>
      <c r="AS381" s="81">
        <v>0</v>
      </c>
      <c r="AT381" s="81">
        <v>0</v>
      </c>
      <c r="AU381" s="81">
        <v>0</v>
      </c>
      <c r="AV381" s="81">
        <v>0</v>
      </c>
      <c r="AW381" s="81" t="s">
        <v>564</v>
      </c>
      <c r="AX381" s="82"/>
      <c r="AY381" s="81">
        <v>3821.5</v>
      </c>
      <c r="AZ381" s="81">
        <v>1954.2</v>
      </c>
      <c r="BA381" s="81">
        <v>0</v>
      </c>
      <c r="BB381" s="81">
        <v>0</v>
      </c>
      <c r="BC381" s="81">
        <v>0</v>
      </c>
      <c r="BD381" s="81">
        <v>0</v>
      </c>
      <c r="BE381" s="81" t="s">
        <v>564</v>
      </c>
      <c r="BF381" s="82"/>
      <c r="BG381" s="81">
        <v>0</v>
      </c>
      <c r="BH381" s="81">
        <v>0</v>
      </c>
      <c r="BI381" s="81">
        <v>42.094999999999999</v>
      </c>
      <c r="BJ381" s="81">
        <v>0</v>
      </c>
      <c r="BK381" s="81">
        <v>91.228999999999999</v>
      </c>
      <c r="BL381" s="81">
        <v>0</v>
      </c>
      <c r="BM381" s="82"/>
      <c r="BN381" s="81">
        <v>0</v>
      </c>
      <c r="BO381" s="81">
        <v>0</v>
      </c>
      <c r="BP381" s="81">
        <v>3</v>
      </c>
      <c r="BQ381" s="81">
        <v>0</v>
      </c>
      <c r="BR381" s="81">
        <v>9</v>
      </c>
      <c r="BS381" s="81">
        <v>0</v>
      </c>
      <c r="BT381"/>
      <c r="BU381" s="80">
        <v>133.32400000000001</v>
      </c>
      <c r="BV381" s="80">
        <v>0</v>
      </c>
      <c r="BW381" s="80">
        <v>0</v>
      </c>
      <c r="BX381" s="80">
        <v>0</v>
      </c>
      <c r="BY381" s="80">
        <v>0</v>
      </c>
      <c r="BZ381" s="80">
        <v>0</v>
      </c>
      <c r="CA381" s="80">
        <v>0</v>
      </c>
      <c r="CB381" s="80">
        <v>0</v>
      </c>
      <c r="CC381" s="80">
        <v>0</v>
      </c>
    </row>
    <row r="382" spans="1:81">
      <c r="A382" s="80" t="s">
        <v>2147</v>
      </c>
      <c r="B382" s="80">
        <v>353</v>
      </c>
      <c r="C382" s="80">
        <v>13</v>
      </c>
      <c r="D382" s="80">
        <v>21</v>
      </c>
      <c r="E382" s="80">
        <v>2016</v>
      </c>
      <c r="F382" s="80" t="s">
        <v>92</v>
      </c>
      <c r="G382" s="80" t="s">
        <v>2134</v>
      </c>
      <c r="H382" s="80" t="s">
        <v>2135</v>
      </c>
      <c r="I382" s="177"/>
      <c r="J382" s="81">
        <v>106.8181234711389</v>
      </c>
      <c r="K382" s="81">
        <v>6.6786554827857696</v>
      </c>
      <c r="L382" s="81">
        <v>1.4783162928878655</v>
      </c>
      <c r="M382" s="81">
        <v>187.11387771920781</v>
      </c>
      <c r="N382" s="81">
        <v>209.52686909183029</v>
      </c>
      <c r="O382" s="81">
        <v>69.895591249562315</v>
      </c>
      <c r="P382" s="81">
        <v>57.206592051630899</v>
      </c>
      <c r="Q382" s="81">
        <v>10.169811266114603</v>
      </c>
      <c r="R382" s="81">
        <v>0</v>
      </c>
      <c r="S382" s="81">
        <v>15.877669469032</v>
      </c>
      <c r="T382" s="82"/>
      <c r="U382" s="81">
        <v>13073346</v>
      </c>
      <c r="V382" s="81">
        <v>3609</v>
      </c>
      <c r="W382" s="81">
        <v>15</v>
      </c>
      <c r="X382" s="81">
        <v>47260</v>
      </c>
      <c r="Y382" s="81">
        <v>70599</v>
      </c>
      <c r="Z382" s="81">
        <v>41108</v>
      </c>
      <c r="AA382" s="81">
        <v>11774</v>
      </c>
      <c r="AB382" s="81">
        <v>143983</v>
      </c>
      <c r="AC382" s="81">
        <v>0</v>
      </c>
      <c r="AD382" s="81">
        <v>15.877669469032</v>
      </c>
      <c r="AE382" s="82"/>
      <c r="AF382" s="81">
        <v>111528199.4918713</v>
      </c>
      <c r="AG382" s="81">
        <v>5238456.852932618</v>
      </c>
      <c r="AH382" s="81">
        <v>223639.59431982489</v>
      </c>
      <c r="AI382" s="81">
        <v>287178328.3918826</v>
      </c>
      <c r="AJ382" s="81">
        <v>307374179.65229911</v>
      </c>
      <c r="AK382" s="81">
        <v>0</v>
      </c>
      <c r="AL382" s="81">
        <v>0</v>
      </c>
      <c r="AM382" s="81">
        <v>19747596.1987282</v>
      </c>
      <c r="AN382" s="81">
        <v>0</v>
      </c>
      <c r="AO382" s="81">
        <v>0</v>
      </c>
      <c r="AP382" s="82"/>
      <c r="AQ382" s="81">
        <v>1203</v>
      </c>
      <c r="AR382" s="81">
        <v>123</v>
      </c>
      <c r="AS382" s="81">
        <v>0</v>
      </c>
      <c r="AT382" s="81">
        <v>0</v>
      </c>
      <c r="AU382" s="81">
        <v>0</v>
      </c>
      <c r="AV382" s="81">
        <v>0</v>
      </c>
      <c r="AW382" s="81" t="s">
        <v>564</v>
      </c>
      <c r="AX382" s="82"/>
      <c r="AY382" s="81">
        <v>4184.7</v>
      </c>
      <c r="AZ382" s="81">
        <v>2098.5</v>
      </c>
      <c r="BA382" s="81">
        <v>0</v>
      </c>
      <c r="BB382" s="81">
        <v>0</v>
      </c>
      <c r="BC382" s="81">
        <v>0</v>
      </c>
      <c r="BD382" s="81">
        <v>0</v>
      </c>
      <c r="BE382" s="81" t="s">
        <v>564</v>
      </c>
      <c r="BF382" s="82"/>
      <c r="BG382" s="81">
        <v>0</v>
      </c>
      <c r="BH382" s="81">
        <v>0</v>
      </c>
      <c r="BI382" s="81">
        <v>37.594999999999999</v>
      </c>
      <c r="BJ382" s="81">
        <v>0</v>
      </c>
      <c r="BK382" s="81">
        <v>84.32</v>
      </c>
      <c r="BL382" s="81">
        <v>0</v>
      </c>
      <c r="BM382" s="82"/>
      <c r="BN382" s="81">
        <v>0</v>
      </c>
      <c r="BO382" s="81">
        <v>0</v>
      </c>
      <c r="BP382" s="81">
        <v>2</v>
      </c>
      <c r="BQ382" s="81">
        <v>0</v>
      </c>
      <c r="BR382" s="81">
        <v>9</v>
      </c>
      <c r="BS382" s="81">
        <v>0</v>
      </c>
      <c r="BT382"/>
      <c r="BU382" s="80">
        <v>121.91500000000001</v>
      </c>
      <c r="BV382" s="80">
        <v>0</v>
      </c>
      <c r="BW382" s="80">
        <v>0</v>
      </c>
      <c r="BX382" s="80">
        <v>0</v>
      </c>
      <c r="BY382" s="80">
        <v>0</v>
      </c>
      <c r="BZ382" s="80">
        <v>0</v>
      </c>
      <c r="CA382" s="80">
        <v>0</v>
      </c>
      <c r="CB382" s="80">
        <v>0</v>
      </c>
      <c r="CC382" s="80">
        <v>0</v>
      </c>
    </row>
    <row r="383" spans="1:81">
      <c r="A383" s="80" t="s">
        <v>2148</v>
      </c>
      <c r="B383" s="80">
        <v>354</v>
      </c>
      <c r="C383" s="80">
        <v>14</v>
      </c>
      <c r="D383" s="80">
        <v>21</v>
      </c>
      <c r="E383" s="80">
        <v>2017</v>
      </c>
      <c r="F383" s="80" t="s">
        <v>71</v>
      </c>
      <c r="G383" s="80" t="s">
        <v>2134</v>
      </c>
      <c r="H383" s="80" t="s">
        <v>2135</v>
      </c>
      <c r="I383" s="177"/>
      <c r="J383" s="81">
        <v>92.147964185912883</v>
      </c>
      <c r="K383" s="81">
        <v>6.5709275034291688</v>
      </c>
      <c r="L383" s="81">
        <v>1.2522114397709705</v>
      </c>
      <c r="M383" s="81">
        <v>168.05033485838112</v>
      </c>
      <c r="N383" s="81">
        <v>197.3375463820106</v>
      </c>
      <c r="O383" s="81">
        <v>68.842034187237346</v>
      </c>
      <c r="P383" s="81">
        <v>56.148984830873879</v>
      </c>
      <c r="Q383" s="81">
        <v>9.8422615438290322</v>
      </c>
      <c r="R383" s="81">
        <v>0</v>
      </c>
      <c r="S383" s="81">
        <v>16.446787586879999</v>
      </c>
      <c r="T383" s="82"/>
      <c r="U383" s="81">
        <v>13460547</v>
      </c>
      <c r="V383" s="81">
        <v>3609</v>
      </c>
      <c r="W383" s="81">
        <v>15</v>
      </c>
      <c r="X383" s="81">
        <v>47260</v>
      </c>
      <c r="Y383" s="81">
        <v>71291</v>
      </c>
      <c r="Z383" s="81">
        <v>41160</v>
      </c>
      <c r="AA383" s="81">
        <v>11630</v>
      </c>
      <c r="AB383" s="81">
        <v>144102</v>
      </c>
      <c r="AC383" s="81">
        <v>0</v>
      </c>
      <c r="AD383" s="81">
        <v>16.446787586879999</v>
      </c>
      <c r="AE383" s="82"/>
      <c r="AF383" s="81">
        <v>108108810.4409052</v>
      </c>
      <c r="AG383" s="81">
        <v>5519441.664841447</v>
      </c>
      <c r="AH383" s="81">
        <v>262302.63464134227</v>
      </c>
      <c r="AI383" s="81">
        <v>293807884.12490451</v>
      </c>
      <c r="AJ383" s="81">
        <v>321110529.28535819</v>
      </c>
      <c r="AK383" s="81">
        <v>0</v>
      </c>
      <c r="AL383" s="81">
        <v>0</v>
      </c>
      <c r="AM383" s="81">
        <v>19794842.455243681</v>
      </c>
      <c r="AN383" s="81">
        <v>0</v>
      </c>
      <c r="AO383" s="81">
        <v>0</v>
      </c>
      <c r="AP383" s="82"/>
      <c r="AQ383" s="81">
        <v>1272</v>
      </c>
      <c r="AR383" s="81">
        <v>135</v>
      </c>
      <c r="AS383" s="81">
        <v>0</v>
      </c>
      <c r="AT383" s="81">
        <v>0</v>
      </c>
      <c r="AU383" s="81">
        <v>0</v>
      </c>
      <c r="AV383" s="81">
        <v>0</v>
      </c>
      <c r="AW383" s="81" t="s">
        <v>564</v>
      </c>
      <c r="AX383" s="82"/>
      <c r="AY383" s="81">
        <v>4497.8</v>
      </c>
      <c r="AZ383" s="81">
        <v>2270.099999999999</v>
      </c>
      <c r="BA383" s="81">
        <v>0</v>
      </c>
      <c r="BB383" s="81">
        <v>0</v>
      </c>
      <c r="BC383" s="81">
        <v>0</v>
      </c>
      <c r="BD383" s="81">
        <v>0</v>
      </c>
      <c r="BE383" s="81" t="s">
        <v>564</v>
      </c>
      <c r="BF383" s="82"/>
      <c r="BG383" s="81">
        <v>0</v>
      </c>
      <c r="BH383" s="81">
        <v>0</v>
      </c>
      <c r="BI383" s="81">
        <v>28.271000000000001</v>
      </c>
      <c r="BJ383" s="81">
        <v>0</v>
      </c>
      <c r="BK383" s="81">
        <v>82.241</v>
      </c>
      <c r="BL383" s="81">
        <v>0</v>
      </c>
      <c r="BM383" s="82"/>
      <c r="BN383" s="81">
        <v>0</v>
      </c>
      <c r="BO383" s="81">
        <v>0</v>
      </c>
      <c r="BP383" s="81">
        <v>2</v>
      </c>
      <c r="BQ383" s="81">
        <v>0</v>
      </c>
      <c r="BR383" s="81">
        <v>9</v>
      </c>
      <c r="BS383" s="81">
        <v>0</v>
      </c>
      <c r="BT383"/>
      <c r="BU383" s="80">
        <v>110.512</v>
      </c>
      <c r="BV383" s="80">
        <v>0</v>
      </c>
      <c r="BW383" s="80">
        <v>0</v>
      </c>
      <c r="BX383" s="80">
        <v>0</v>
      </c>
      <c r="BY383" s="80">
        <v>0</v>
      </c>
      <c r="BZ383" s="80">
        <v>0</v>
      </c>
      <c r="CA383" s="80">
        <v>0</v>
      </c>
      <c r="CB383" s="80">
        <v>0</v>
      </c>
      <c r="CC383" s="80">
        <v>0</v>
      </c>
    </row>
    <row r="384" spans="1:81">
      <c r="A384" s="80" t="s">
        <v>2149</v>
      </c>
      <c r="B384" s="80">
        <v>355</v>
      </c>
      <c r="C384" s="80">
        <v>15</v>
      </c>
      <c r="D384" s="80">
        <v>21</v>
      </c>
      <c r="E384" s="80">
        <v>2018</v>
      </c>
      <c r="F384" s="80" t="s">
        <v>93</v>
      </c>
      <c r="G384" s="80" t="s">
        <v>2134</v>
      </c>
      <c r="H384" s="80" t="s">
        <v>2135</v>
      </c>
      <c r="I384" s="177"/>
      <c r="J384" s="81">
        <v>82.475372178608396</v>
      </c>
      <c r="K384" s="81">
        <v>5.9048392177968783</v>
      </c>
      <c r="L384" s="81">
        <v>1.1596008681714993</v>
      </c>
      <c r="M384" s="81">
        <v>146.60797272998425</v>
      </c>
      <c r="N384" s="81">
        <v>159.27973375376928</v>
      </c>
      <c r="O384" s="81">
        <v>67.855532700247821</v>
      </c>
      <c r="P384" s="81">
        <v>55.814719111433433</v>
      </c>
      <c r="Q384" s="81">
        <v>9.0923055746910304</v>
      </c>
      <c r="R384" s="81">
        <v>0</v>
      </c>
      <c r="S384" s="81">
        <v>18.921768876359998</v>
      </c>
      <c r="T384" s="82"/>
      <c r="U384" s="81">
        <v>13808976</v>
      </c>
      <c r="V384" s="81">
        <v>3609</v>
      </c>
      <c r="W384" s="81">
        <v>15</v>
      </c>
      <c r="X384" s="81">
        <v>47260</v>
      </c>
      <c r="Y384" s="81">
        <v>71613</v>
      </c>
      <c r="Z384" s="81">
        <v>41347</v>
      </c>
      <c r="AA384" s="81">
        <v>11677</v>
      </c>
      <c r="AB384" s="81">
        <v>143458</v>
      </c>
      <c r="AC384" s="81">
        <v>0</v>
      </c>
      <c r="AD384" s="81">
        <v>18.921768876360002</v>
      </c>
      <c r="AE384" s="82"/>
      <c r="AF384" s="81">
        <v>106187937.69025829</v>
      </c>
      <c r="AG384" s="81">
        <v>5048984.0522565125</v>
      </c>
      <c r="AH384" s="81">
        <v>251867.2139023635</v>
      </c>
      <c r="AI384" s="81">
        <v>283735882.49261039</v>
      </c>
      <c r="AJ384" s="81">
        <v>300503469.57841051</v>
      </c>
      <c r="AK384" s="81">
        <v>0</v>
      </c>
      <c r="AL384" s="81">
        <v>0</v>
      </c>
      <c r="AM384" s="81">
        <v>19747153.040471721</v>
      </c>
      <c r="AN384" s="81">
        <v>0</v>
      </c>
      <c r="AO384" s="81">
        <v>0</v>
      </c>
      <c r="AP384" s="82"/>
      <c r="AQ384" s="81">
        <v>1352</v>
      </c>
      <c r="AR384" s="81">
        <v>140</v>
      </c>
      <c r="AS384" s="81">
        <v>0</v>
      </c>
      <c r="AT384" s="81">
        <v>0</v>
      </c>
      <c r="AU384" s="81">
        <v>0</v>
      </c>
      <c r="AV384" s="81">
        <v>0</v>
      </c>
      <c r="AW384" s="81" t="s">
        <v>564</v>
      </c>
      <c r="AX384" s="82"/>
      <c r="AY384" s="81">
        <v>4840.2000000000016</v>
      </c>
      <c r="AZ384" s="81">
        <v>2374.4</v>
      </c>
      <c r="BA384" s="81">
        <v>0</v>
      </c>
      <c r="BB384" s="81">
        <v>0</v>
      </c>
      <c r="BC384" s="81">
        <v>0</v>
      </c>
      <c r="BD384" s="81">
        <v>0</v>
      </c>
      <c r="BE384" s="81" t="s">
        <v>564</v>
      </c>
      <c r="BF384" s="82"/>
      <c r="BG384" s="81">
        <v>0</v>
      </c>
      <c r="BH384" s="81">
        <v>0</v>
      </c>
      <c r="BI384" s="81">
        <v>31.553999999999998</v>
      </c>
      <c r="BJ384" s="81">
        <v>0</v>
      </c>
      <c r="BK384" s="81">
        <v>73.3</v>
      </c>
      <c r="BL384" s="81">
        <v>0</v>
      </c>
      <c r="BM384" s="82"/>
      <c r="BN384" s="81">
        <v>0</v>
      </c>
      <c r="BO384" s="81">
        <v>0</v>
      </c>
      <c r="BP384" s="81">
        <v>2</v>
      </c>
      <c r="BQ384" s="81">
        <v>0</v>
      </c>
      <c r="BR384" s="81">
        <v>9</v>
      </c>
      <c r="BS384" s="81">
        <v>0</v>
      </c>
      <c r="BT384"/>
      <c r="BU384" s="80">
        <v>104.854</v>
      </c>
      <c r="BV384" s="80">
        <v>0</v>
      </c>
      <c r="BW384" s="80">
        <v>0</v>
      </c>
      <c r="BX384" s="80">
        <v>0</v>
      </c>
      <c r="BY384" s="80">
        <v>0</v>
      </c>
      <c r="BZ384" s="80">
        <v>0</v>
      </c>
      <c r="CA384" s="80">
        <v>0</v>
      </c>
      <c r="CB384" s="80">
        <v>0</v>
      </c>
      <c r="CC384" s="80">
        <v>0</v>
      </c>
    </row>
    <row r="385" spans="1:81">
      <c r="A385" s="80" t="s">
        <v>2150</v>
      </c>
      <c r="B385" s="80">
        <v>356</v>
      </c>
      <c r="C385" s="80">
        <v>16</v>
      </c>
      <c r="D385" s="80">
        <v>21</v>
      </c>
      <c r="E385" s="80">
        <v>2019</v>
      </c>
      <c r="F385" s="80" t="s">
        <v>73</v>
      </c>
      <c r="G385" s="80" t="s">
        <v>2134</v>
      </c>
      <c r="H385" s="80" t="s">
        <v>2135</v>
      </c>
      <c r="I385" s="177"/>
      <c r="J385" s="81">
        <v>81.378953834447486</v>
      </c>
      <c r="K385" s="81">
        <v>5.3014601977990949</v>
      </c>
      <c r="L385" s="81">
        <v>1.1694974387011834</v>
      </c>
      <c r="M385" s="81">
        <v>139.67611529748237</v>
      </c>
      <c r="N385" s="81">
        <v>140.3770465646792</v>
      </c>
      <c r="O385" s="81">
        <v>66.102987986488259</v>
      </c>
      <c r="P385" s="81">
        <v>56.071870033187494</v>
      </c>
      <c r="Q385" s="81">
        <v>8.8789075289631842</v>
      </c>
      <c r="R385" s="81">
        <v>0</v>
      </c>
      <c r="S385" s="81">
        <v>12.64718825656</v>
      </c>
      <c r="T385" s="82"/>
      <c r="U385" s="81">
        <v>13989682</v>
      </c>
      <c r="V385" s="81">
        <v>3609</v>
      </c>
      <c r="W385" s="81">
        <v>15</v>
      </c>
      <c r="X385" s="81">
        <v>47260</v>
      </c>
      <c r="Y385" s="81">
        <v>72576</v>
      </c>
      <c r="Z385" s="81">
        <v>41385</v>
      </c>
      <c r="AA385" s="81">
        <v>11643</v>
      </c>
      <c r="AB385" s="81">
        <v>143884</v>
      </c>
      <c r="AC385" s="81">
        <v>0</v>
      </c>
      <c r="AD385" s="81">
        <v>12.64718825656</v>
      </c>
      <c r="AE385" s="82"/>
      <c r="AF385" s="81">
        <v>106681597.8741436</v>
      </c>
      <c r="AG385" s="81">
        <v>4770263.3884913903</v>
      </c>
      <c r="AH385" s="81">
        <v>267276.79513168271</v>
      </c>
      <c r="AI385" s="81">
        <v>285899606.36094677</v>
      </c>
      <c r="AJ385" s="81">
        <v>265385969.21030876</v>
      </c>
      <c r="AK385" s="81">
        <v>0</v>
      </c>
      <c r="AL385" s="81">
        <v>0</v>
      </c>
      <c r="AM385" s="81">
        <v>19595917.641827922</v>
      </c>
      <c r="AN385" s="81">
        <v>0</v>
      </c>
      <c r="AO385" s="81">
        <v>0</v>
      </c>
      <c r="AP385" s="82"/>
      <c r="AQ385" s="81">
        <v>1436</v>
      </c>
      <c r="AR385" s="81">
        <v>149</v>
      </c>
      <c r="AS385" s="81">
        <v>0</v>
      </c>
      <c r="AT385" s="81">
        <v>0</v>
      </c>
      <c r="AU385" s="81">
        <v>0</v>
      </c>
      <c r="AV385" s="81">
        <v>0</v>
      </c>
      <c r="AW385" s="81" t="s">
        <v>564</v>
      </c>
      <c r="AX385" s="82"/>
      <c r="AY385" s="81">
        <v>5209.100000000004</v>
      </c>
      <c r="AZ385" s="81">
        <v>2547.1999999999998</v>
      </c>
      <c r="BA385" s="81">
        <v>0</v>
      </c>
      <c r="BB385" s="81">
        <v>0</v>
      </c>
      <c r="BC385" s="81">
        <v>0</v>
      </c>
      <c r="BD385" s="81">
        <v>0</v>
      </c>
      <c r="BE385" s="81" t="s">
        <v>564</v>
      </c>
      <c r="BF385" s="82"/>
      <c r="BG385" s="81">
        <v>0</v>
      </c>
      <c r="BH385" s="81">
        <v>0</v>
      </c>
      <c r="BI385" s="81">
        <v>21.616</v>
      </c>
      <c r="BJ385" s="81">
        <v>0</v>
      </c>
      <c r="BK385" s="81">
        <v>61.856999999999999</v>
      </c>
      <c r="BL385" s="81">
        <v>0</v>
      </c>
      <c r="BM385" s="82"/>
      <c r="BN385" s="81">
        <v>0</v>
      </c>
      <c r="BO385" s="81">
        <v>0</v>
      </c>
      <c r="BP385" s="81">
        <v>2</v>
      </c>
      <c r="BQ385" s="81">
        <v>0</v>
      </c>
      <c r="BR385" s="81">
        <v>9</v>
      </c>
      <c r="BS385" s="81">
        <v>0</v>
      </c>
      <c r="BT385"/>
      <c r="BU385" s="80">
        <v>83.472999999999999</v>
      </c>
      <c r="BV385" s="80">
        <v>0</v>
      </c>
      <c r="BW385" s="80">
        <v>0</v>
      </c>
      <c r="BX385" s="80">
        <v>0</v>
      </c>
      <c r="BY385" s="80">
        <v>0</v>
      </c>
      <c r="BZ385" s="80">
        <v>0</v>
      </c>
      <c r="CA385" s="80">
        <v>0</v>
      </c>
      <c r="CB385" s="80">
        <v>0</v>
      </c>
      <c r="CC385" s="80">
        <v>0</v>
      </c>
    </row>
    <row r="386" spans="1:81">
      <c r="A386" s="80" t="s">
        <v>2151</v>
      </c>
      <c r="B386" s="80">
        <v>357</v>
      </c>
      <c r="C386" s="80">
        <v>17</v>
      </c>
      <c r="D386" s="80">
        <v>21</v>
      </c>
      <c r="E386" s="80">
        <v>2020</v>
      </c>
      <c r="F386" s="80" t="s">
        <v>218</v>
      </c>
      <c r="G386" s="174" t="s">
        <v>2134</v>
      </c>
      <c r="H386" s="80" t="s">
        <v>2135</v>
      </c>
      <c r="I386" s="177"/>
      <c r="J386" s="81">
        <v>74.250514386942385</v>
      </c>
      <c r="K386" s="81">
        <v>5.6612490525595911</v>
      </c>
      <c r="L386" s="81">
        <v>0.20731057059064201</v>
      </c>
      <c r="M386" s="81">
        <v>126.90291344732626</v>
      </c>
      <c r="N386" s="81">
        <v>172.74689868562663</v>
      </c>
      <c r="O386" s="81">
        <v>58.097497553603702</v>
      </c>
      <c r="P386" s="81">
        <v>52.446357874511499</v>
      </c>
      <c r="Q386" s="81">
        <v>8.4633377201482993</v>
      </c>
      <c r="R386" s="81">
        <v>0</v>
      </c>
      <c r="S386" s="81">
        <v>27.256330805458639</v>
      </c>
      <c r="T386" s="82"/>
      <c r="U386" s="81">
        <v>13072750</v>
      </c>
      <c r="V386" s="81">
        <v>3699</v>
      </c>
      <c r="W386" s="81">
        <v>3</v>
      </c>
      <c r="X386" s="81">
        <v>45478</v>
      </c>
      <c r="Y386" s="81">
        <v>73244</v>
      </c>
      <c r="Z386" s="81">
        <v>41515</v>
      </c>
      <c r="AA386" s="81">
        <v>11832</v>
      </c>
      <c r="AB386" s="81">
        <v>143536</v>
      </c>
      <c r="AC386" s="81">
        <v>0</v>
      </c>
      <c r="AD386" s="81">
        <v>27.256330805458639</v>
      </c>
      <c r="AE386" s="82"/>
      <c r="AF386" s="81">
        <v>94870095.30593507</v>
      </c>
      <c r="AG386" s="81">
        <v>4601115.4722625632</v>
      </c>
      <c r="AH386" s="81">
        <v>47877.031757973869</v>
      </c>
      <c r="AI386" s="81">
        <v>248588474.69557986</v>
      </c>
      <c r="AJ386" s="81">
        <v>313676370.45136344</v>
      </c>
      <c r="AK386" s="81"/>
      <c r="AL386" s="81"/>
      <c r="AM386" s="81">
        <v>18733042.718221109</v>
      </c>
      <c r="AN386" s="81"/>
      <c r="AO386" s="81"/>
      <c r="AP386" s="82"/>
      <c r="AQ386" s="81">
        <v>1526</v>
      </c>
      <c r="AR386" s="81">
        <v>150</v>
      </c>
      <c r="AS386" s="81">
        <v>0</v>
      </c>
      <c r="AT386" s="81">
        <v>0</v>
      </c>
      <c r="AU386" s="81">
        <v>0</v>
      </c>
      <c r="AV386" s="81">
        <v>0</v>
      </c>
      <c r="AW386" s="81">
        <v>0</v>
      </c>
      <c r="AX386" s="82"/>
      <c r="AY386" s="81">
        <v>5646.8000000000047</v>
      </c>
      <c r="AZ386" s="81">
        <v>2557.1999999999998</v>
      </c>
      <c r="BA386" s="81">
        <v>0</v>
      </c>
      <c r="BB386" s="81">
        <v>0</v>
      </c>
      <c r="BC386" s="81">
        <v>0</v>
      </c>
      <c r="BD386" s="81">
        <v>0</v>
      </c>
      <c r="BE386" s="81">
        <v>0</v>
      </c>
      <c r="BF386" s="82"/>
      <c r="BG386" s="81">
        <v>0</v>
      </c>
      <c r="BH386" s="81">
        <v>0</v>
      </c>
      <c r="BI386" s="81">
        <v>27.512</v>
      </c>
      <c r="BJ386" s="81">
        <v>0</v>
      </c>
      <c r="BK386" s="81">
        <v>59.091999999999999</v>
      </c>
      <c r="BL386" s="81">
        <v>0</v>
      </c>
      <c r="BM386" s="82"/>
      <c r="BN386" s="81">
        <v>0</v>
      </c>
      <c r="BO386" s="81">
        <v>0</v>
      </c>
      <c r="BP386" s="81">
        <v>2</v>
      </c>
      <c r="BQ386" s="81">
        <v>0</v>
      </c>
      <c r="BR386" s="81">
        <v>9</v>
      </c>
      <c r="BS386" s="81">
        <v>0</v>
      </c>
      <c r="BT386"/>
      <c r="BU386" s="80">
        <v>86.603999999999999</v>
      </c>
      <c r="BV386" s="80">
        <v>0</v>
      </c>
      <c r="BW386" s="80">
        <v>0</v>
      </c>
      <c r="BX386" s="80">
        <v>0</v>
      </c>
      <c r="BY386" s="80">
        <v>0</v>
      </c>
      <c r="BZ386" s="80">
        <v>0</v>
      </c>
      <c r="CA386" s="80">
        <v>0</v>
      </c>
      <c r="CB386" s="80">
        <v>0</v>
      </c>
      <c r="CC386" s="80">
        <v>0</v>
      </c>
    </row>
    <row r="387" spans="1:81">
      <c r="A387" s="80" t="s">
        <v>2152</v>
      </c>
      <c r="B387" s="80">
        <v>357</v>
      </c>
      <c r="C387" s="80">
        <v>18</v>
      </c>
      <c r="D387" s="80">
        <v>21</v>
      </c>
      <c r="E387" s="80">
        <v>2021</v>
      </c>
      <c r="F387" s="80" t="s">
        <v>75</v>
      </c>
      <c r="G387" s="174" t="s">
        <v>2134</v>
      </c>
      <c r="H387" s="80" t="s">
        <v>2135</v>
      </c>
      <c r="I387" s="177"/>
      <c r="J387" s="81">
        <v>67.037618183517452</v>
      </c>
      <c r="K387" s="81">
        <v>6.0991143720085415</v>
      </c>
      <c r="L387" s="81">
        <v>0.19832105373484224</v>
      </c>
      <c r="M387" s="81">
        <v>127.77304413378423</v>
      </c>
      <c r="N387" s="81">
        <v>136.64861444758188</v>
      </c>
      <c r="O387" s="81">
        <v>56.512276477610506</v>
      </c>
      <c r="P387" s="81">
        <v>54.19806075607206</v>
      </c>
      <c r="Q387" s="81">
        <v>8.5123346812266441</v>
      </c>
      <c r="R387" s="81">
        <v>0</v>
      </c>
      <c r="S387" s="81">
        <v>26.915265840672561</v>
      </c>
      <c r="T387" s="82"/>
      <c r="U387" s="81">
        <v>14011764</v>
      </c>
      <c r="V387" s="81">
        <v>3699</v>
      </c>
      <c r="W387" s="81">
        <v>3</v>
      </c>
      <c r="X387" s="81">
        <v>45478</v>
      </c>
      <c r="Y387" s="81">
        <v>73353</v>
      </c>
      <c r="Z387" s="81">
        <v>41581</v>
      </c>
      <c r="AA387" s="81">
        <v>11924</v>
      </c>
      <c r="AB387" s="81">
        <v>142655</v>
      </c>
      <c r="AC387" s="81">
        <v>0</v>
      </c>
      <c r="AD387" s="81">
        <v>26.915265840672561</v>
      </c>
      <c r="AE387" s="82"/>
      <c r="AF387" s="81">
        <v>95222055.653275371</v>
      </c>
      <c r="AG387" s="81">
        <v>5371906.5784209007</v>
      </c>
      <c r="AH387" s="81">
        <v>42415.561440304089</v>
      </c>
      <c r="AI387" s="81">
        <v>282759877.20512754</v>
      </c>
      <c r="AJ387" s="81">
        <v>276329418.96198934</v>
      </c>
      <c r="AK387" s="81">
        <v>0</v>
      </c>
      <c r="AL387" s="81">
        <v>0</v>
      </c>
      <c r="AM387" s="81">
        <v>18725449.915222123</v>
      </c>
      <c r="AN387" s="81">
        <v>0</v>
      </c>
      <c r="AO387" s="81">
        <v>0</v>
      </c>
      <c r="AP387" s="82"/>
      <c r="AQ387" s="81">
        <v>1634</v>
      </c>
      <c r="AR387" s="81">
        <v>151</v>
      </c>
      <c r="AS387" s="81">
        <v>0</v>
      </c>
      <c r="AT387" s="81">
        <v>0</v>
      </c>
      <c r="AU387" s="81">
        <v>0</v>
      </c>
      <c r="AV387" s="81">
        <v>0</v>
      </c>
      <c r="AW387" s="81"/>
      <c r="AX387" s="82"/>
      <c r="AY387" s="81">
        <v>6252.1000000000049</v>
      </c>
      <c r="AZ387" s="81">
        <v>2567.6</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2153</v>
      </c>
      <c r="B388" s="80">
        <v>357</v>
      </c>
      <c r="C388" s="80">
        <v>19</v>
      </c>
      <c r="D388" s="80">
        <v>21</v>
      </c>
      <c r="E388" s="80">
        <v>2022</v>
      </c>
      <c r="F388" s="80" t="s">
        <v>568</v>
      </c>
      <c r="G388" s="80" t="s">
        <v>2134</v>
      </c>
      <c r="H388" s="80" t="s">
        <v>2135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1740</v>
      </c>
      <c r="AR388" s="81">
        <v>152</v>
      </c>
      <c r="AS388" s="81">
        <v>0</v>
      </c>
      <c r="AT388" s="81">
        <v>0</v>
      </c>
      <c r="AU388" s="81">
        <v>0</v>
      </c>
      <c r="AV388" s="81">
        <v>0</v>
      </c>
      <c r="AW388" s="81"/>
      <c r="AX388" s="82"/>
      <c r="AY388" s="81">
        <v>6793.2000000000016</v>
      </c>
      <c r="AZ388" s="81">
        <v>2597.3000000000002</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2154</v>
      </c>
      <c r="B389" s="80">
        <v>460</v>
      </c>
      <c r="C389" s="80">
        <v>1</v>
      </c>
      <c r="D389" s="80">
        <v>28</v>
      </c>
      <c r="E389" s="80">
        <v>1990</v>
      </c>
      <c r="F389" s="80" t="s">
        <v>562</v>
      </c>
      <c r="G389" s="80" t="s">
        <v>2155</v>
      </c>
      <c r="H389" s="80" t="s">
        <v>2156</v>
      </c>
      <c r="I389" s="177"/>
      <c r="J389" s="81">
        <v>272.47395395036784</v>
      </c>
      <c r="K389" s="81">
        <v>12.303487428861303</v>
      </c>
      <c r="L389" s="81">
        <v>1.6209774758337396</v>
      </c>
      <c r="M389" s="81">
        <v>98.732143122015032</v>
      </c>
      <c r="N389" s="81">
        <v>83.786056102191637</v>
      </c>
      <c r="O389" s="81">
        <v>63.380157667865205</v>
      </c>
      <c r="P389" s="81">
        <v>74.016387584100329</v>
      </c>
      <c r="Q389" s="81">
        <v>5.3951555583785158</v>
      </c>
      <c r="R389" s="81">
        <v>0</v>
      </c>
      <c r="S389" s="81">
        <v>6.2501647081495868</v>
      </c>
      <c r="T389" s="82"/>
      <c r="U389" s="81">
        <v>45052123</v>
      </c>
      <c r="V389" s="81">
        <v>4419</v>
      </c>
      <c r="W389" s="81">
        <v>17</v>
      </c>
      <c r="X389" s="81">
        <v>33836</v>
      </c>
      <c r="Y389" s="81">
        <v>32596</v>
      </c>
      <c r="Z389" s="81">
        <v>26069</v>
      </c>
      <c r="AA389" s="81">
        <v>17972</v>
      </c>
      <c r="AB389" s="81">
        <v>87599</v>
      </c>
      <c r="AC389" s="81">
        <v>0</v>
      </c>
      <c r="AD389" s="81">
        <v>6.2501647081495868</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2157</v>
      </c>
      <c r="B390" s="80">
        <v>461</v>
      </c>
      <c r="C390" s="80">
        <v>2</v>
      </c>
      <c r="D390" s="80">
        <v>28</v>
      </c>
      <c r="E390" s="80">
        <v>2005</v>
      </c>
      <c r="F390" s="80" t="s">
        <v>565</v>
      </c>
      <c r="G390" s="80" t="s">
        <v>2155</v>
      </c>
      <c r="H390" s="80" t="s">
        <v>2156</v>
      </c>
      <c r="I390" s="177"/>
      <c r="J390" s="81">
        <v>173.202974192445</v>
      </c>
      <c r="K390" s="81">
        <v>9.119779933099279</v>
      </c>
      <c r="L390" s="81">
        <v>1.4959038418182036</v>
      </c>
      <c r="M390" s="81">
        <v>199.40770625596005</v>
      </c>
      <c r="N390" s="81">
        <v>145.84916817858041</v>
      </c>
      <c r="O390" s="81">
        <v>86.01453740074615</v>
      </c>
      <c r="P390" s="81">
        <v>72.11606336871877</v>
      </c>
      <c r="Q390" s="81">
        <v>6.6802316704956022</v>
      </c>
      <c r="R390" s="81">
        <v>0</v>
      </c>
      <c r="S390" s="81">
        <v>10.835560907524519</v>
      </c>
      <c r="T390" s="82"/>
      <c r="U390" s="81">
        <v>26242840</v>
      </c>
      <c r="V390" s="81">
        <v>3864</v>
      </c>
      <c r="W390" s="81">
        <v>20</v>
      </c>
      <c r="X390" s="81">
        <v>36912</v>
      </c>
      <c r="Y390" s="81">
        <v>48937</v>
      </c>
      <c r="Z390" s="81">
        <v>40940</v>
      </c>
      <c r="AA390" s="81">
        <v>14341</v>
      </c>
      <c r="AB390" s="81">
        <v>113388</v>
      </c>
      <c r="AC390" s="81">
        <v>0</v>
      </c>
      <c r="AD390" s="81">
        <v>10.835560907524519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2158</v>
      </c>
      <c r="B391" s="80">
        <v>462</v>
      </c>
      <c r="C391" s="80">
        <v>3</v>
      </c>
      <c r="D391" s="80">
        <v>28</v>
      </c>
      <c r="E391" s="80">
        <v>2006</v>
      </c>
      <c r="F391" s="80" t="s">
        <v>566</v>
      </c>
      <c r="G391" s="80" t="s">
        <v>2155</v>
      </c>
      <c r="H391" s="80" t="s">
        <v>2156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2159</v>
      </c>
      <c r="B392" s="80">
        <v>463</v>
      </c>
      <c r="C392" s="80">
        <v>4</v>
      </c>
      <c r="D392" s="80">
        <v>28</v>
      </c>
      <c r="E392" s="80">
        <v>2007</v>
      </c>
      <c r="F392" s="80" t="s">
        <v>567</v>
      </c>
      <c r="G392" s="80" t="s">
        <v>2155</v>
      </c>
      <c r="H392" s="80" t="s">
        <v>2156</v>
      </c>
      <c r="I392" s="177"/>
      <c r="J392" s="81">
        <v>182.76586474901447</v>
      </c>
      <c r="K392" s="81">
        <v>9.2654395543051553</v>
      </c>
      <c r="L392" s="81">
        <v>0.94374456780389293</v>
      </c>
      <c r="M392" s="81">
        <v>185.239529754046</v>
      </c>
      <c r="N392" s="81">
        <v>159.56617370118914</v>
      </c>
      <c r="O392" s="81">
        <v>82.638885645403718</v>
      </c>
      <c r="P392" s="81">
        <v>72.731899588153212</v>
      </c>
      <c r="Q392" s="81">
        <v>7.1749788193387953</v>
      </c>
      <c r="R392" s="81">
        <v>0</v>
      </c>
      <c r="S392" s="81">
        <v>16.397091089608391</v>
      </c>
      <c r="T392" s="82"/>
      <c r="U392" s="81">
        <v>28391646</v>
      </c>
      <c r="V392" s="81">
        <v>4027</v>
      </c>
      <c r="W392" s="81">
        <v>12</v>
      </c>
      <c r="X392" s="81">
        <v>43216</v>
      </c>
      <c r="Y392" s="81">
        <v>50623</v>
      </c>
      <c r="Z392" s="81">
        <v>40889</v>
      </c>
      <c r="AA392" s="81">
        <v>14243</v>
      </c>
      <c r="AB392" s="81">
        <v>115345</v>
      </c>
      <c r="AC392" s="81">
        <v>0</v>
      </c>
      <c r="AD392" s="81">
        <v>16.397091089608391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2160</v>
      </c>
      <c r="B393" s="80">
        <v>464</v>
      </c>
      <c r="C393" s="80">
        <v>5</v>
      </c>
      <c r="D393" s="80">
        <v>28</v>
      </c>
      <c r="E393" s="80">
        <v>2008</v>
      </c>
      <c r="F393" s="80" t="s">
        <v>84</v>
      </c>
      <c r="G393" s="80" t="s">
        <v>2155</v>
      </c>
      <c r="H393" s="80" t="s">
        <v>2156</v>
      </c>
      <c r="I393" s="177"/>
      <c r="J393" s="81">
        <v>159.44094536839364</v>
      </c>
      <c r="K393" s="81">
        <v>7.3930631025772131</v>
      </c>
      <c r="L393" s="81">
        <v>0.85389082749070211</v>
      </c>
      <c r="M393" s="81">
        <v>195.43716449626709</v>
      </c>
      <c r="N393" s="81">
        <v>163.41936009718054</v>
      </c>
      <c r="O393" s="81">
        <v>79.844565538067059</v>
      </c>
      <c r="P393" s="81">
        <v>69.736521517121332</v>
      </c>
      <c r="Q393" s="81">
        <v>7.1445404534086849</v>
      </c>
      <c r="R393" s="81">
        <v>0</v>
      </c>
      <c r="S393" s="81">
        <v>11.605398713038179</v>
      </c>
      <c r="T393" s="82"/>
      <c r="U393" s="81">
        <v>27183007</v>
      </c>
      <c r="V393" s="81">
        <v>4027</v>
      </c>
      <c r="W393" s="81">
        <v>12</v>
      </c>
      <c r="X393" s="81">
        <v>43216</v>
      </c>
      <c r="Y393" s="81">
        <v>51644</v>
      </c>
      <c r="Z393" s="81">
        <v>40893</v>
      </c>
      <c r="AA393" s="81">
        <v>13672</v>
      </c>
      <c r="AB393" s="81">
        <v>116743</v>
      </c>
      <c r="AC393" s="81">
        <v>0</v>
      </c>
      <c r="AD393" s="81">
        <v>11.605398713038179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2161</v>
      </c>
      <c r="B394" s="80">
        <v>465</v>
      </c>
      <c r="C394" s="80">
        <v>6</v>
      </c>
      <c r="D394" s="80">
        <v>28</v>
      </c>
      <c r="E394" s="80">
        <v>2009</v>
      </c>
      <c r="F394" s="80" t="s">
        <v>85</v>
      </c>
      <c r="G394" s="80" t="s">
        <v>2155</v>
      </c>
      <c r="H394" s="80" t="s">
        <v>2156</v>
      </c>
      <c r="I394" s="177"/>
      <c r="J394" s="81">
        <v>146.84731238513322</v>
      </c>
      <c r="K394" s="81">
        <v>6.8344471889337841</v>
      </c>
      <c r="L394" s="81">
        <v>0.19542820608000605</v>
      </c>
      <c r="M394" s="81">
        <v>178.8943281400158</v>
      </c>
      <c r="N394" s="81">
        <v>155.2332697336648</v>
      </c>
      <c r="O394" s="81">
        <v>80.526277386985939</v>
      </c>
      <c r="P394" s="81">
        <v>66.905240324251238</v>
      </c>
      <c r="Q394" s="81">
        <v>6.9258865559576828</v>
      </c>
      <c r="R394" s="81">
        <v>0</v>
      </c>
      <c r="S394" s="81">
        <v>9.550527212881498</v>
      </c>
      <c r="T394" s="82"/>
      <c r="U394" s="81">
        <v>22350303</v>
      </c>
      <c r="V394" s="81">
        <v>4342</v>
      </c>
      <c r="W394" s="81">
        <v>3</v>
      </c>
      <c r="X394" s="81">
        <v>46663</v>
      </c>
      <c r="Y394" s="81">
        <v>52802</v>
      </c>
      <c r="Z394" s="81">
        <v>40708</v>
      </c>
      <c r="AA394" s="81">
        <v>13466</v>
      </c>
      <c r="AB394" s="81">
        <v>118801</v>
      </c>
      <c r="AC394" s="81">
        <v>0</v>
      </c>
      <c r="AD394" s="81">
        <v>9.550527212881498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47.67</v>
      </c>
      <c r="BJ394" s="81">
        <v>0</v>
      </c>
      <c r="BK394" s="81">
        <v>93.012</v>
      </c>
      <c r="BL394" s="81">
        <v>0</v>
      </c>
      <c r="BM394" s="82"/>
      <c r="BN394" s="81">
        <v>0</v>
      </c>
      <c r="BO394" s="81">
        <v>0</v>
      </c>
      <c r="BP394" s="81">
        <v>6</v>
      </c>
      <c r="BQ394" s="81">
        <v>0</v>
      </c>
      <c r="BR394" s="81">
        <v>9</v>
      </c>
      <c r="BS394" s="81">
        <v>0</v>
      </c>
      <c r="BT394"/>
      <c r="BU394" s="80"/>
      <c r="BV394" s="80"/>
      <c r="BW394" s="80"/>
      <c r="BX394" s="80"/>
      <c r="BY394" s="80"/>
      <c r="BZ394" s="80"/>
      <c r="CA394" s="80"/>
      <c r="CB394" s="80"/>
      <c r="CC394" s="80"/>
    </row>
    <row r="395" spans="1:81">
      <c r="A395" s="80" t="s">
        <v>2162</v>
      </c>
      <c r="B395" s="80">
        <v>466</v>
      </c>
      <c r="C395" s="80">
        <v>7</v>
      </c>
      <c r="D395" s="80">
        <v>28</v>
      </c>
      <c r="E395" s="80">
        <v>2010</v>
      </c>
      <c r="F395" s="80" t="s">
        <v>86</v>
      </c>
      <c r="G395" s="80" t="s">
        <v>2155</v>
      </c>
      <c r="H395" s="80" t="s">
        <v>2156</v>
      </c>
      <c r="I395" s="177"/>
      <c r="J395" s="81">
        <v>143.12441862133201</v>
      </c>
      <c r="K395" s="81">
        <v>7.1617121603274363</v>
      </c>
      <c r="L395" s="81">
        <v>0.21810152966158078</v>
      </c>
      <c r="M395" s="81">
        <v>182.30095079854388</v>
      </c>
      <c r="N395" s="81">
        <v>172.08134448129172</v>
      </c>
      <c r="O395" s="81">
        <v>80.338904121060423</v>
      </c>
      <c r="P395" s="81">
        <v>68.440557567810217</v>
      </c>
      <c r="Q395" s="81">
        <v>7.3041774171601244</v>
      </c>
      <c r="R395" s="81">
        <v>0</v>
      </c>
      <c r="S395" s="81">
        <v>11.085218014717128</v>
      </c>
      <c r="T395" s="82"/>
      <c r="U395" s="81">
        <v>23515334</v>
      </c>
      <c r="V395" s="81">
        <v>4342</v>
      </c>
      <c r="W395" s="81">
        <v>3</v>
      </c>
      <c r="X395" s="81">
        <v>46663</v>
      </c>
      <c r="Y395" s="81">
        <v>53468</v>
      </c>
      <c r="Z395" s="81">
        <v>40802</v>
      </c>
      <c r="AA395" s="81">
        <v>13431</v>
      </c>
      <c r="AB395" s="81">
        <v>120053</v>
      </c>
      <c r="AC395" s="81">
        <v>0</v>
      </c>
      <c r="AD395" s="81">
        <v>11.085218014717128</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55.634</v>
      </c>
      <c r="BJ395" s="81">
        <v>0</v>
      </c>
      <c r="BK395" s="81">
        <v>88.888999999999996</v>
      </c>
      <c r="BL395" s="81">
        <v>0</v>
      </c>
      <c r="BM395" s="82"/>
      <c r="BN395" s="81">
        <v>0</v>
      </c>
      <c r="BO395" s="81">
        <v>0</v>
      </c>
      <c r="BP395" s="81">
        <v>8</v>
      </c>
      <c r="BQ395" s="81">
        <v>0</v>
      </c>
      <c r="BR395" s="81">
        <v>9</v>
      </c>
      <c r="BS395" s="81">
        <v>0</v>
      </c>
      <c r="BT395"/>
      <c r="BU395" s="80">
        <v>126.85899999999999</v>
      </c>
      <c r="BV395" s="80">
        <v>17.664000000000001</v>
      </c>
      <c r="BW395" s="80">
        <v>0</v>
      </c>
      <c r="BX395" s="80">
        <v>0</v>
      </c>
      <c r="BY395" s="80">
        <v>0</v>
      </c>
      <c r="BZ395" s="80">
        <v>0</v>
      </c>
      <c r="CA395" s="80">
        <v>0</v>
      </c>
      <c r="CB395" s="80">
        <v>0</v>
      </c>
      <c r="CC395" s="80">
        <v>0</v>
      </c>
    </row>
    <row r="396" spans="1:81">
      <c r="A396" s="80" t="s">
        <v>2163</v>
      </c>
      <c r="B396" s="80">
        <v>467</v>
      </c>
      <c r="C396" s="80">
        <v>8</v>
      </c>
      <c r="D396" s="80">
        <v>28</v>
      </c>
      <c r="E396" s="80">
        <v>2011</v>
      </c>
      <c r="F396" s="80" t="s">
        <v>87</v>
      </c>
      <c r="G396" s="80" t="s">
        <v>2155</v>
      </c>
      <c r="H396" s="80" t="s">
        <v>2156</v>
      </c>
      <c r="I396" s="177"/>
      <c r="J396" s="81">
        <v>154.2657579081785</v>
      </c>
      <c r="K396" s="81">
        <v>10.415133950057243</v>
      </c>
      <c r="L396" s="81">
        <v>0.12360738845280266</v>
      </c>
      <c r="M396" s="81">
        <v>231.31983746873848</v>
      </c>
      <c r="N396" s="81">
        <v>187.0286134555445</v>
      </c>
      <c r="O396" s="81">
        <v>79.611560740169338</v>
      </c>
      <c r="P396" s="81">
        <v>67.328712520187665</v>
      </c>
      <c r="Q396" s="81">
        <v>8.5511575983919119</v>
      </c>
      <c r="R396" s="81">
        <v>0</v>
      </c>
      <c r="S396" s="81">
        <v>12.298655630428859</v>
      </c>
      <c r="T396" s="82"/>
      <c r="U396" s="81">
        <v>22017104</v>
      </c>
      <c r="V396" s="81">
        <v>4342</v>
      </c>
      <c r="W396" s="81">
        <v>3</v>
      </c>
      <c r="X396" s="81">
        <v>46663</v>
      </c>
      <c r="Y396" s="81">
        <v>54369</v>
      </c>
      <c r="Z396" s="81">
        <v>41311</v>
      </c>
      <c r="AA396" s="81">
        <v>13606</v>
      </c>
      <c r="AB396" s="81">
        <v>121849</v>
      </c>
      <c r="AC396" s="81">
        <v>0</v>
      </c>
      <c r="AD396" s="81">
        <v>12.298655630428859</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47.715000000000003</v>
      </c>
      <c r="BJ396" s="81">
        <v>0</v>
      </c>
      <c r="BK396" s="81">
        <v>115.56800000000003</v>
      </c>
      <c r="BL396" s="81">
        <v>0</v>
      </c>
      <c r="BM396" s="82"/>
      <c r="BN396" s="81">
        <v>0</v>
      </c>
      <c r="BO396" s="81">
        <v>0</v>
      </c>
      <c r="BP396" s="81">
        <v>7</v>
      </c>
      <c r="BQ396" s="81">
        <v>0</v>
      </c>
      <c r="BR396" s="81">
        <v>9</v>
      </c>
      <c r="BS396" s="81">
        <v>0</v>
      </c>
      <c r="BT396"/>
      <c r="BU396" s="80">
        <v>77.614999999999995</v>
      </c>
      <c r="BV396" s="80">
        <v>0</v>
      </c>
      <c r="BW396" s="80">
        <v>0</v>
      </c>
      <c r="BX396" s="80">
        <v>4.5380000000000003</v>
      </c>
      <c r="BY396" s="80">
        <v>81.13</v>
      </c>
      <c r="BZ396" s="80">
        <v>0</v>
      </c>
      <c r="CA396" s="80">
        <v>0</v>
      </c>
      <c r="CB396" s="80">
        <v>0</v>
      </c>
      <c r="CC396" s="80">
        <v>0</v>
      </c>
    </row>
    <row r="397" spans="1:81">
      <c r="A397" s="80" t="s">
        <v>2164</v>
      </c>
      <c r="B397" s="80">
        <v>468</v>
      </c>
      <c r="C397" s="80">
        <v>9</v>
      </c>
      <c r="D397" s="80">
        <v>28</v>
      </c>
      <c r="E397" s="80">
        <v>2012</v>
      </c>
      <c r="F397" s="80" t="s">
        <v>88</v>
      </c>
      <c r="G397" s="80" t="s">
        <v>2155</v>
      </c>
      <c r="H397" s="80" t="s">
        <v>2156</v>
      </c>
      <c r="I397" s="177"/>
      <c r="J397" s="81">
        <v>161.69303032977231</v>
      </c>
      <c r="K397" s="81">
        <v>10.156155249923966</v>
      </c>
      <c r="L397" s="81">
        <v>0.12270914451733957</v>
      </c>
      <c r="M397" s="81">
        <v>239.13041239882679</v>
      </c>
      <c r="N397" s="81">
        <v>208.01992870376418</v>
      </c>
      <c r="O397" s="81">
        <v>79.455424844188826</v>
      </c>
      <c r="P397" s="81">
        <v>68.184565808568976</v>
      </c>
      <c r="Q397" s="81">
        <v>9.7859292609502795</v>
      </c>
      <c r="R397" s="81">
        <v>0</v>
      </c>
      <c r="S397" s="81">
        <v>13.932927812605671</v>
      </c>
      <c r="T397" s="82"/>
      <c r="U397" s="81">
        <v>22067769</v>
      </c>
      <c r="V397" s="81">
        <v>4342</v>
      </c>
      <c r="W397" s="81">
        <v>3</v>
      </c>
      <c r="X397" s="81">
        <v>46663</v>
      </c>
      <c r="Y397" s="81">
        <v>57447</v>
      </c>
      <c r="Z397" s="81">
        <v>41557</v>
      </c>
      <c r="AA397" s="81">
        <v>13701</v>
      </c>
      <c r="AB397" s="81">
        <v>128345</v>
      </c>
      <c r="AC397" s="81">
        <v>0</v>
      </c>
      <c r="AD397" s="81">
        <v>13.932927812605671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58.204999999999998</v>
      </c>
      <c r="BJ397" s="81">
        <v>0</v>
      </c>
      <c r="BK397" s="81">
        <v>156.27199999999999</v>
      </c>
      <c r="BL397" s="81">
        <v>0</v>
      </c>
      <c r="BM397" s="82"/>
      <c r="BN397" s="81">
        <v>0</v>
      </c>
      <c r="BO397" s="81">
        <v>0</v>
      </c>
      <c r="BP397" s="81">
        <v>9</v>
      </c>
      <c r="BQ397" s="81">
        <v>0</v>
      </c>
      <c r="BR397" s="81">
        <v>9</v>
      </c>
      <c r="BS397" s="81">
        <v>0</v>
      </c>
      <c r="BT397"/>
      <c r="BU397" s="80">
        <v>137.46799999999999</v>
      </c>
      <c r="BV397" s="80">
        <v>0</v>
      </c>
      <c r="BW397" s="80">
        <v>0</v>
      </c>
      <c r="BX397" s="80">
        <v>4.4029999999999996</v>
      </c>
      <c r="BY397" s="80">
        <v>72.605999999999995</v>
      </c>
      <c r="BZ397" s="80">
        <v>0</v>
      </c>
      <c r="CA397" s="80">
        <v>0</v>
      </c>
      <c r="CB397" s="80">
        <v>0</v>
      </c>
      <c r="CC397" s="80">
        <v>0</v>
      </c>
    </row>
    <row r="398" spans="1:81">
      <c r="A398" s="80" t="s">
        <v>2165</v>
      </c>
      <c r="B398" s="80">
        <v>469</v>
      </c>
      <c r="C398" s="80">
        <v>10</v>
      </c>
      <c r="D398" s="80">
        <v>28</v>
      </c>
      <c r="E398" s="80">
        <v>2013</v>
      </c>
      <c r="F398" s="80" t="s">
        <v>89</v>
      </c>
      <c r="G398" s="80" t="s">
        <v>2155</v>
      </c>
      <c r="H398" s="80" t="s">
        <v>2156</v>
      </c>
      <c r="I398" s="177"/>
      <c r="J398" s="81">
        <v>145.25828520662014</v>
      </c>
      <c r="K398" s="81">
        <v>8.7550471286410207</v>
      </c>
      <c r="L398" s="81">
        <v>0.12655273071487116</v>
      </c>
      <c r="M398" s="81">
        <v>230.38279879473231</v>
      </c>
      <c r="N398" s="81">
        <v>211.80599349089462</v>
      </c>
      <c r="O398" s="81">
        <v>77.413889293461821</v>
      </c>
      <c r="P398" s="81">
        <v>69.280699018726338</v>
      </c>
      <c r="Q398" s="81">
        <v>10.082454432891401</v>
      </c>
      <c r="R398" s="81">
        <v>0</v>
      </c>
      <c r="S398" s="81">
        <v>8.911702798173545</v>
      </c>
      <c r="T398" s="82"/>
      <c r="U398" s="81">
        <v>18345269</v>
      </c>
      <c r="V398" s="81">
        <v>4342</v>
      </c>
      <c r="W398" s="81">
        <v>3</v>
      </c>
      <c r="X398" s="81">
        <v>46663</v>
      </c>
      <c r="Y398" s="81">
        <v>58570</v>
      </c>
      <c r="Z398" s="81">
        <v>42297</v>
      </c>
      <c r="AA398" s="81">
        <v>13869</v>
      </c>
      <c r="AB398" s="81">
        <v>130338</v>
      </c>
      <c r="AC398" s="81">
        <v>0</v>
      </c>
      <c r="AD398" s="81">
        <v>8.911702798173545</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55.939</v>
      </c>
      <c r="BJ398" s="81">
        <v>0</v>
      </c>
      <c r="BK398" s="81">
        <v>152.72499999999999</v>
      </c>
      <c r="BL398" s="81">
        <v>0</v>
      </c>
      <c r="BM398" s="82"/>
      <c r="BN398" s="81">
        <v>0</v>
      </c>
      <c r="BO398" s="81">
        <v>0</v>
      </c>
      <c r="BP398" s="81">
        <v>8</v>
      </c>
      <c r="BQ398" s="81">
        <v>0</v>
      </c>
      <c r="BR398" s="81">
        <v>9</v>
      </c>
      <c r="BS398" s="81">
        <v>0</v>
      </c>
      <c r="BT398"/>
      <c r="BU398" s="80">
        <v>144.11699999999999</v>
      </c>
      <c r="BV398" s="80">
        <v>0</v>
      </c>
      <c r="BW398" s="80">
        <v>0</v>
      </c>
      <c r="BX398" s="80">
        <v>4.4640000000000004</v>
      </c>
      <c r="BY398" s="80">
        <v>60.082999999999998</v>
      </c>
      <c r="BZ398" s="80">
        <v>0</v>
      </c>
      <c r="CA398" s="80">
        <v>0</v>
      </c>
      <c r="CB398" s="80">
        <v>0</v>
      </c>
      <c r="CC398" s="80">
        <v>0</v>
      </c>
    </row>
    <row r="399" spans="1:81">
      <c r="A399" s="80" t="s">
        <v>2166</v>
      </c>
      <c r="B399" s="80">
        <v>470</v>
      </c>
      <c r="C399" s="80">
        <v>11</v>
      </c>
      <c r="D399" s="80">
        <v>28</v>
      </c>
      <c r="E399" s="80">
        <v>2014</v>
      </c>
      <c r="F399" s="80" t="s">
        <v>90</v>
      </c>
      <c r="G399" s="80" t="s">
        <v>2155</v>
      </c>
      <c r="H399" s="80" t="s">
        <v>2156</v>
      </c>
      <c r="I399" s="177"/>
      <c r="J399" s="81">
        <v>154.8241368284026</v>
      </c>
      <c r="K399" s="81">
        <v>7.7891033948433872</v>
      </c>
      <c r="L399" s="81">
        <v>7.7224708167888441</v>
      </c>
      <c r="M399" s="81">
        <v>219.83631131646933</v>
      </c>
      <c r="N399" s="81">
        <v>188.50597477453169</v>
      </c>
      <c r="O399" s="81">
        <v>74.55059887666259</v>
      </c>
      <c r="P399" s="81">
        <v>70.996796964275561</v>
      </c>
      <c r="Q399" s="81">
        <v>9.8623264683643281</v>
      </c>
      <c r="R399" s="81">
        <v>0</v>
      </c>
      <c r="S399" s="81">
        <v>10.862783745583162</v>
      </c>
      <c r="T399" s="82"/>
      <c r="U399" s="81">
        <v>21728622</v>
      </c>
      <c r="V399" s="81">
        <v>3398</v>
      </c>
      <c r="W399" s="81">
        <v>172</v>
      </c>
      <c r="X399" s="81">
        <v>48771</v>
      </c>
      <c r="Y399" s="81">
        <v>59998</v>
      </c>
      <c r="Z399" s="81">
        <v>42900</v>
      </c>
      <c r="AA399" s="81">
        <v>14139</v>
      </c>
      <c r="AB399" s="81">
        <v>132880</v>
      </c>
      <c r="AC399" s="81">
        <v>0</v>
      </c>
      <c r="AD399" s="81">
        <v>10.862783745583162</v>
      </c>
      <c r="AE399" s="82"/>
      <c r="AF399" s="81">
        <v>172185393.45903516</v>
      </c>
      <c r="AG399" s="81">
        <v>6943100.0838266034</v>
      </c>
      <c r="AH399" s="81">
        <v>1962352.4233108179</v>
      </c>
      <c r="AI399" s="81">
        <v>315098933.19062668</v>
      </c>
      <c r="AJ399" s="81">
        <v>266939066.06322747</v>
      </c>
      <c r="AK399" s="81">
        <v>0</v>
      </c>
      <c r="AL399" s="81">
        <v>0</v>
      </c>
      <c r="AM399" s="81">
        <v>18242438.345595118</v>
      </c>
      <c r="AN399" s="81">
        <v>0</v>
      </c>
      <c r="AO399" s="81">
        <v>0</v>
      </c>
      <c r="AP399" s="82"/>
      <c r="AQ399" s="81">
        <v>1155</v>
      </c>
      <c r="AR399" s="81">
        <v>94</v>
      </c>
      <c r="AS399" s="81">
        <v>0</v>
      </c>
      <c r="AT399" s="81">
        <v>0</v>
      </c>
      <c r="AU399" s="81">
        <v>0</v>
      </c>
      <c r="AV399" s="81">
        <v>0</v>
      </c>
      <c r="AW399" s="81" t="s">
        <v>564</v>
      </c>
      <c r="AX399" s="82"/>
      <c r="AY399" s="81">
        <v>3836</v>
      </c>
      <c r="AZ399" s="81">
        <v>2855</v>
      </c>
      <c r="BA399" s="81">
        <v>0</v>
      </c>
      <c r="BB399" s="81">
        <v>0</v>
      </c>
      <c r="BC399" s="81">
        <v>0</v>
      </c>
      <c r="BD399" s="81">
        <v>0</v>
      </c>
      <c r="BE399" s="81" t="s">
        <v>564</v>
      </c>
      <c r="BF399" s="82"/>
      <c r="BG399" s="81">
        <v>0</v>
      </c>
      <c r="BH399" s="81">
        <v>0</v>
      </c>
      <c r="BI399" s="81">
        <v>54.057000000000002</v>
      </c>
      <c r="BJ399" s="81">
        <v>0</v>
      </c>
      <c r="BK399" s="81">
        <v>139.452</v>
      </c>
      <c r="BL399" s="81">
        <v>0</v>
      </c>
      <c r="BM399" s="82"/>
      <c r="BN399" s="81">
        <v>0</v>
      </c>
      <c r="BO399" s="81">
        <v>0</v>
      </c>
      <c r="BP399" s="81">
        <v>8</v>
      </c>
      <c r="BQ399" s="81">
        <v>0</v>
      </c>
      <c r="BR399" s="81">
        <v>8</v>
      </c>
      <c r="BS399" s="81">
        <v>0</v>
      </c>
      <c r="BT399"/>
      <c r="BU399" s="80">
        <v>139.483</v>
      </c>
      <c r="BV399" s="80">
        <v>0</v>
      </c>
      <c r="BW399" s="80">
        <v>0</v>
      </c>
      <c r="BX399" s="80">
        <v>4.5730000000000004</v>
      </c>
      <c r="BY399" s="80">
        <v>49.453000000000003</v>
      </c>
      <c r="BZ399" s="80">
        <v>0</v>
      </c>
      <c r="CA399" s="80">
        <v>0</v>
      </c>
      <c r="CB399" s="80">
        <v>0</v>
      </c>
      <c r="CC399" s="80">
        <v>0</v>
      </c>
    </row>
    <row r="400" spans="1:81">
      <c r="A400" s="80" t="s">
        <v>2167</v>
      </c>
      <c r="B400" s="80">
        <v>471</v>
      </c>
      <c r="C400" s="80">
        <v>12</v>
      </c>
      <c r="D400" s="80">
        <v>28</v>
      </c>
      <c r="E400" s="80">
        <v>2015</v>
      </c>
      <c r="F400" s="80" t="s">
        <v>91</v>
      </c>
      <c r="G400" s="80" t="s">
        <v>2155</v>
      </c>
      <c r="H400" s="80" t="s">
        <v>2156</v>
      </c>
      <c r="I400" s="177"/>
      <c r="J400" s="81">
        <v>153.41066515625019</v>
      </c>
      <c r="K400" s="81">
        <v>7.4395910097531779</v>
      </c>
      <c r="L400" s="81">
        <v>8.5143069751497702</v>
      </c>
      <c r="M400" s="81">
        <v>230.36881915622769</v>
      </c>
      <c r="N400" s="81">
        <v>190.98043100869779</v>
      </c>
      <c r="O400" s="81">
        <v>74.825419623868669</v>
      </c>
      <c r="P400" s="81">
        <v>71.459707401802589</v>
      </c>
      <c r="Q400" s="81">
        <v>9.8264176746184315</v>
      </c>
      <c r="R400" s="81">
        <v>0</v>
      </c>
      <c r="S400" s="81">
        <v>9.5680695666050681</v>
      </c>
      <c r="T400" s="82"/>
      <c r="U400" s="81">
        <v>23120951</v>
      </c>
      <c r="V400" s="81">
        <v>3398</v>
      </c>
      <c r="W400" s="81">
        <v>172</v>
      </c>
      <c r="X400" s="81">
        <v>48771</v>
      </c>
      <c r="Y400" s="81">
        <v>61368</v>
      </c>
      <c r="Z400" s="81">
        <v>43473</v>
      </c>
      <c r="AA400" s="81">
        <v>14220</v>
      </c>
      <c r="AB400" s="81">
        <v>135243</v>
      </c>
      <c r="AC400" s="81">
        <v>0</v>
      </c>
      <c r="AD400" s="81">
        <v>9.5680695666050681</v>
      </c>
      <c r="AE400" s="82"/>
      <c r="AF400" s="81">
        <v>175091975.87731114</v>
      </c>
      <c r="AG400" s="81">
        <v>6144031.928278313</v>
      </c>
      <c r="AH400" s="81">
        <v>1793356.3105701057</v>
      </c>
      <c r="AI400" s="81">
        <v>344882133.16208404</v>
      </c>
      <c r="AJ400" s="81">
        <v>283462919.67892063</v>
      </c>
      <c r="AK400" s="81">
        <v>0</v>
      </c>
      <c r="AL400" s="81">
        <v>0</v>
      </c>
      <c r="AM400" s="81">
        <v>18534485.826952428</v>
      </c>
      <c r="AN400" s="81">
        <v>0</v>
      </c>
      <c r="AO400" s="81">
        <v>0</v>
      </c>
      <c r="AP400" s="82"/>
      <c r="AQ400" s="81">
        <v>1233</v>
      </c>
      <c r="AR400" s="81">
        <v>137</v>
      </c>
      <c r="AS400" s="81">
        <v>0</v>
      </c>
      <c r="AT400" s="81">
        <v>0</v>
      </c>
      <c r="AU400" s="81">
        <v>0</v>
      </c>
      <c r="AV400" s="81">
        <v>0</v>
      </c>
      <c r="AW400" s="81" t="s">
        <v>564</v>
      </c>
      <c r="AX400" s="82"/>
      <c r="AY400" s="81">
        <v>4160.3999999999996</v>
      </c>
      <c r="AZ400" s="81">
        <v>3433.5</v>
      </c>
      <c r="BA400" s="81">
        <v>0</v>
      </c>
      <c r="BB400" s="81">
        <v>0</v>
      </c>
      <c r="BC400" s="81">
        <v>0</v>
      </c>
      <c r="BD400" s="81">
        <v>0</v>
      </c>
      <c r="BE400" s="81" t="s">
        <v>564</v>
      </c>
      <c r="BF400" s="82"/>
      <c r="BG400" s="81">
        <v>0</v>
      </c>
      <c r="BH400" s="81">
        <v>0</v>
      </c>
      <c r="BI400" s="81">
        <v>51.268999999999998</v>
      </c>
      <c r="BJ400" s="81">
        <v>0</v>
      </c>
      <c r="BK400" s="81">
        <v>154.429</v>
      </c>
      <c r="BL400" s="81">
        <v>0</v>
      </c>
      <c r="BM400" s="82"/>
      <c r="BN400" s="81">
        <v>0</v>
      </c>
      <c r="BO400" s="81">
        <v>0</v>
      </c>
      <c r="BP400" s="81">
        <v>7</v>
      </c>
      <c r="BQ400" s="81">
        <v>0</v>
      </c>
      <c r="BR400" s="81">
        <v>10</v>
      </c>
      <c r="BS400" s="81">
        <v>0</v>
      </c>
      <c r="BT400"/>
      <c r="BU400" s="80">
        <v>135.768</v>
      </c>
      <c r="BV400" s="80">
        <v>20.350999999999999</v>
      </c>
      <c r="BW400" s="80">
        <v>0</v>
      </c>
      <c r="BX400" s="80">
        <v>5.4980000000000002</v>
      </c>
      <c r="BY400" s="80">
        <v>44.081000000000003</v>
      </c>
      <c r="BZ400" s="80">
        <v>0</v>
      </c>
      <c r="CA400" s="80">
        <v>0</v>
      </c>
      <c r="CB400" s="80">
        <v>0</v>
      </c>
      <c r="CC400" s="80">
        <v>0</v>
      </c>
    </row>
    <row r="401" spans="1:81">
      <c r="A401" s="80" t="s">
        <v>2168</v>
      </c>
      <c r="B401" s="80">
        <v>472</v>
      </c>
      <c r="C401" s="80">
        <v>13</v>
      </c>
      <c r="D401" s="80">
        <v>28</v>
      </c>
      <c r="E401" s="80">
        <v>2016</v>
      </c>
      <c r="F401" s="80" t="s">
        <v>92</v>
      </c>
      <c r="G401" s="80" t="s">
        <v>2155</v>
      </c>
      <c r="H401" s="80" t="s">
        <v>2156</v>
      </c>
      <c r="I401" s="177"/>
      <c r="J401" s="81">
        <v>140.60255981181015</v>
      </c>
      <c r="K401" s="81">
        <v>7.4305911314192983</v>
      </c>
      <c r="L401" s="81">
        <v>9.9759626157858943</v>
      </c>
      <c r="M401" s="81">
        <v>201.61065377082807</v>
      </c>
      <c r="N401" s="81">
        <v>171.97208284034787</v>
      </c>
      <c r="O401" s="81">
        <v>75.180097856637332</v>
      </c>
      <c r="P401" s="81">
        <v>71.428071152626615</v>
      </c>
      <c r="Q401" s="81">
        <v>9.6991900645413498</v>
      </c>
      <c r="R401" s="81">
        <v>0</v>
      </c>
      <c r="S401" s="81">
        <v>10.260581393677413</v>
      </c>
      <c r="T401" s="82"/>
      <c r="U401" s="81">
        <v>22154082</v>
      </c>
      <c r="V401" s="81">
        <v>3398</v>
      </c>
      <c r="W401" s="81">
        <v>172</v>
      </c>
      <c r="X401" s="81">
        <v>48771</v>
      </c>
      <c r="Y401" s="81">
        <v>62825</v>
      </c>
      <c r="Z401" s="81">
        <v>44216</v>
      </c>
      <c r="AA401" s="81">
        <v>14701</v>
      </c>
      <c r="AB401" s="81">
        <v>137320</v>
      </c>
      <c r="AC401" s="81">
        <v>0</v>
      </c>
      <c r="AD401" s="81">
        <v>10.260581393677411</v>
      </c>
      <c r="AE401" s="82"/>
      <c r="AF401" s="81">
        <v>163521109.5636242</v>
      </c>
      <c r="AG401" s="81">
        <v>5906464.6949282214</v>
      </c>
      <c r="AH401" s="81">
        <v>1561460.0721073339</v>
      </c>
      <c r="AI401" s="81">
        <v>322135189.76675028</v>
      </c>
      <c r="AJ401" s="81">
        <v>247179700.25173551</v>
      </c>
      <c r="AK401" s="81">
        <v>0</v>
      </c>
      <c r="AL401" s="81">
        <v>0</v>
      </c>
      <c r="AM401" s="81">
        <v>18833750.581730869</v>
      </c>
      <c r="AN401" s="81">
        <v>0</v>
      </c>
      <c r="AO401" s="81">
        <v>0</v>
      </c>
      <c r="AP401" s="82"/>
      <c r="AQ401" s="81">
        <v>1296</v>
      </c>
      <c r="AR401" s="81">
        <v>166</v>
      </c>
      <c r="AS401" s="81">
        <v>0</v>
      </c>
      <c r="AT401" s="81">
        <v>0</v>
      </c>
      <c r="AU401" s="81">
        <v>0</v>
      </c>
      <c r="AV401" s="81">
        <v>0</v>
      </c>
      <c r="AW401" s="81" t="s">
        <v>564</v>
      </c>
      <c r="AX401" s="82"/>
      <c r="AY401" s="81">
        <v>4457.5</v>
      </c>
      <c r="AZ401" s="81">
        <v>3850.4</v>
      </c>
      <c r="BA401" s="81">
        <v>0</v>
      </c>
      <c r="BB401" s="81">
        <v>0</v>
      </c>
      <c r="BC401" s="81">
        <v>0</v>
      </c>
      <c r="BD401" s="81">
        <v>0</v>
      </c>
      <c r="BE401" s="81" t="s">
        <v>564</v>
      </c>
      <c r="BF401" s="82"/>
      <c r="BG401" s="81">
        <v>0</v>
      </c>
      <c r="BH401" s="81">
        <v>0</v>
      </c>
      <c r="BI401" s="81">
        <v>48.469000000000001</v>
      </c>
      <c r="BJ401" s="81">
        <v>0</v>
      </c>
      <c r="BK401" s="81">
        <v>88.823999999999984</v>
      </c>
      <c r="BL401" s="81">
        <v>0</v>
      </c>
      <c r="BM401" s="82"/>
      <c r="BN401" s="81">
        <v>0</v>
      </c>
      <c r="BO401" s="81">
        <v>0</v>
      </c>
      <c r="BP401" s="81">
        <v>7</v>
      </c>
      <c r="BQ401" s="81">
        <v>0</v>
      </c>
      <c r="BR401" s="81">
        <v>9</v>
      </c>
      <c r="BS401" s="81">
        <v>0</v>
      </c>
      <c r="BT401"/>
      <c r="BU401" s="80">
        <v>137.108</v>
      </c>
      <c r="BV401" s="80">
        <v>0.185</v>
      </c>
      <c r="BW401" s="80">
        <v>0</v>
      </c>
      <c r="BX401" s="80">
        <v>0</v>
      </c>
      <c r="BY401" s="80">
        <v>0</v>
      </c>
      <c r="BZ401" s="80">
        <v>0</v>
      </c>
      <c r="CA401" s="80">
        <v>0</v>
      </c>
      <c r="CB401" s="80">
        <v>0</v>
      </c>
      <c r="CC401" s="80">
        <v>0</v>
      </c>
    </row>
    <row r="402" spans="1:81">
      <c r="A402" s="80" t="s">
        <v>2169</v>
      </c>
      <c r="B402" s="80">
        <v>473</v>
      </c>
      <c r="C402" s="80">
        <v>14</v>
      </c>
      <c r="D402" s="80">
        <v>28</v>
      </c>
      <c r="E402" s="80">
        <v>2017</v>
      </c>
      <c r="F402" s="80" t="s">
        <v>71</v>
      </c>
      <c r="G402" s="80" t="s">
        <v>2155</v>
      </c>
      <c r="H402" s="80" t="s">
        <v>2156</v>
      </c>
      <c r="I402" s="177"/>
      <c r="J402" s="81">
        <v>146.06095197146334</v>
      </c>
      <c r="K402" s="81">
        <v>7.7401267694817975</v>
      </c>
      <c r="L402" s="81">
        <v>8.7276054248201174</v>
      </c>
      <c r="M402" s="81">
        <v>194.46232238597719</v>
      </c>
      <c r="N402" s="81">
        <v>189.77001559255851</v>
      </c>
      <c r="O402" s="81">
        <v>74.592250745442456</v>
      </c>
      <c r="P402" s="81">
        <v>72.409499096599006</v>
      </c>
      <c r="Q402" s="81">
        <v>9.4758968096747598</v>
      </c>
      <c r="R402" s="81">
        <v>0</v>
      </c>
      <c r="S402" s="81">
        <v>12.142144592366696</v>
      </c>
      <c r="T402" s="82"/>
      <c r="U402" s="81">
        <v>25015920</v>
      </c>
      <c r="V402" s="81">
        <v>3398</v>
      </c>
      <c r="W402" s="81">
        <v>172</v>
      </c>
      <c r="X402" s="81">
        <v>48771</v>
      </c>
      <c r="Y402" s="81">
        <v>64070</v>
      </c>
      <c r="Z402" s="81">
        <v>44598</v>
      </c>
      <c r="AA402" s="81">
        <v>14998</v>
      </c>
      <c r="AB402" s="81">
        <v>138738</v>
      </c>
      <c r="AC402" s="81">
        <v>0</v>
      </c>
      <c r="AD402" s="81">
        <v>12.1421445923667</v>
      </c>
      <c r="AE402" s="82"/>
      <c r="AF402" s="81">
        <v>174024495.3517063</v>
      </c>
      <c r="AG402" s="81">
        <v>6128599.3501614286</v>
      </c>
      <c r="AH402" s="81">
        <v>1866319.4780615219</v>
      </c>
      <c r="AI402" s="81">
        <v>322887516.30934358</v>
      </c>
      <c r="AJ402" s="81">
        <v>278589035.48464131</v>
      </c>
      <c r="AK402" s="81">
        <v>0</v>
      </c>
      <c r="AL402" s="81">
        <v>0</v>
      </c>
      <c r="AM402" s="81">
        <v>19058006.499254681</v>
      </c>
      <c r="AN402" s="81">
        <v>0</v>
      </c>
      <c r="AO402" s="81">
        <v>0</v>
      </c>
      <c r="AP402" s="82"/>
      <c r="AQ402" s="81">
        <v>1338</v>
      </c>
      <c r="AR402" s="81">
        <v>172</v>
      </c>
      <c r="AS402" s="81">
        <v>0</v>
      </c>
      <c r="AT402" s="81">
        <v>0</v>
      </c>
      <c r="AU402" s="81">
        <v>0</v>
      </c>
      <c r="AV402" s="81">
        <v>0</v>
      </c>
      <c r="AW402" s="81" t="s">
        <v>564</v>
      </c>
      <c r="AX402" s="82"/>
      <c r="AY402" s="81">
        <v>4638.3999999999996</v>
      </c>
      <c r="AZ402" s="81">
        <v>3987.1</v>
      </c>
      <c r="BA402" s="81">
        <v>0</v>
      </c>
      <c r="BB402" s="81">
        <v>0</v>
      </c>
      <c r="BC402" s="81">
        <v>0</v>
      </c>
      <c r="BD402" s="81">
        <v>0</v>
      </c>
      <c r="BE402" s="81" t="s">
        <v>564</v>
      </c>
      <c r="BF402" s="82"/>
      <c r="BG402" s="81">
        <v>0</v>
      </c>
      <c r="BH402" s="81">
        <v>0</v>
      </c>
      <c r="BI402" s="81">
        <v>51.335999999999999</v>
      </c>
      <c r="BJ402" s="81">
        <v>0</v>
      </c>
      <c r="BK402" s="81">
        <v>132.15700000000001</v>
      </c>
      <c r="BL402" s="81">
        <v>0</v>
      </c>
      <c r="BM402" s="82"/>
      <c r="BN402" s="81">
        <v>0</v>
      </c>
      <c r="BO402" s="81">
        <v>0</v>
      </c>
      <c r="BP402" s="81">
        <v>8</v>
      </c>
      <c r="BQ402" s="81">
        <v>0</v>
      </c>
      <c r="BR402" s="81">
        <v>9</v>
      </c>
      <c r="BS402" s="81">
        <v>0</v>
      </c>
      <c r="BT402"/>
      <c r="BU402" s="80">
        <v>132.495</v>
      </c>
      <c r="BV402" s="80">
        <v>4.01</v>
      </c>
      <c r="BW402" s="80">
        <v>0</v>
      </c>
      <c r="BX402" s="80">
        <v>5.5780000000000003</v>
      </c>
      <c r="BY402" s="80">
        <v>41.41</v>
      </c>
      <c r="BZ402" s="80">
        <v>0</v>
      </c>
      <c r="CA402" s="80">
        <v>0</v>
      </c>
      <c r="CB402" s="80">
        <v>0</v>
      </c>
      <c r="CC402" s="80">
        <v>0</v>
      </c>
    </row>
    <row r="403" spans="1:81">
      <c r="A403" s="80" t="s">
        <v>2170</v>
      </c>
      <c r="B403" s="80">
        <v>474</v>
      </c>
      <c r="C403" s="80">
        <v>15</v>
      </c>
      <c r="D403" s="80">
        <v>28</v>
      </c>
      <c r="E403" s="80">
        <v>2018</v>
      </c>
      <c r="F403" s="80" t="s">
        <v>93</v>
      </c>
      <c r="G403" s="80" t="s">
        <v>2155</v>
      </c>
      <c r="H403" s="80" t="s">
        <v>2156</v>
      </c>
      <c r="I403" s="177"/>
      <c r="J403" s="81">
        <v>145.61145691320297</v>
      </c>
      <c r="K403" s="81">
        <v>7.2776846942006763</v>
      </c>
      <c r="L403" s="81">
        <v>8.1761693775432924</v>
      </c>
      <c r="M403" s="81">
        <v>192.25978563009278</v>
      </c>
      <c r="N403" s="81">
        <v>181.05517392538718</v>
      </c>
      <c r="O403" s="81">
        <v>73.566642425182224</v>
      </c>
      <c r="P403" s="81">
        <v>72.166706272537638</v>
      </c>
      <c r="Q403" s="81">
        <v>8.8488012875968085</v>
      </c>
      <c r="R403" s="81">
        <v>0</v>
      </c>
      <c r="S403" s="81">
        <v>11.991030800805435</v>
      </c>
      <c r="T403" s="82"/>
      <c r="U403" s="81">
        <v>26534191</v>
      </c>
      <c r="V403" s="81">
        <v>3398</v>
      </c>
      <c r="W403" s="81">
        <v>172</v>
      </c>
      <c r="X403" s="81">
        <v>48771</v>
      </c>
      <c r="Y403" s="81">
        <v>64874</v>
      </c>
      <c r="Z403" s="81">
        <v>44827</v>
      </c>
      <c r="AA403" s="81">
        <v>15098</v>
      </c>
      <c r="AB403" s="81">
        <v>139616</v>
      </c>
      <c r="AC403" s="81">
        <v>0</v>
      </c>
      <c r="AD403" s="81">
        <v>11.991030800805429</v>
      </c>
      <c r="AE403" s="82"/>
      <c r="AF403" s="81">
        <v>176620489.4057056</v>
      </c>
      <c r="AG403" s="81">
        <v>5534490.6366357747</v>
      </c>
      <c r="AH403" s="81">
        <v>1781264.367996475</v>
      </c>
      <c r="AI403" s="81">
        <v>314646421.3460815</v>
      </c>
      <c r="AJ403" s="81">
        <v>279169292.72178298</v>
      </c>
      <c r="AK403" s="81">
        <v>0</v>
      </c>
      <c r="AL403" s="81">
        <v>0</v>
      </c>
      <c r="AM403" s="81">
        <v>19218297.47311756</v>
      </c>
      <c r="AN403" s="81">
        <v>0</v>
      </c>
      <c r="AO403" s="81">
        <v>0</v>
      </c>
      <c r="AP403" s="82"/>
      <c r="AQ403" s="81">
        <v>1443</v>
      </c>
      <c r="AR403" s="81">
        <v>182</v>
      </c>
      <c r="AS403" s="81">
        <v>0</v>
      </c>
      <c r="AT403" s="81">
        <v>0</v>
      </c>
      <c r="AU403" s="81">
        <v>0</v>
      </c>
      <c r="AV403" s="81">
        <v>0</v>
      </c>
      <c r="AW403" s="81" t="s">
        <v>564</v>
      </c>
      <c r="AX403" s="82"/>
      <c r="AY403" s="81">
        <v>5021.8999999999814</v>
      </c>
      <c r="AZ403" s="81">
        <v>4185</v>
      </c>
      <c r="BA403" s="81">
        <v>0</v>
      </c>
      <c r="BB403" s="81">
        <v>0</v>
      </c>
      <c r="BC403" s="81">
        <v>0</v>
      </c>
      <c r="BD403" s="81">
        <v>0</v>
      </c>
      <c r="BE403" s="81" t="s">
        <v>564</v>
      </c>
      <c r="BF403" s="82"/>
      <c r="BG403" s="81">
        <v>0</v>
      </c>
      <c r="BH403" s="81">
        <v>0</v>
      </c>
      <c r="BI403" s="81">
        <v>49.244</v>
      </c>
      <c r="BJ403" s="81">
        <v>0</v>
      </c>
      <c r="BK403" s="81">
        <v>80.313999999999993</v>
      </c>
      <c r="BL403" s="81">
        <v>0</v>
      </c>
      <c r="BM403" s="82"/>
      <c r="BN403" s="81">
        <v>0</v>
      </c>
      <c r="BO403" s="81">
        <v>0</v>
      </c>
      <c r="BP403" s="81">
        <v>7</v>
      </c>
      <c r="BQ403" s="81">
        <v>0</v>
      </c>
      <c r="BR403" s="81">
        <v>8</v>
      </c>
      <c r="BS403" s="81">
        <v>0</v>
      </c>
      <c r="BT403"/>
      <c r="BU403" s="80">
        <v>129.55799999999999</v>
      </c>
      <c r="BV403" s="80">
        <v>0</v>
      </c>
      <c r="BW403" s="80">
        <v>0</v>
      </c>
      <c r="BX403" s="80">
        <v>0</v>
      </c>
      <c r="BY403" s="80">
        <v>0</v>
      </c>
      <c r="BZ403" s="80">
        <v>0</v>
      </c>
      <c r="CA403" s="80">
        <v>0</v>
      </c>
      <c r="CB403" s="80">
        <v>0</v>
      </c>
      <c r="CC403" s="80">
        <v>0</v>
      </c>
    </row>
    <row r="404" spans="1:81">
      <c r="A404" s="80" t="s">
        <v>2171</v>
      </c>
      <c r="B404" s="80">
        <v>475</v>
      </c>
      <c r="C404" s="80">
        <v>16</v>
      </c>
      <c r="D404" s="80">
        <v>28</v>
      </c>
      <c r="E404" s="80">
        <v>2019</v>
      </c>
      <c r="F404" s="80" t="s">
        <v>73</v>
      </c>
      <c r="G404" s="80" t="s">
        <v>2155</v>
      </c>
      <c r="H404" s="80" t="s">
        <v>2156</v>
      </c>
      <c r="I404" s="177"/>
      <c r="J404" s="81">
        <v>130.7145514387193</v>
      </c>
      <c r="K404" s="81">
        <v>6.4250042658893731</v>
      </c>
      <c r="L404" s="81">
        <v>8.2449968525642099</v>
      </c>
      <c r="M404" s="81">
        <v>182.04175841305536</v>
      </c>
      <c r="N404" s="81">
        <v>159.8401085294939</v>
      </c>
      <c r="O404" s="81">
        <v>71.928228947868519</v>
      </c>
      <c r="P404" s="81">
        <v>71.444317782559182</v>
      </c>
      <c r="Q404" s="81">
        <v>8.6788476320399788</v>
      </c>
      <c r="R404" s="81">
        <v>0</v>
      </c>
      <c r="S404" s="81">
        <v>10.415554615492111</v>
      </c>
      <c r="T404" s="82"/>
      <c r="U404" s="81">
        <v>24894230</v>
      </c>
      <c r="V404" s="81">
        <v>3398</v>
      </c>
      <c r="W404" s="81">
        <v>172</v>
      </c>
      <c r="X404" s="81">
        <v>48771</v>
      </c>
      <c r="Y404" s="81">
        <v>65881</v>
      </c>
      <c r="Z404" s="81">
        <v>45032</v>
      </c>
      <c r="AA404" s="81">
        <v>14835</v>
      </c>
      <c r="AB404" s="81">
        <v>140642</v>
      </c>
      <c r="AC404" s="81">
        <v>0</v>
      </c>
      <c r="AD404" s="81">
        <v>10.415554615492111</v>
      </c>
      <c r="AE404" s="82"/>
      <c r="AF404" s="81">
        <v>162082208.2063356</v>
      </c>
      <c r="AG404" s="81">
        <v>5168279.314962713</v>
      </c>
      <c r="AH404" s="81">
        <v>1888695.4274844709</v>
      </c>
      <c r="AI404" s="81">
        <v>310350061.51064402</v>
      </c>
      <c r="AJ404" s="81">
        <v>247581681.23696589</v>
      </c>
      <c r="AK404" s="81">
        <v>0</v>
      </c>
      <c r="AL404" s="81">
        <v>0</v>
      </c>
      <c r="AM404" s="81">
        <v>19154381.647590853</v>
      </c>
      <c r="AN404" s="81">
        <v>0</v>
      </c>
      <c r="AO404" s="81">
        <v>0</v>
      </c>
      <c r="AP404" s="82"/>
      <c r="AQ404" s="81">
        <v>1516</v>
      </c>
      <c r="AR404" s="81">
        <v>191</v>
      </c>
      <c r="AS404" s="81">
        <v>0</v>
      </c>
      <c r="AT404" s="81">
        <v>0</v>
      </c>
      <c r="AU404" s="81">
        <v>0</v>
      </c>
      <c r="AV404" s="81">
        <v>0</v>
      </c>
      <c r="AW404" s="81" t="s">
        <v>564</v>
      </c>
      <c r="AX404" s="82"/>
      <c r="AY404" s="81">
        <v>5309.9000000000005</v>
      </c>
      <c r="AZ404" s="81">
        <v>4371.9999999999982</v>
      </c>
      <c r="BA404" s="81">
        <v>0</v>
      </c>
      <c r="BB404" s="81">
        <v>0</v>
      </c>
      <c r="BC404" s="81">
        <v>0</v>
      </c>
      <c r="BD404" s="81">
        <v>0</v>
      </c>
      <c r="BE404" s="81" t="s">
        <v>564</v>
      </c>
      <c r="BF404" s="82"/>
      <c r="BG404" s="81">
        <v>0</v>
      </c>
      <c r="BH404" s="81">
        <v>0</v>
      </c>
      <c r="BI404" s="81">
        <v>40.716999999999999</v>
      </c>
      <c r="BJ404" s="81">
        <v>0</v>
      </c>
      <c r="BK404" s="81">
        <v>136.15100000000001</v>
      </c>
      <c r="BL404" s="81">
        <v>0</v>
      </c>
      <c r="BM404" s="82"/>
      <c r="BN404" s="81">
        <v>0</v>
      </c>
      <c r="BO404" s="81">
        <v>0</v>
      </c>
      <c r="BP404" s="81">
        <v>6</v>
      </c>
      <c r="BQ404" s="81">
        <v>0</v>
      </c>
      <c r="BR404" s="81">
        <v>10</v>
      </c>
      <c r="BS404" s="81">
        <v>0</v>
      </c>
      <c r="BT404"/>
      <c r="BU404" s="80">
        <v>123.61499999999999</v>
      </c>
      <c r="BV404" s="80">
        <v>3.2719999999999998</v>
      </c>
      <c r="BW404" s="80">
        <v>0</v>
      </c>
      <c r="BX404" s="80">
        <v>5.6630000000000003</v>
      </c>
      <c r="BY404" s="80">
        <v>44.317999999999998</v>
      </c>
      <c r="BZ404" s="80">
        <v>0</v>
      </c>
      <c r="CA404" s="80">
        <v>0</v>
      </c>
      <c r="CB404" s="80">
        <v>0</v>
      </c>
      <c r="CC404" s="80">
        <v>0</v>
      </c>
    </row>
    <row r="405" spans="1:81">
      <c r="A405" s="80" t="s">
        <v>2172</v>
      </c>
      <c r="B405" s="80">
        <v>476</v>
      </c>
      <c r="C405" s="80">
        <v>17</v>
      </c>
      <c r="D405" s="80">
        <v>28</v>
      </c>
      <c r="E405" s="80">
        <v>2020</v>
      </c>
      <c r="F405" s="80" t="s">
        <v>218</v>
      </c>
      <c r="G405" s="80" t="s">
        <v>2155</v>
      </c>
      <c r="H405" s="80" t="s">
        <v>2156</v>
      </c>
      <c r="I405" s="177"/>
      <c r="J405" s="81">
        <v>135.73196176164021</v>
      </c>
      <c r="K405" s="81">
        <v>6.9170267352095287</v>
      </c>
      <c r="L405" s="81">
        <v>3.6687950283152952</v>
      </c>
      <c r="M405" s="81">
        <v>175.62224558330021</v>
      </c>
      <c r="N405" s="81">
        <v>168.78685223085486</v>
      </c>
      <c r="O405" s="81">
        <v>63.120065751119867</v>
      </c>
      <c r="P405" s="81">
        <v>67.605802087732371</v>
      </c>
      <c r="Q405" s="81">
        <v>8.3157529030046469</v>
      </c>
      <c r="R405" s="81">
        <v>0</v>
      </c>
      <c r="S405" s="81">
        <v>11.71267634313409</v>
      </c>
      <c r="T405" s="82"/>
      <c r="U405" s="81">
        <v>24300209</v>
      </c>
      <c r="V405" s="81">
        <v>3340</v>
      </c>
      <c r="W405" s="81">
        <v>78</v>
      </c>
      <c r="X405" s="81">
        <v>51930</v>
      </c>
      <c r="Y405" s="81">
        <v>66805</v>
      </c>
      <c r="Z405" s="81">
        <v>45104</v>
      </c>
      <c r="AA405" s="81">
        <v>15252</v>
      </c>
      <c r="AB405" s="81">
        <v>141033</v>
      </c>
      <c r="AC405" s="81">
        <v>0</v>
      </c>
      <c r="AD405" s="81">
        <v>11.71267634313409</v>
      </c>
      <c r="AE405" s="82"/>
      <c r="AF405" s="81">
        <v>170307156.25833181</v>
      </c>
      <c r="AG405" s="81">
        <v>5275485.5777500095</v>
      </c>
      <c r="AH405" s="81">
        <v>865206.28352490242</v>
      </c>
      <c r="AI405" s="81">
        <v>299854497.735228</v>
      </c>
      <c r="AJ405" s="81">
        <v>270954571.55519247</v>
      </c>
      <c r="AK405" s="81"/>
      <c r="AL405" s="81"/>
      <c r="AM405" s="81">
        <v>18406373.409311101</v>
      </c>
      <c r="AN405" s="81"/>
      <c r="AO405" s="81"/>
      <c r="AP405" s="82"/>
      <c r="AQ405" s="81">
        <v>1570</v>
      </c>
      <c r="AR405" s="81">
        <v>196</v>
      </c>
      <c r="AS405" s="81">
        <v>0</v>
      </c>
      <c r="AT405" s="81">
        <v>0</v>
      </c>
      <c r="AU405" s="81">
        <v>0</v>
      </c>
      <c r="AV405" s="81">
        <v>0</v>
      </c>
      <c r="AW405" s="81">
        <v>0</v>
      </c>
      <c r="AX405" s="82"/>
      <c r="AY405" s="81">
        <v>5569.2999999999902</v>
      </c>
      <c r="AZ405" s="81">
        <v>4500.9999999999973</v>
      </c>
      <c r="BA405" s="81">
        <v>0</v>
      </c>
      <c r="BB405" s="81">
        <v>0</v>
      </c>
      <c r="BC405" s="81">
        <v>0</v>
      </c>
      <c r="BD405" s="81">
        <v>0</v>
      </c>
      <c r="BE405" s="81">
        <v>0</v>
      </c>
      <c r="BF405" s="82"/>
      <c r="BG405" s="81">
        <v>0</v>
      </c>
      <c r="BH405" s="81">
        <v>0</v>
      </c>
      <c r="BI405" s="81">
        <v>31.651</v>
      </c>
      <c r="BJ405" s="81">
        <v>0</v>
      </c>
      <c r="BK405" s="81">
        <v>117.48399999999999</v>
      </c>
      <c r="BL405" s="81">
        <v>0</v>
      </c>
      <c r="BM405" s="82"/>
      <c r="BN405" s="81">
        <v>0</v>
      </c>
      <c r="BO405" s="81">
        <v>0</v>
      </c>
      <c r="BP405" s="81">
        <v>5</v>
      </c>
      <c r="BQ405" s="81">
        <v>0</v>
      </c>
      <c r="BR405" s="81">
        <v>8</v>
      </c>
      <c r="BS405" s="81">
        <v>0</v>
      </c>
      <c r="BT405"/>
      <c r="BU405" s="80">
        <v>100.265</v>
      </c>
      <c r="BV405" s="80">
        <v>0</v>
      </c>
      <c r="BW405" s="80">
        <v>0</v>
      </c>
      <c r="BX405" s="80">
        <v>5.8810000000000002</v>
      </c>
      <c r="BY405" s="80">
        <v>42.988999999999997</v>
      </c>
      <c r="BZ405" s="80">
        <v>0</v>
      </c>
      <c r="CA405" s="80">
        <v>0</v>
      </c>
      <c r="CB405" s="80">
        <v>0</v>
      </c>
      <c r="CC405" s="80">
        <v>0</v>
      </c>
    </row>
    <row r="406" spans="1:81">
      <c r="A406" s="80" t="s">
        <v>2173</v>
      </c>
      <c r="B406" s="80">
        <v>476</v>
      </c>
      <c r="C406" s="80">
        <v>18</v>
      </c>
      <c r="D406" s="80">
        <v>28</v>
      </c>
      <c r="E406" s="80">
        <v>2021</v>
      </c>
      <c r="F406" s="80" t="s">
        <v>75</v>
      </c>
      <c r="G406" s="174" t="s">
        <v>2155</v>
      </c>
      <c r="H406" s="80" t="s">
        <v>2156</v>
      </c>
      <c r="I406" s="177"/>
      <c r="J406" s="81">
        <v>111.46865893187018</v>
      </c>
      <c r="K406" s="81">
        <v>7.7017013601984639</v>
      </c>
      <c r="L406" s="81">
        <v>3.3732338151378838</v>
      </c>
      <c r="M406" s="81">
        <v>198.00838501458531</v>
      </c>
      <c r="N406" s="81">
        <v>159.40184014983592</v>
      </c>
      <c r="O406" s="81">
        <v>61.714868872124669</v>
      </c>
      <c r="P406" s="81">
        <v>69.86568197597984</v>
      </c>
      <c r="Q406" s="81">
        <v>8.4329128771488833</v>
      </c>
      <c r="R406" s="81">
        <v>0</v>
      </c>
      <c r="S406" s="81">
        <v>10.4879705850358</v>
      </c>
      <c r="T406" s="82"/>
      <c r="U406" s="81">
        <v>23054681</v>
      </c>
      <c r="V406" s="81">
        <v>3340</v>
      </c>
      <c r="W406" s="81">
        <v>78</v>
      </c>
      <c r="X406" s="81">
        <v>51930</v>
      </c>
      <c r="Y406" s="81">
        <v>67500</v>
      </c>
      <c r="Z406" s="81">
        <v>45409</v>
      </c>
      <c r="AA406" s="81">
        <v>15371</v>
      </c>
      <c r="AB406" s="81">
        <v>141324</v>
      </c>
      <c r="AC406" s="81">
        <v>0</v>
      </c>
      <c r="AD406" s="81">
        <v>10.4879705850358</v>
      </c>
      <c r="AE406" s="82"/>
      <c r="AF406" s="81">
        <v>140871968.97258136</v>
      </c>
      <c r="AG406" s="81">
        <v>5938147.6863696463</v>
      </c>
      <c r="AH406" s="81">
        <v>761877.19275948044</v>
      </c>
      <c r="AI406" s="81">
        <v>334041718.69357753</v>
      </c>
      <c r="AJ406" s="81">
        <v>238433878.79023105</v>
      </c>
      <c r="AK406" s="81">
        <v>0</v>
      </c>
      <c r="AL406" s="81">
        <v>0</v>
      </c>
      <c r="AM406" s="81">
        <v>18550737.680549938</v>
      </c>
      <c r="AN406" s="81">
        <v>0</v>
      </c>
      <c r="AO406" s="81">
        <v>0</v>
      </c>
      <c r="AP406" s="82"/>
      <c r="AQ406" s="81">
        <v>1681</v>
      </c>
      <c r="AR406" s="81">
        <v>196</v>
      </c>
      <c r="AS406" s="81">
        <v>0</v>
      </c>
      <c r="AT406" s="81">
        <v>0</v>
      </c>
      <c r="AU406" s="81">
        <v>0</v>
      </c>
      <c r="AV406" s="81">
        <v>0</v>
      </c>
      <c r="AW406" s="81"/>
      <c r="AX406" s="82"/>
      <c r="AY406" s="81">
        <v>5984.5999999999904</v>
      </c>
      <c r="AZ406" s="81">
        <v>4500.9999999999973</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2174</v>
      </c>
      <c r="B407" s="80">
        <v>476</v>
      </c>
      <c r="C407" s="80">
        <v>19</v>
      </c>
      <c r="D407" s="80">
        <v>28</v>
      </c>
      <c r="E407" s="80">
        <v>2022</v>
      </c>
      <c r="F407" s="80" t="s">
        <v>568</v>
      </c>
      <c r="G407" s="174" t="s">
        <v>2155</v>
      </c>
      <c r="H407" s="80" t="s">
        <v>2156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1784</v>
      </c>
      <c r="AR407" s="81">
        <v>196</v>
      </c>
      <c r="AS407" s="81">
        <v>0</v>
      </c>
      <c r="AT407" s="81">
        <v>0</v>
      </c>
      <c r="AU407" s="81">
        <v>0</v>
      </c>
      <c r="AV407" s="81">
        <v>0</v>
      </c>
      <c r="AW407" s="81"/>
      <c r="AX407" s="82"/>
      <c r="AY407" s="81">
        <v>6412.7999999999884</v>
      </c>
      <c r="AZ407" s="81">
        <v>4485.6999999999962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2175</v>
      </c>
      <c r="B408" s="80">
        <v>324</v>
      </c>
      <c r="C408" s="80">
        <v>1</v>
      </c>
      <c r="D408" s="80">
        <v>20</v>
      </c>
      <c r="E408" s="80">
        <v>1990</v>
      </c>
      <c r="F408" s="80" t="s">
        <v>562</v>
      </c>
      <c r="G408" s="80" t="s">
        <v>2176</v>
      </c>
      <c r="H408" s="80" t="s">
        <v>2177</v>
      </c>
      <c r="I408" s="177"/>
      <c r="J408" s="81">
        <v>444.8925361167656</v>
      </c>
      <c r="K408" s="81">
        <v>12.144786640573207</v>
      </c>
      <c r="L408" s="81">
        <v>43.861743463736481</v>
      </c>
      <c r="M408" s="81">
        <v>85.262833137051643</v>
      </c>
      <c r="N408" s="81">
        <v>98.226786964325413</v>
      </c>
      <c r="O408" s="81">
        <v>124.30475665513109</v>
      </c>
      <c r="P408" s="81">
        <v>123.19865447311246</v>
      </c>
      <c r="Q408" s="81">
        <v>8.3716401966200138</v>
      </c>
      <c r="R408" s="81">
        <v>0</v>
      </c>
      <c r="S408" s="81">
        <v>9.6983542995313741</v>
      </c>
      <c r="T408" s="82"/>
      <c r="U408" s="81">
        <v>73560621</v>
      </c>
      <c r="V408" s="81">
        <v>4362</v>
      </c>
      <c r="W408" s="81">
        <v>460</v>
      </c>
      <c r="X408" s="81">
        <v>29220</v>
      </c>
      <c r="Y408" s="81">
        <v>38214</v>
      </c>
      <c r="Z408" s="81">
        <v>51128</v>
      </c>
      <c r="AA408" s="81">
        <v>29914</v>
      </c>
      <c r="AB408" s="81">
        <v>135927</v>
      </c>
      <c r="AC408" s="81">
        <v>0</v>
      </c>
      <c r="AD408" s="81">
        <v>9.6983542995313741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2178</v>
      </c>
      <c r="B409" s="80">
        <v>325</v>
      </c>
      <c r="C409" s="80">
        <v>2</v>
      </c>
      <c r="D409" s="80">
        <v>20</v>
      </c>
      <c r="E409" s="80">
        <v>2005</v>
      </c>
      <c r="F409" s="80" t="s">
        <v>565</v>
      </c>
      <c r="G409" s="80" t="s">
        <v>2176</v>
      </c>
      <c r="H409" s="80" t="s">
        <v>2177</v>
      </c>
      <c r="I409" s="177"/>
      <c r="J409" s="81">
        <v>397.55076935803794</v>
      </c>
      <c r="K409" s="81">
        <v>9.596538614902089</v>
      </c>
      <c r="L409" s="81">
        <v>42.408873915546074</v>
      </c>
      <c r="M409" s="81">
        <v>172.09935246521781</v>
      </c>
      <c r="N409" s="81">
        <v>151.20484905842403</v>
      </c>
      <c r="O409" s="81">
        <v>184.06774845333098</v>
      </c>
      <c r="P409" s="81">
        <v>120.59237958616865</v>
      </c>
      <c r="Q409" s="81">
        <v>8.5785844493320695</v>
      </c>
      <c r="R409" s="81">
        <v>0</v>
      </c>
      <c r="S409" s="81">
        <v>23.703702488206606</v>
      </c>
      <c r="T409" s="82"/>
      <c r="U409" s="81">
        <v>60234885</v>
      </c>
      <c r="V409" s="81">
        <v>4066</v>
      </c>
      <c r="W409" s="81">
        <v>567</v>
      </c>
      <c r="X409" s="81">
        <v>31857</v>
      </c>
      <c r="Y409" s="81">
        <v>50734</v>
      </c>
      <c r="Z409" s="81">
        <v>87610</v>
      </c>
      <c r="AA409" s="81">
        <v>23981</v>
      </c>
      <c r="AB409" s="81">
        <v>145610</v>
      </c>
      <c r="AC409" s="81">
        <v>0</v>
      </c>
      <c r="AD409" s="81">
        <v>23.703702488206606</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2179</v>
      </c>
      <c r="B410" s="80">
        <v>326</v>
      </c>
      <c r="C410" s="80">
        <v>3</v>
      </c>
      <c r="D410" s="80">
        <v>20</v>
      </c>
      <c r="E410" s="80">
        <v>2006</v>
      </c>
      <c r="F410" s="80" t="s">
        <v>566</v>
      </c>
      <c r="G410" s="80" t="s">
        <v>2176</v>
      </c>
      <c r="H410" s="80" t="s">
        <v>2177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2180</v>
      </c>
      <c r="B411" s="80">
        <v>327</v>
      </c>
      <c r="C411" s="80">
        <v>4</v>
      </c>
      <c r="D411" s="80">
        <v>20</v>
      </c>
      <c r="E411" s="80">
        <v>2007</v>
      </c>
      <c r="F411" s="80" t="s">
        <v>567</v>
      </c>
      <c r="G411" s="80" t="s">
        <v>2176</v>
      </c>
      <c r="H411" s="80" t="s">
        <v>2177</v>
      </c>
      <c r="I411" s="177"/>
      <c r="J411" s="81">
        <v>428.62646367355023</v>
      </c>
      <c r="K411" s="81">
        <v>8.7500537931518512</v>
      </c>
      <c r="L411" s="81">
        <v>40.345080273616418</v>
      </c>
      <c r="M411" s="81">
        <v>154.91350066736806</v>
      </c>
      <c r="N411" s="81">
        <v>163.53775537085508</v>
      </c>
      <c r="O411" s="81">
        <v>179.5726877272559</v>
      </c>
      <c r="P411" s="81">
        <v>119.61979553833385</v>
      </c>
      <c r="Q411" s="81">
        <v>9.0307258661751053</v>
      </c>
      <c r="R411" s="81">
        <v>0</v>
      </c>
      <c r="S411" s="81">
        <v>23.421811906024921</v>
      </c>
      <c r="T411" s="82"/>
      <c r="U411" s="81">
        <v>66584703</v>
      </c>
      <c r="V411" s="81">
        <v>3803</v>
      </c>
      <c r="W411" s="81">
        <v>513</v>
      </c>
      <c r="X411" s="81">
        <v>36141</v>
      </c>
      <c r="Y411" s="81">
        <v>51883</v>
      </c>
      <c r="Z411" s="81">
        <v>88851</v>
      </c>
      <c r="AA411" s="81">
        <v>23425</v>
      </c>
      <c r="AB411" s="81">
        <v>145178</v>
      </c>
      <c r="AC411" s="81">
        <v>0</v>
      </c>
      <c r="AD411" s="81">
        <v>23.421811906024921</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2181</v>
      </c>
      <c r="B412" s="80">
        <v>328</v>
      </c>
      <c r="C412" s="80">
        <v>5</v>
      </c>
      <c r="D412" s="80">
        <v>20</v>
      </c>
      <c r="E412" s="80">
        <v>2008</v>
      </c>
      <c r="F412" s="80" t="s">
        <v>84</v>
      </c>
      <c r="G412" s="80" t="s">
        <v>2176</v>
      </c>
      <c r="H412" s="80" t="s">
        <v>2177</v>
      </c>
      <c r="I412" s="177"/>
      <c r="J412" s="81">
        <v>443.18490085282934</v>
      </c>
      <c r="K412" s="81">
        <v>6.9818274097594104</v>
      </c>
      <c r="L412" s="81">
        <v>36.503832875227516</v>
      </c>
      <c r="M412" s="81">
        <v>163.44165499027187</v>
      </c>
      <c r="N412" s="81">
        <v>166.59003236922328</v>
      </c>
      <c r="O412" s="81">
        <v>173.77854454354153</v>
      </c>
      <c r="P412" s="81">
        <v>116.93823085880074</v>
      </c>
      <c r="Q412" s="81">
        <v>8.8689411999690488</v>
      </c>
      <c r="R412" s="81">
        <v>0</v>
      </c>
      <c r="S412" s="81">
        <v>25.333269334469936</v>
      </c>
      <c r="T412" s="82"/>
      <c r="U412" s="81">
        <v>75558372</v>
      </c>
      <c r="V412" s="81">
        <v>3803</v>
      </c>
      <c r="W412" s="81">
        <v>513</v>
      </c>
      <c r="X412" s="81">
        <v>36141</v>
      </c>
      <c r="Y412" s="81">
        <v>52646</v>
      </c>
      <c r="Z412" s="81">
        <v>89002</v>
      </c>
      <c r="AA412" s="81">
        <v>22926</v>
      </c>
      <c r="AB412" s="81">
        <v>144920</v>
      </c>
      <c r="AC412" s="81">
        <v>0</v>
      </c>
      <c r="AD412" s="81">
        <v>25.333269334469936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2182</v>
      </c>
      <c r="B413" s="80">
        <v>329</v>
      </c>
      <c r="C413" s="80">
        <v>6</v>
      </c>
      <c r="D413" s="80">
        <v>20</v>
      </c>
      <c r="E413" s="80">
        <v>2009</v>
      </c>
      <c r="F413" s="80" t="s">
        <v>85</v>
      </c>
      <c r="G413" s="80" t="s">
        <v>2176</v>
      </c>
      <c r="H413" s="80" t="s">
        <v>2177</v>
      </c>
      <c r="I413" s="177"/>
      <c r="J413" s="81">
        <v>481.00676537966064</v>
      </c>
      <c r="K413" s="81">
        <v>6.3527933796722147</v>
      </c>
      <c r="L413" s="81">
        <v>46.902769459201458</v>
      </c>
      <c r="M413" s="81">
        <v>151.1763076001381</v>
      </c>
      <c r="N413" s="81">
        <v>156.8531616245638</v>
      </c>
      <c r="O413" s="81">
        <v>176.81440448949471</v>
      </c>
      <c r="P413" s="81">
        <v>112.76409731168917</v>
      </c>
      <c r="Q413" s="81">
        <v>8.4509679298842748</v>
      </c>
      <c r="R413" s="81">
        <v>0</v>
      </c>
      <c r="S413" s="81">
        <v>23.541999855552639</v>
      </c>
      <c r="T413" s="82"/>
      <c r="U413" s="81">
        <v>73209695</v>
      </c>
      <c r="V413" s="81">
        <v>4036</v>
      </c>
      <c r="W413" s="81">
        <v>720</v>
      </c>
      <c r="X413" s="81">
        <v>39433</v>
      </c>
      <c r="Y413" s="81">
        <v>53353</v>
      </c>
      <c r="Z413" s="81">
        <v>89384</v>
      </c>
      <c r="AA413" s="81">
        <v>22696</v>
      </c>
      <c r="AB413" s="81">
        <v>144961</v>
      </c>
      <c r="AC413" s="81">
        <v>0</v>
      </c>
      <c r="AD413" s="81">
        <v>23.541999855552639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291.64600000000007</v>
      </c>
      <c r="BJ413" s="81">
        <v>0</v>
      </c>
      <c r="BK413" s="81">
        <v>24.477</v>
      </c>
      <c r="BL413" s="81">
        <v>0</v>
      </c>
      <c r="BM413" s="82"/>
      <c r="BN413" s="81">
        <v>0</v>
      </c>
      <c r="BO413" s="81">
        <v>0</v>
      </c>
      <c r="BP413" s="81">
        <v>21</v>
      </c>
      <c r="BQ413" s="81">
        <v>0</v>
      </c>
      <c r="BR413" s="81">
        <v>4</v>
      </c>
      <c r="BS413" s="81">
        <v>0</v>
      </c>
      <c r="BT413"/>
      <c r="BU413" s="80"/>
      <c r="BV413" s="80"/>
      <c r="BW413" s="80"/>
      <c r="BX413" s="80"/>
      <c r="BY413" s="80"/>
      <c r="BZ413" s="80"/>
      <c r="CA413" s="80"/>
      <c r="CB413" s="80"/>
      <c r="CC413" s="80"/>
    </row>
    <row r="414" spans="1:81">
      <c r="A414" s="80" t="s">
        <v>2183</v>
      </c>
      <c r="B414" s="80">
        <v>330</v>
      </c>
      <c r="C414" s="80">
        <v>7</v>
      </c>
      <c r="D414" s="80">
        <v>20</v>
      </c>
      <c r="E414" s="80">
        <v>2010</v>
      </c>
      <c r="F414" s="80" t="s">
        <v>86</v>
      </c>
      <c r="G414" s="80" t="s">
        <v>2176</v>
      </c>
      <c r="H414" s="80" t="s">
        <v>2177</v>
      </c>
      <c r="I414" s="177"/>
      <c r="J414" s="81">
        <v>732.3800537535941</v>
      </c>
      <c r="K414" s="81">
        <v>6.6569945368681562</v>
      </c>
      <c r="L414" s="81">
        <v>52.344367118779388</v>
      </c>
      <c r="M414" s="81">
        <v>154.05510560484711</v>
      </c>
      <c r="N414" s="81">
        <v>173.7838774211923</v>
      </c>
      <c r="O414" s="81">
        <v>177.74505055674641</v>
      </c>
      <c r="P414" s="81">
        <v>114.88291045836358</v>
      </c>
      <c r="Q414" s="81">
        <v>8.8091471604474449</v>
      </c>
      <c r="R414" s="81">
        <v>0</v>
      </c>
      <c r="S414" s="81">
        <v>24.239544237200949</v>
      </c>
      <c r="T414" s="82"/>
      <c r="U414" s="81">
        <v>120330002</v>
      </c>
      <c r="V414" s="81">
        <v>4036</v>
      </c>
      <c r="W414" s="81">
        <v>720</v>
      </c>
      <c r="X414" s="81">
        <v>39433</v>
      </c>
      <c r="Y414" s="81">
        <v>53997</v>
      </c>
      <c r="Z414" s="81">
        <v>90272</v>
      </c>
      <c r="AA414" s="81">
        <v>22545</v>
      </c>
      <c r="AB414" s="81">
        <v>144789</v>
      </c>
      <c r="AC414" s="81">
        <v>0</v>
      </c>
      <c r="AD414" s="81">
        <v>24.239544237200949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310.79700000000003</v>
      </c>
      <c r="BJ414" s="81">
        <v>0</v>
      </c>
      <c r="BK414" s="81">
        <v>13.993</v>
      </c>
      <c r="BL414" s="81">
        <v>0</v>
      </c>
      <c r="BM414" s="82"/>
      <c r="BN414" s="81">
        <v>0</v>
      </c>
      <c r="BO414" s="81">
        <v>0</v>
      </c>
      <c r="BP414" s="81">
        <v>22</v>
      </c>
      <c r="BQ414" s="81">
        <v>0</v>
      </c>
      <c r="BR414" s="81">
        <v>3</v>
      </c>
      <c r="BS414" s="81">
        <v>0</v>
      </c>
      <c r="BT414"/>
      <c r="BU414" s="80">
        <v>324.79000000000002</v>
      </c>
      <c r="BV414" s="80">
        <v>0</v>
      </c>
      <c r="BW414" s="80">
        <v>0</v>
      </c>
      <c r="BX414" s="80">
        <v>0</v>
      </c>
      <c r="BY414" s="80">
        <v>0</v>
      </c>
      <c r="BZ414" s="80">
        <v>0</v>
      </c>
      <c r="CA414" s="80">
        <v>0</v>
      </c>
      <c r="CB414" s="80">
        <v>0</v>
      </c>
      <c r="CC414" s="80">
        <v>0</v>
      </c>
    </row>
    <row r="415" spans="1:81">
      <c r="A415" s="80" t="s">
        <v>2184</v>
      </c>
      <c r="B415" s="80">
        <v>331</v>
      </c>
      <c r="C415" s="80">
        <v>8</v>
      </c>
      <c r="D415" s="80">
        <v>20</v>
      </c>
      <c r="E415" s="80">
        <v>2011</v>
      </c>
      <c r="F415" s="80" t="s">
        <v>87</v>
      </c>
      <c r="G415" s="80" t="s">
        <v>2176</v>
      </c>
      <c r="H415" s="80" t="s">
        <v>2177</v>
      </c>
      <c r="I415" s="177"/>
      <c r="J415" s="81">
        <v>429.25920016195755</v>
      </c>
      <c r="K415" s="81">
        <v>9.6811332617298547</v>
      </c>
      <c r="L415" s="81">
        <v>29.665773228672641</v>
      </c>
      <c r="M415" s="81">
        <v>195.47896943841513</v>
      </c>
      <c r="N415" s="81">
        <v>187.52397147827065</v>
      </c>
      <c r="O415" s="81">
        <v>175.38786625748131</v>
      </c>
      <c r="P415" s="81">
        <v>111.11761279147539</v>
      </c>
      <c r="Q415" s="81">
        <v>10.129397741768022</v>
      </c>
      <c r="R415" s="81">
        <v>0</v>
      </c>
      <c r="S415" s="81">
        <v>24.867388864135506</v>
      </c>
      <c r="T415" s="82"/>
      <c r="U415" s="81">
        <v>61264694</v>
      </c>
      <c r="V415" s="81">
        <v>4036</v>
      </c>
      <c r="W415" s="81">
        <v>720</v>
      </c>
      <c r="X415" s="81">
        <v>39433</v>
      </c>
      <c r="Y415" s="81">
        <v>54513</v>
      </c>
      <c r="Z415" s="81">
        <v>91010</v>
      </c>
      <c r="AA415" s="81">
        <v>22455</v>
      </c>
      <c r="AB415" s="81">
        <v>144338</v>
      </c>
      <c r="AC415" s="81">
        <v>0</v>
      </c>
      <c r="AD415" s="81">
        <v>24.867388864135506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285.31200000000001</v>
      </c>
      <c r="BJ415" s="81">
        <v>0</v>
      </c>
      <c r="BK415" s="81">
        <v>24.433999999999997</v>
      </c>
      <c r="BL415" s="81">
        <v>0</v>
      </c>
      <c r="BM415" s="82"/>
      <c r="BN415" s="81">
        <v>0</v>
      </c>
      <c r="BO415" s="81">
        <v>0</v>
      </c>
      <c r="BP415" s="81">
        <v>22</v>
      </c>
      <c r="BQ415" s="81">
        <v>0</v>
      </c>
      <c r="BR415" s="81">
        <v>3</v>
      </c>
      <c r="BS415" s="81">
        <v>0</v>
      </c>
      <c r="BT415"/>
      <c r="BU415" s="80">
        <v>298.35000000000002</v>
      </c>
      <c r="BV415" s="80">
        <v>0</v>
      </c>
      <c r="BW415" s="80">
        <v>11.396000000000001</v>
      </c>
      <c r="BX415" s="80">
        <v>0</v>
      </c>
      <c r="BY415" s="80">
        <v>0</v>
      </c>
      <c r="BZ415" s="80">
        <v>0</v>
      </c>
      <c r="CA415" s="80">
        <v>0</v>
      </c>
      <c r="CB415" s="80">
        <v>0</v>
      </c>
      <c r="CC415" s="80">
        <v>0</v>
      </c>
    </row>
    <row r="416" spans="1:81">
      <c r="A416" s="80" t="s">
        <v>2185</v>
      </c>
      <c r="B416" s="80">
        <v>332</v>
      </c>
      <c r="C416" s="80">
        <v>9</v>
      </c>
      <c r="D416" s="80">
        <v>20</v>
      </c>
      <c r="E416" s="80">
        <v>2012</v>
      </c>
      <c r="F416" s="80" t="s">
        <v>88</v>
      </c>
      <c r="G416" s="80" t="s">
        <v>2176</v>
      </c>
      <c r="H416" s="80" t="s">
        <v>2177</v>
      </c>
      <c r="I416" s="177"/>
      <c r="J416" s="81">
        <v>483.11738112687993</v>
      </c>
      <c r="K416" s="81">
        <v>9.4404059393581576</v>
      </c>
      <c r="L416" s="81">
        <v>29.450194684161495</v>
      </c>
      <c r="M416" s="81">
        <v>202.07936806726823</v>
      </c>
      <c r="N416" s="81">
        <v>202.45433554106316</v>
      </c>
      <c r="O416" s="81">
        <v>175.77244681283085</v>
      </c>
      <c r="P416" s="81">
        <v>111.19742635038796</v>
      </c>
      <c r="Q416" s="81">
        <v>11.146481847590948</v>
      </c>
      <c r="R416" s="81">
        <v>0</v>
      </c>
      <c r="S416" s="81">
        <v>19.515780053150415</v>
      </c>
      <c r="T416" s="82"/>
      <c r="U416" s="81">
        <v>65935574</v>
      </c>
      <c r="V416" s="81">
        <v>4036</v>
      </c>
      <c r="W416" s="81">
        <v>720</v>
      </c>
      <c r="X416" s="81">
        <v>39433</v>
      </c>
      <c r="Y416" s="81">
        <v>55910</v>
      </c>
      <c r="Z416" s="81">
        <v>91933</v>
      </c>
      <c r="AA416" s="81">
        <v>22344</v>
      </c>
      <c r="AB416" s="81">
        <v>146189</v>
      </c>
      <c r="AC416" s="81">
        <v>0</v>
      </c>
      <c r="AD416" s="81">
        <v>19.515780053150415</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287.98700000000002</v>
      </c>
      <c r="BJ416" s="81">
        <v>0</v>
      </c>
      <c r="BK416" s="81">
        <v>13.805999999999999</v>
      </c>
      <c r="BL416" s="81">
        <v>0</v>
      </c>
      <c r="BM416" s="82"/>
      <c r="BN416" s="81">
        <v>0</v>
      </c>
      <c r="BO416" s="81">
        <v>0</v>
      </c>
      <c r="BP416" s="81">
        <v>22</v>
      </c>
      <c r="BQ416" s="81">
        <v>0</v>
      </c>
      <c r="BR416" s="81">
        <v>3</v>
      </c>
      <c r="BS416" s="81">
        <v>0</v>
      </c>
      <c r="BT416"/>
      <c r="BU416" s="80">
        <v>301.79300000000001</v>
      </c>
      <c r="BV416" s="80">
        <v>0</v>
      </c>
      <c r="BW416" s="80">
        <v>0</v>
      </c>
      <c r="BX416" s="80">
        <v>0</v>
      </c>
      <c r="BY416" s="80">
        <v>0</v>
      </c>
      <c r="BZ416" s="80">
        <v>0</v>
      </c>
      <c r="CA416" s="80">
        <v>0</v>
      </c>
      <c r="CB416" s="80">
        <v>0</v>
      </c>
      <c r="CC416" s="80">
        <v>0</v>
      </c>
    </row>
    <row r="417" spans="1:81">
      <c r="A417" s="80" t="s">
        <v>2186</v>
      </c>
      <c r="B417" s="80">
        <v>333</v>
      </c>
      <c r="C417" s="80">
        <v>10</v>
      </c>
      <c r="D417" s="80">
        <v>20</v>
      </c>
      <c r="E417" s="80">
        <v>2013</v>
      </c>
      <c r="F417" s="80" t="s">
        <v>89</v>
      </c>
      <c r="G417" s="80" t="s">
        <v>2176</v>
      </c>
      <c r="H417" s="80" t="s">
        <v>2177</v>
      </c>
      <c r="I417" s="177"/>
      <c r="J417" s="81">
        <v>349.22965471223546</v>
      </c>
      <c r="K417" s="81">
        <v>8.1380401223388201</v>
      </c>
      <c r="L417" s="81">
        <v>30.372655371569078</v>
      </c>
      <c r="M417" s="81">
        <v>194.68711623497586</v>
      </c>
      <c r="N417" s="81">
        <v>205.74871093844035</v>
      </c>
      <c r="O417" s="81">
        <v>170.18536766088721</v>
      </c>
      <c r="P417" s="81">
        <v>111.82621156775598</v>
      </c>
      <c r="Q417" s="81">
        <v>11.293930125885863</v>
      </c>
      <c r="R417" s="81">
        <v>0</v>
      </c>
      <c r="S417" s="81">
        <v>19.171306311352343</v>
      </c>
      <c r="T417" s="82"/>
      <c r="U417" s="81">
        <v>44105656</v>
      </c>
      <c r="V417" s="81">
        <v>4036</v>
      </c>
      <c r="W417" s="81">
        <v>720</v>
      </c>
      <c r="X417" s="81">
        <v>39433</v>
      </c>
      <c r="Y417" s="81">
        <v>56895</v>
      </c>
      <c r="Z417" s="81">
        <v>92985</v>
      </c>
      <c r="AA417" s="81">
        <v>22386</v>
      </c>
      <c r="AB417" s="81">
        <v>145999</v>
      </c>
      <c r="AC417" s="81">
        <v>0</v>
      </c>
      <c r="AD417" s="81">
        <v>19.171306311352343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291.75900000000001</v>
      </c>
      <c r="BJ417" s="81">
        <v>0</v>
      </c>
      <c r="BK417" s="81">
        <v>10.708</v>
      </c>
      <c r="BL417" s="81">
        <v>0</v>
      </c>
      <c r="BM417" s="82"/>
      <c r="BN417" s="81">
        <v>0</v>
      </c>
      <c r="BO417" s="81">
        <v>0</v>
      </c>
      <c r="BP417" s="81">
        <v>20</v>
      </c>
      <c r="BQ417" s="81">
        <v>0</v>
      </c>
      <c r="BR417" s="81">
        <v>2</v>
      </c>
      <c r="BS417" s="81">
        <v>0</v>
      </c>
      <c r="BT417"/>
      <c r="BU417" s="80">
        <v>302.46699999999998</v>
      </c>
      <c r="BV417" s="80">
        <v>0</v>
      </c>
      <c r="BW417" s="80">
        <v>0</v>
      </c>
      <c r="BX417" s="80">
        <v>0</v>
      </c>
      <c r="BY417" s="80">
        <v>0</v>
      </c>
      <c r="BZ417" s="80">
        <v>0</v>
      </c>
      <c r="CA417" s="80">
        <v>0</v>
      </c>
      <c r="CB417" s="80">
        <v>0</v>
      </c>
      <c r="CC417" s="80">
        <v>0</v>
      </c>
    </row>
    <row r="418" spans="1:81">
      <c r="A418" s="80" t="s">
        <v>2187</v>
      </c>
      <c r="B418" s="80">
        <v>334</v>
      </c>
      <c r="C418" s="80">
        <v>11</v>
      </c>
      <c r="D418" s="80">
        <v>20</v>
      </c>
      <c r="E418" s="80">
        <v>2014</v>
      </c>
      <c r="F418" s="80" t="s">
        <v>90</v>
      </c>
      <c r="G418" s="80" t="s">
        <v>2176</v>
      </c>
      <c r="H418" s="80" t="s">
        <v>2177</v>
      </c>
      <c r="I418" s="177"/>
      <c r="J418" s="81">
        <v>323.61445320675426</v>
      </c>
      <c r="K418" s="81">
        <v>7.8028569617559995</v>
      </c>
      <c r="L418" s="81">
        <v>39.285825376106033</v>
      </c>
      <c r="M418" s="81">
        <v>179.6202081083018</v>
      </c>
      <c r="N418" s="81">
        <v>179.11806430041085</v>
      </c>
      <c r="O418" s="81">
        <v>162.71841203764984</v>
      </c>
      <c r="P418" s="81">
        <v>112.51829877470026</v>
      </c>
      <c r="Q418" s="81">
        <v>10.813453151778603</v>
      </c>
      <c r="R418" s="81">
        <v>0</v>
      </c>
      <c r="S418" s="81">
        <v>20.315554780314471</v>
      </c>
      <c r="T418" s="82"/>
      <c r="U418" s="81">
        <v>45417312</v>
      </c>
      <c r="V418" s="81">
        <v>3404</v>
      </c>
      <c r="W418" s="81">
        <v>875</v>
      </c>
      <c r="X418" s="81">
        <v>39849</v>
      </c>
      <c r="Y418" s="81">
        <v>57010</v>
      </c>
      <c r="Z418" s="81">
        <v>93636</v>
      </c>
      <c r="AA418" s="81">
        <v>22408</v>
      </c>
      <c r="AB418" s="81">
        <v>145695</v>
      </c>
      <c r="AC418" s="81">
        <v>0</v>
      </c>
      <c r="AD418" s="81">
        <v>20.315554780314471</v>
      </c>
      <c r="AE418" s="82"/>
      <c r="AF418" s="81">
        <v>359903068.70687699</v>
      </c>
      <c r="AG418" s="81">
        <v>6955359.8249987513</v>
      </c>
      <c r="AH418" s="81">
        <v>9982897.5023079403</v>
      </c>
      <c r="AI418" s="81">
        <v>257455811.62398314</v>
      </c>
      <c r="AJ418" s="81">
        <v>253645057.4396579</v>
      </c>
      <c r="AK418" s="81">
        <v>0</v>
      </c>
      <c r="AL418" s="81">
        <v>0</v>
      </c>
      <c r="AM418" s="81">
        <v>20001746.348295305</v>
      </c>
      <c r="AN418" s="81">
        <v>0</v>
      </c>
      <c r="AO418" s="81">
        <v>0</v>
      </c>
      <c r="AP418" s="82"/>
      <c r="AQ418" s="81">
        <v>3566</v>
      </c>
      <c r="AR418" s="81">
        <v>607</v>
      </c>
      <c r="AS418" s="81">
        <v>0</v>
      </c>
      <c r="AT418" s="81">
        <v>0</v>
      </c>
      <c r="AU418" s="81">
        <v>0</v>
      </c>
      <c r="AV418" s="81">
        <v>0</v>
      </c>
      <c r="AW418" s="81" t="s">
        <v>564</v>
      </c>
      <c r="AX418" s="82"/>
      <c r="AY418" s="81">
        <v>14447.7</v>
      </c>
      <c r="AZ418" s="81">
        <v>25162.1</v>
      </c>
      <c r="BA418" s="81">
        <v>0</v>
      </c>
      <c r="BB418" s="81">
        <v>0</v>
      </c>
      <c r="BC418" s="81">
        <v>0</v>
      </c>
      <c r="BD418" s="81">
        <v>0</v>
      </c>
      <c r="BE418" s="81" t="s">
        <v>564</v>
      </c>
      <c r="BF418" s="82"/>
      <c r="BG418" s="81">
        <v>0</v>
      </c>
      <c r="BH418" s="81">
        <v>0</v>
      </c>
      <c r="BI418" s="81">
        <v>349.827</v>
      </c>
      <c r="BJ418" s="81">
        <v>0</v>
      </c>
      <c r="BK418" s="81">
        <v>14.678000000000001</v>
      </c>
      <c r="BL418" s="81">
        <v>0</v>
      </c>
      <c r="BM418" s="82"/>
      <c r="BN418" s="81">
        <v>0</v>
      </c>
      <c r="BO418" s="81">
        <v>0</v>
      </c>
      <c r="BP418" s="81">
        <v>25</v>
      </c>
      <c r="BQ418" s="81">
        <v>0</v>
      </c>
      <c r="BR418" s="81">
        <v>3</v>
      </c>
      <c r="BS418" s="81">
        <v>0</v>
      </c>
      <c r="BT418"/>
      <c r="BU418" s="80">
        <v>364.505</v>
      </c>
      <c r="BV418" s="80">
        <v>0</v>
      </c>
      <c r="BW418" s="80">
        <v>0</v>
      </c>
      <c r="BX418" s="80">
        <v>0</v>
      </c>
      <c r="BY418" s="80">
        <v>0</v>
      </c>
      <c r="BZ418" s="80">
        <v>0</v>
      </c>
      <c r="CA418" s="80">
        <v>0</v>
      </c>
      <c r="CB418" s="80">
        <v>0</v>
      </c>
      <c r="CC418" s="80">
        <v>0</v>
      </c>
    </row>
    <row r="419" spans="1:81">
      <c r="A419" s="80" t="s">
        <v>2188</v>
      </c>
      <c r="B419" s="80">
        <v>335</v>
      </c>
      <c r="C419" s="80">
        <v>12</v>
      </c>
      <c r="D419" s="80">
        <v>20</v>
      </c>
      <c r="E419" s="80">
        <v>2015</v>
      </c>
      <c r="F419" s="80" t="s">
        <v>91</v>
      </c>
      <c r="G419" s="80" t="s">
        <v>2176</v>
      </c>
      <c r="H419" s="80" t="s">
        <v>2177</v>
      </c>
      <c r="I419" s="177"/>
      <c r="J419" s="81">
        <v>266.96573096813773</v>
      </c>
      <c r="K419" s="81">
        <v>7.4527274270746959</v>
      </c>
      <c r="L419" s="81">
        <v>43.314061646837487</v>
      </c>
      <c r="M419" s="81">
        <v>188.2259349727608</v>
      </c>
      <c r="N419" s="81">
        <v>179.16085603524201</v>
      </c>
      <c r="O419" s="81">
        <v>162.48749601296663</v>
      </c>
      <c r="P419" s="81">
        <v>112.44602059231607</v>
      </c>
      <c r="Q419" s="81">
        <v>10.539187706250434</v>
      </c>
      <c r="R419" s="81">
        <v>0</v>
      </c>
      <c r="S419" s="81">
        <v>16.392985568100954</v>
      </c>
      <c r="T419" s="82"/>
      <c r="U419" s="81">
        <v>40235153</v>
      </c>
      <c r="V419" s="81">
        <v>3404</v>
      </c>
      <c r="W419" s="81">
        <v>875</v>
      </c>
      <c r="X419" s="81">
        <v>39849</v>
      </c>
      <c r="Y419" s="81">
        <v>57570</v>
      </c>
      <c r="Z419" s="81">
        <v>94404</v>
      </c>
      <c r="AA419" s="81">
        <v>22376</v>
      </c>
      <c r="AB419" s="81">
        <v>145053</v>
      </c>
      <c r="AC419" s="81">
        <v>0</v>
      </c>
      <c r="AD419" s="81">
        <v>16.392985568100954</v>
      </c>
      <c r="AE419" s="82"/>
      <c r="AF419" s="81">
        <v>304695617.34272623</v>
      </c>
      <c r="AG419" s="81">
        <v>6154880.7192052323</v>
      </c>
      <c r="AH419" s="81">
        <v>9123178.9055165239</v>
      </c>
      <c r="AI419" s="81">
        <v>281790574.81650746</v>
      </c>
      <c r="AJ419" s="81">
        <v>265919702.22127911</v>
      </c>
      <c r="AK419" s="81">
        <v>0</v>
      </c>
      <c r="AL419" s="81">
        <v>0</v>
      </c>
      <c r="AM419" s="81">
        <v>19878905.175550163</v>
      </c>
      <c r="AN419" s="81">
        <v>0</v>
      </c>
      <c r="AO419" s="81">
        <v>0</v>
      </c>
      <c r="AP419" s="82"/>
      <c r="AQ419" s="81">
        <v>3922</v>
      </c>
      <c r="AR419" s="81">
        <v>860</v>
      </c>
      <c r="AS419" s="81">
        <v>0</v>
      </c>
      <c r="AT419" s="81">
        <v>0</v>
      </c>
      <c r="AU419" s="81">
        <v>0</v>
      </c>
      <c r="AV419" s="81">
        <v>0</v>
      </c>
      <c r="AW419" s="81" t="s">
        <v>564</v>
      </c>
      <c r="AX419" s="82"/>
      <c r="AY419" s="81">
        <v>16182.7</v>
      </c>
      <c r="AZ419" s="81">
        <v>43357.9</v>
      </c>
      <c r="BA419" s="81">
        <v>0</v>
      </c>
      <c r="BB419" s="81">
        <v>0</v>
      </c>
      <c r="BC419" s="81">
        <v>0</v>
      </c>
      <c r="BD419" s="81">
        <v>0</v>
      </c>
      <c r="BE419" s="81" t="s">
        <v>564</v>
      </c>
      <c r="BF419" s="82"/>
      <c r="BG419" s="81">
        <v>0</v>
      </c>
      <c r="BH419" s="81">
        <v>0</v>
      </c>
      <c r="BI419" s="81">
        <v>248.465</v>
      </c>
      <c r="BJ419" s="81">
        <v>0</v>
      </c>
      <c r="BK419" s="81">
        <v>13.167</v>
      </c>
      <c r="BL419" s="81">
        <v>0</v>
      </c>
      <c r="BM419" s="82"/>
      <c r="BN419" s="81">
        <v>0</v>
      </c>
      <c r="BO419" s="81">
        <v>0</v>
      </c>
      <c r="BP419" s="81">
        <v>23</v>
      </c>
      <c r="BQ419" s="81">
        <v>0</v>
      </c>
      <c r="BR419" s="81">
        <v>3</v>
      </c>
      <c r="BS419" s="81">
        <v>0</v>
      </c>
      <c r="BT419"/>
      <c r="BU419" s="80">
        <v>261.63200000000001</v>
      </c>
      <c r="BV419" s="80">
        <v>0</v>
      </c>
      <c r="BW419" s="80">
        <v>0</v>
      </c>
      <c r="BX419" s="80">
        <v>0</v>
      </c>
      <c r="BY419" s="80">
        <v>0</v>
      </c>
      <c r="BZ419" s="80">
        <v>0</v>
      </c>
      <c r="CA419" s="80">
        <v>0</v>
      </c>
      <c r="CB419" s="80">
        <v>0</v>
      </c>
      <c r="CC419" s="80">
        <v>0</v>
      </c>
    </row>
    <row r="420" spans="1:81">
      <c r="A420" s="80" t="s">
        <v>2189</v>
      </c>
      <c r="B420" s="80">
        <v>336</v>
      </c>
      <c r="C420" s="80">
        <v>13</v>
      </c>
      <c r="D420" s="80">
        <v>20</v>
      </c>
      <c r="E420" s="80">
        <v>2016</v>
      </c>
      <c r="F420" s="80" t="s">
        <v>92</v>
      </c>
      <c r="G420" s="80" t="s">
        <v>2176</v>
      </c>
      <c r="H420" s="80" t="s">
        <v>2177</v>
      </c>
      <c r="I420" s="177"/>
      <c r="J420" s="81">
        <v>301.96400734630964</v>
      </c>
      <c r="K420" s="81">
        <v>7.4437116572546476</v>
      </c>
      <c r="L420" s="81">
        <v>50.749809818678244</v>
      </c>
      <c r="M420" s="81">
        <v>164.7286900435449</v>
      </c>
      <c r="N420" s="81">
        <v>159.23807361832957</v>
      </c>
      <c r="O420" s="81">
        <v>161.47840314688582</v>
      </c>
      <c r="P420" s="81">
        <v>110.06948669421152</v>
      </c>
      <c r="Q420" s="81">
        <v>10.220171901972584</v>
      </c>
      <c r="R420" s="81">
        <v>0</v>
      </c>
      <c r="S420" s="81">
        <v>18.264754197612156</v>
      </c>
      <c r="T420" s="82"/>
      <c r="U420" s="81">
        <v>47579044</v>
      </c>
      <c r="V420" s="81">
        <v>3404</v>
      </c>
      <c r="W420" s="81">
        <v>875</v>
      </c>
      <c r="X420" s="81">
        <v>39849</v>
      </c>
      <c r="Y420" s="81">
        <v>58173</v>
      </c>
      <c r="Z420" s="81">
        <v>94971</v>
      </c>
      <c r="AA420" s="81">
        <v>22654</v>
      </c>
      <c r="AB420" s="81">
        <v>144696</v>
      </c>
      <c r="AC420" s="81">
        <v>0</v>
      </c>
      <c r="AD420" s="81">
        <v>18.264754197612159</v>
      </c>
      <c r="AE420" s="82"/>
      <c r="AF420" s="81">
        <v>351184854.64017409</v>
      </c>
      <c r="AG420" s="81">
        <v>5916894.0028062593</v>
      </c>
      <c r="AH420" s="81">
        <v>7943474.2040344067</v>
      </c>
      <c r="AI420" s="81">
        <v>263204879.4778707</v>
      </c>
      <c r="AJ420" s="81">
        <v>228876795.90520021</v>
      </c>
      <c r="AK420" s="81">
        <v>0</v>
      </c>
      <c r="AL420" s="81">
        <v>0</v>
      </c>
      <c r="AM420" s="81">
        <v>19845385.771731209</v>
      </c>
      <c r="AN420" s="81">
        <v>0</v>
      </c>
      <c r="AO420" s="81">
        <v>0</v>
      </c>
      <c r="AP420" s="82"/>
      <c r="AQ420" s="81">
        <v>4202</v>
      </c>
      <c r="AR420" s="81">
        <v>1002</v>
      </c>
      <c r="AS420" s="81">
        <v>0</v>
      </c>
      <c r="AT420" s="81">
        <v>0</v>
      </c>
      <c r="AU420" s="81">
        <v>0</v>
      </c>
      <c r="AV420" s="81">
        <v>0</v>
      </c>
      <c r="AW420" s="81" t="s">
        <v>564</v>
      </c>
      <c r="AX420" s="82"/>
      <c r="AY420" s="81">
        <v>17579.400000000001</v>
      </c>
      <c r="AZ420" s="81">
        <v>49691.4</v>
      </c>
      <c r="BA420" s="81">
        <v>0</v>
      </c>
      <c r="BB420" s="81">
        <v>0</v>
      </c>
      <c r="BC420" s="81">
        <v>0</v>
      </c>
      <c r="BD420" s="81">
        <v>0</v>
      </c>
      <c r="BE420" s="81" t="s">
        <v>564</v>
      </c>
      <c r="BF420" s="82"/>
      <c r="BG420" s="81">
        <v>0</v>
      </c>
      <c r="BH420" s="81">
        <v>0</v>
      </c>
      <c r="BI420" s="81">
        <v>269.79700000000003</v>
      </c>
      <c r="BJ420" s="81">
        <v>0</v>
      </c>
      <c r="BK420" s="81">
        <v>11.695</v>
      </c>
      <c r="BL420" s="81">
        <v>0</v>
      </c>
      <c r="BM420" s="82"/>
      <c r="BN420" s="81">
        <v>0</v>
      </c>
      <c r="BO420" s="81">
        <v>0</v>
      </c>
      <c r="BP420" s="81">
        <v>25</v>
      </c>
      <c r="BQ420" s="81">
        <v>0</v>
      </c>
      <c r="BR420" s="81">
        <v>3</v>
      </c>
      <c r="BS420" s="81">
        <v>0</v>
      </c>
      <c r="BT420"/>
      <c r="BU420" s="80">
        <v>281.49200000000002</v>
      </c>
      <c r="BV420" s="80">
        <v>0</v>
      </c>
      <c r="BW420" s="80">
        <v>0</v>
      </c>
      <c r="BX420" s="80">
        <v>0</v>
      </c>
      <c r="BY420" s="80">
        <v>0</v>
      </c>
      <c r="BZ420" s="80">
        <v>0</v>
      </c>
      <c r="CA420" s="80">
        <v>0</v>
      </c>
      <c r="CB420" s="80">
        <v>0</v>
      </c>
      <c r="CC420" s="80">
        <v>0</v>
      </c>
    </row>
    <row r="421" spans="1:81">
      <c r="A421" s="80" t="s">
        <v>2190</v>
      </c>
      <c r="B421" s="80">
        <v>337</v>
      </c>
      <c r="C421" s="80">
        <v>14</v>
      </c>
      <c r="D421" s="80">
        <v>20</v>
      </c>
      <c r="E421" s="80">
        <v>2017</v>
      </c>
      <c r="F421" s="80" t="s">
        <v>71</v>
      </c>
      <c r="G421" s="80" t="s">
        <v>2176</v>
      </c>
      <c r="H421" s="80" t="s">
        <v>2177</v>
      </c>
      <c r="I421" s="177"/>
      <c r="J421" s="81">
        <v>288.01670576232073</v>
      </c>
      <c r="K421" s="81">
        <v>7.7537938561848261</v>
      </c>
      <c r="L421" s="81">
        <v>44.3991555041721</v>
      </c>
      <c r="M421" s="81">
        <v>158.88804996327337</v>
      </c>
      <c r="N421" s="81">
        <v>173.96818894691626</v>
      </c>
      <c r="O421" s="81">
        <v>159.84866111133741</v>
      </c>
      <c r="P421" s="81">
        <v>109.2322254340947</v>
      </c>
      <c r="Q421" s="81">
        <v>9.8609076236992994</v>
      </c>
      <c r="R421" s="81">
        <v>0</v>
      </c>
      <c r="S421" s="81">
        <v>19.216222237305551</v>
      </c>
      <c r="T421" s="82"/>
      <c r="U421" s="81">
        <v>49328741</v>
      </c>
      <c r="V421" s="81">
        <v>3404</v>
      </c>
      <c r="W421" s="81">
        <v>875</v>
      </c>
      <c r="X421" s="81">
        <v>39849</v>
      </c>
      <c r="Y421" s="81">
        <v>58735</v>
      </c>
      <c r="Z421" s="81">
        <v>95572</v>
      </c>
      <c r="AA421" s="81">
        <v>22625</v>
      </c>
      <c r="AB421" s="81">
        <v>144375</v>
      </c>
      <c r="AC421" s="81">
        <v>0</v>
      </c>
      <c r="AD421" s="81">
        <v>19.216222237305551</v>
      </c>
      <c r="AE421" s="82"/>
      <c r="AF421" s="81">
        <v>343157847.43715292</v>
      </c>
      <c r="AG421" s="81">
        <v>6139420.8910975587</v>
      </c>
      <c r="AH421" s="81">
        <v>9494357.8099059965</v>
      </c>
      <c r="AI421" s="81">
        <v>263819577.97484219</v>
      </c>
      <c r="AJ421" s="81">
        <v>255391400.01857981</v>
      </c>
      <c r="AK421" s="81">
        <v>0</v>
      </c>
      <c r="AL421" s="81">
        <v>0</v>
      </c>
      <c r="AM421" s="81">
        <v>19832343.614077579</v>
      </c>
      <c r="AN421" s="81">
        <v>0</v>
      </c>
      <c r="AO421" s="81">
        <v>0</v>
      </c>
      <c r="AP421" s="82"/>
      <c r="AQ421" s="81">
        <v>4443</v>
      </c>
      <c r="AR421" s="81">
        <v>1103</v>
      </c>
      <c r="AS421" s="81">
        <v>0</v>
      </c>
      <c r="AT421" s="81">
        <v>0</v>
      </c>
      <c r="AU421" s="81">
        <v>0</v>
      </c>
      <c r="AV421" s="81">
        <v>1</v>
      </c>
      <c r="AW421" s="81" t="s">
        <v>564</v>
      </c>
      <c r="AX421" s="82"/>
      <c r="AY421" s="81">
        <v>18864.900000000001</v>
      </c>
      <c r="AZ421" s="81">
        <v>55040.299999999981</v>
      </c>
      <c r="BA421" s="81">
        <v>0</v>
      </c>
      <c r="BB421" s="81">
        <v>0</v>
      </c>
      <c r="BC421" s="81">
        <v>0</v>
      </c>
      <c r="BD421" s="81">
        <v>370</v>
      </c>
      <c r="BE421" s="81" t="s">
        <v>564</v>
      </c>
      <c r="BF421" s="82"/>
      <c r="BG421" s="81">
        <v>0</v>
      </c>
      <c r="BH421" s="81">
        <v>0</v>
      </c>
      <c r="BI421" s="81">
        <v>262.13200000000001</v>
      </c>
      <c r="BJ421" s="81">
        <v>0</v>
      </c>
      <c r="BK421" s="81">
        <v>11.776</v>
      </c>
      <c r="BL421" s="81">
        <v>0</v>
      </c>
      <c r="BM421" s="82"/>
      <c r="BN421" s="81">
        <v>0</v>
      </c>
      <c r="BO421" s="81">
        <v>0</v>
      </c>
      <c r="BP421" s="81">
        <v>23</v>
      </c>
      <c r="BQ421" s="81">
        <v>0</v>
      </c>
      <c r="BR421" s="81">
        <v>3</v>
      </c>
      <c r="BS421" s="81">
        <v>0</v>
      </c>
      <c r="BT421"/>
      <c r="BU421" s="80">
        <v>273.90800000000002</v>
      </c>
      <c r="BV421" s="80">
        <v>0</v>
      </c>
      <c r="BW421" s="80">
        <v>0</v>
      </c>
      <c r="BX421" s="80">
        <v>0</v>
      </c>
      <c r="BY421" s="80">
        <v>0</v>
      </c>
      <c r="BZ421" s="80">
        <v>0</v>
      </c>
      <c r="CA421" s="80">
        <v>0</v>
      </c>
      <c r="CB421" s="80">
        <v>0</v>
      </c>
      <c r="CC421" s="80">
        <v>0</v>
      </c>
    </row>
    <row r="422" spans="1:81">
      <c r="A422" s="80" t="s">
        <v>2191</v>
      </c>
      <c r="B422" s="80">
        <v>338</v>
      </c>
      <c r="C422" s="80">
        <v>15</v>
      </c>
      <c r="D422" s="80">
        <v>20</v>
      </c>
      <c r="E422" s="80">
        <v>2018</v>
      </c>
      <c r="F422" s="80" t="s">
        <v>93</v>
      </c>
      <c r="G422" s="80" t="s">
        <v>2176</v>
      </c>
      <c r="H422" s="80" t="s">
        <v>2177</v>
      </c>
      <c r="I422" s="177"/>
      <c r="J422" s="81">
        <v>269.52248496421282</v>
      </c>
      <c r="K422" s="81">
        <v>7.2905352263269876</v>
      </c>
      <c r="L422" s="81">
        <v>41.59388491482779</v>
      </c>
      <c r="M422" s="81">
        <v>157.08843775140079</v>
      </c>
      <c r="N422" s="81">
        <v>165.54070415550669</v>
      </c>
      <c r="O422" s="81">
        <v>157.79730525054367</v>
      </c>
      <c r="P422" s="81">
        <v>107.96804618387074</v>
      </c>
      <c r="Q422" s="81">
        <v>9.1060589402036385</v>
      </c>
      <c r="R422" s="81">
        <v>0</v>
      </c>
      <c r="S422" s="81">
        <v>20.655367601752278</v>
      </c>
      <c r="T422" s="82"/>
      <c r="U422" s="81">
        <v>49114000</v>
      </c>
      <c r="V422" s="81">
        <v>3404</v>
      </c>
      <c r="W422" s="81">
        <v>875</v>
      </c>
      <c r="X422" s="81">
        <v>39849</v>
      </c>
      <c r="Y422" s="81">
        <v>59315</v>
      </c>
      <c r="Z422" s="81">
        <v>96152</v>
      </c>
      <c r="AA422" s="81">
        <v>22588</v>
      </c>
      <c r="AB422" s="81">
        <v>143675</v>
      </c>
      <c r="AC422" s="81">
        <v>0</v>
      </c>
      <c r="AD422" s="81">
        <v>20.655367601752278</v>
      </c>
      <c r="AE422" s="82"/>
      <c r="AF422" s="81">
        <v>326919283.75249219</v>
      </c>
      <c r="AG422" s="81">
        <v>5544263.1333455499</v>
      </c>
      <c r="AH422" s="81">
        <v>9061664.6627727672</v>
      </c>
      <c r="AI422" s="81">
        <v>257086080.74921581</v>
      </c>
      <c r="AJ422" s="81">
        <v>255247504.35910469</v>
      </c>
      <c r="AK422" s="81">
        <v>0</v>
      </c>
      <c r="AL422" s="81">
        <v>0</v>
      </c>
      <c r="AM422" s="81">
        <v>19777023.331496149</v>
      </c>
      <c r="AN422" s="81">
        <v>0</v>
      </c>
      <c r="AO422" s="81">
        <v>0</v>
      </c>
      <c r="AP422" s="82"/>
      <c r="AQ422" s="81">
        <v>4698</v>
      </c>
      <c r="AR422" s="81">
        <v>1208</v>
      </c>
      <c r="AS422" s="81">
        <v>0</v>
      </c>
      <c r="AT422" s="81">
        <v>0</v>
      </c>
      <c r="AU422" s="81">
        <v>0</v>
      </c>
      <c r="AV422" s="81">
        <v>1</v>
      </c>
      <c r="AW422" s="81" t="s">
        <v>564</v>
      </c>
      <c r="AX422" s="82"/>
      <c r="AY422" s="81">
        <v>20160.400000000009</v>
      </c>
      <c r="AZ422" s="81">
        <v>62023.8</v>
      </c>
      <c r="BA422" s="81">
        <v>0</v>
      </c>
      <c r="BB422" s="81">
        <v>0</v>
      </c>
      <c r="BC422" s="81">
        <v>0</v>
      </c>
      <c r="BD422" s="81">
        <v>370</v>
      </c>
      <c r="BE422" s="81" t="s">
        <v>564</v>
      </c>
      <c r="BF422" s="82"/>
      <c r="BG422" s="81">
        <v>0</v>
      </c>
      <c r="BH422" s="81">
        <v>0</v>
      </c>
      <c r="BI422" s="81">
        <v>234.61</v>
      </c>
      <c r="BJ422" s="81">
        <v>0</v>
      </c>
      <c r="BK422" s="81">
        <v>9.777000000000001</v>
      </c>
      <c r="BL422" s="81">
        <v>0</v>
      </c>
      <c r="BM422" s="82"/>
      <c r="BN422" s="81">
        <v>0</v>
      </c>
      <c r="BO422" s="81">
        <v>0</v>
      </c>
      <c r="BP422" s="81">
        <v>23</v>
      </c>
      <c r="BQ422" s="81">
        <v>0</v>
      </c>
      <c r="BR422" s="81">
        <v>2</v>
      </c>
      <c r="BS422" s="81">
        <v>0</v>
      </c>
      <c r="BT422"/>
      <c r="BU422" s="80">
        <v>244.387</v>
      </c>
      <c r="BV422" s="80">
        <v>0</v>
      </c>
      <c r="BW422" s="80">
        <v>0</v>
      </c>
      <c r="BX422" s="80">
        <v>0</v>
      </c>
      <c r="BY422" s="80">
        <v>0</v>
      </c>
      <c r="BZ422" s="80">
        <v>0</v>
      </c>
      <c r="CA422" s="80">
        <v>0</v>
      </c>
      <c r="CB422" s="80">
        <v>0</v>
      </c>
      <c r="CC422" s="80">
        <v>0</v>
      </c>
    </row>
    <row r="423" spans="1:81">
      <c r="A423" s="80" t="s">
        <v>2192</v>
      </c>
      <c r="B423" s="80">
        <v>339</v>
      </c>
      <c r="C423" s="80">
        <v>16</v>
      </c>
      <c r="D423" s="80">
        <v>20</v>
      </c>
      <c r="E423" s="80">
        <v>2019</v>
      </c>
      <c r="F423" s="80" t="s">
        <v>73</v>
      </c>
      <c r="G423" s="80" t="s">
        <v>2176</v>
      </c>
      <c r="H423" s="80" t="s">
        <v>2177</v>
      </c>
      <c r="I423" s="177"/>
      <c r="J423" s="81">
        <v>249.40328622324699</v>
      </c>
      <c r="K423" s="81">
        <v>6.4363491821917087</v>
      </c>
      <c r="L423" s="81">
        <v>41.94402468600979</v>
      </c>
      <c r="M423" s="81">
        <v>148.73966149969948</v>
      </c>
      <c r="N423" s="81">
        <v>145.7924433698004</v>
      </c>
      <c r="O423" s="81">
        <v>154.29780699487137</v>
      </c>
      <c r="P423" s="81">
        <v>108.51252903785799</v>
      </c>
      <c r="Q423" s="81">
        <v>8.8378711836658592</v>
      </c>
      <c r="R423" s="81">
        <v>0</v>
      </c>
      <c r="S423" s="81">
        <v>21.969492909567677</v>
      </c>
      <c r="T423" s="82"/>
      <c r="U423" s="81">
        <v>47498176</v>
      </c>
      <c r="V423" s="81">
        <v>3404</v>
      </c>
      <c r="W423" s="81">
        <v>875</v>
      </c>
      <c r="X423" s="81">
        <v>39849</v>
      </c>
      <c r="Y423" s="81">
        <v>60091</v>
      </c>
      <c r="Z423" s="81">
        <v>96601</v>
      </c>
      <c r="AA423" s="81">
        <v>22532</v>
      </c>
      <c r="AB423" s="81">
        <v>143219</v>
      </c>
      <c r="AC423" s="81">
        <v>0</v>
      </c>
      <c r="AD423" s="81">
        <v>21.969492909567681</v>
      </c>
      <c r="AE423" s="82"/>
      <c r="AF423" s="81">
        <v>309252756.63690633</v>
      </c>
      <c r="AG423" s="81">
        <v>5177405.1760250367</v>
      </c>
      <c r="AH423" s="81">
        <v>9608188.9479587898</v>
      </c>
      <c r="AI423" s="81">
        <v>253575682.29352799</v>
      </c>
      <c r="AJ423" s="81">
        <v>225822783.61303741</v>
      </c>
      <c r="AK423" s="81">
        <v>0</v>
      </c>
      <c r="AL423" s="81">
        <v>0</v>
      </c>
      <c r="AM423" s="81">
        <v>19505349.647945236</v>
      </c>
      <c r="AN423" s="81">
        <v>0</v>
      </c>
      <c r="AO423" s="81">
        <v>0</v>
      </c>
      <c r="AP423" s="82"/>
      <c r="AQ423" s="81">
        <v>4919</v>
      </c>
      <c r="AR423" s="81">
        <v>1289</v>
      </c>
      <c r="AS423" s="81">
        <v>0</v>
      </c>
      <c r="AT423" s="81">
        <v>0</v>
      </c>
      <c r="AU423" s="81">
        <v>0</v>
      </c>
      <c r="AV423" s="81">
        <v>1</v>
      </c>
      <c r="AW423" s="81" t="s">
        <v>564</v>
      </c>
      <c r="AX423" s="82"/>
      <c r="AY423" s="81">
        <v>21309.699999999979</v>
      </c>
      <c r="AZ423" s="81">
        <v>66507.200000000012</v>
      </c>
      <c r="BA423" s="81">
        <v>0</v>
      </c>
      <c r="BB423" s="81">
        <v>0</v>
      </c>
      <c r="BC423" s="81">
        <v>0</v>
      </c>
      <c r="BD423" s="81">
        <v>370</v>
      </c>
      <c r="BE423" s="81" t="s">
        <v>564</v>
      </c>
      <c r="BF423" s="82"/>
      <c r="BG423" s="81">
        <v>0</v>
      </c>
      <c r="BH423" s="81">
        <v>0</v>
      </c>
      <c r="BI423" s="81">
        <v>236.965</v>
      </c>
      <c r="BJ423" s="81">
        <v>0</v>
      </c>
      <c r="BK423" s="81">
        <v>9.3620000000000001</v>
      </c>
      <c r="BL423" s="81">
        <v>0</v>
      </c>
      <c r="BM423" s="82"/>
      <c r="BN423" s="81">
        <v>0</v>
      </c>
      <c r="BO423" s="81">
        <v>0</v>
      </c>
      <c r="BP423" s="81">
        <v>24</v>
      </c>
      <c r="BQ423" s="81">
        <v>0</v>
      </c>
      <c r="BR423" s="81">
        <v>2</v>
      </c>
      <c r="BS423" s="81">
        <v>0</v>
      </c>
      <c r="BT423"/>
      <c r="BU423" s="80">
        <v>246.327</v>
      </c>
      <c r="BV423" s="80">
        <v>0</v>
      </c>
      <c r="BW423" s="80">
        <v>0</v>
      </c>
      <c r="BX423" s="80">
        <v>0</v>
      </c>
      <c r="BY423" s="80">
        <v>0</v>
      </c>
      <c r="BZ423" s="80">
        <v>0</v>
      </c>
      <c r="CA423" s="80">
        <v>0</v>
      </c>
      <c r="CB423" s="80">
        <v>0</v>
      </c>
      <c r="CC423" s="80">
        <v>0</v>
      </c>
    </row>
    <row r="424" spans="1:81">
      <c r="A424" s="80" t="s">
        <v>2193</v>
      </c>
      <c r="B424" s="80">
        <v>340</v>
      </c>
      <c r="C424" s="80">
        <v>17</v>
      </c>
      <c r="D424" s="80">
        <v>20</v>
      </c>
      <c r="E424" s="80">
        <v>2020</v>
      </c>
      <c r="F424" s="80" t="s">
        <v>218</v>
      </c>
      <c r="G424" s="80" t="s">
        <v>2176</v>
      </c>
      <c r="H424" s="80" t="s">
        <v>2177</v>
      </c>
      <c r="I424" s="177"/>
      <c r="J424" s="81">
        <v>268.35868781530633</v>
      </c>
      <c r="K424" s="81">
        <v>6.6229495506587046</v>
      </c>
      <c r="L424" s="81">
        <v>46.424367858297394</v>
      </c>
      <c r="M424" s="81">
        <v>138.75273429215562</v>
      </c>
      <c r="N424" s="81">
        <v>153.62496464403711</v>
      </c>
      <c r="O424" s="81">
        <v>135.56595888263755</v>
      </c>
      <c r="P424" s="81">
        <v>101.35551209927146</v>
      </c>
      <c r="Q424" s="81">
        <v>8.4201177157670379</v>
      </c>
      <c r="R424" s="81">
        <v>0</v>
      </c>
      <c r="S424" s="81">
        <v>19.721479074242129</v>
      </c>
      <c r="T424" s="82"/>
      <c r="U424" s="81">
        <v>48044485</v>
      </c>
      <c r="V424" s="81">
        <v>3198</v>
      </c>
      <c r="W424" s="81">
        <v>987</v>
      </c>
      <c r="X424" s="81">
        <v>41028</v>
      </c>
      <c r="Y424" s="81">
        <v>60804</v>
      </c>
      <c r="Z424" s="81">
        <v>96872</v>
      </c>
      <c r="AA424" s="81">
        <v>22866</v>
      </c>
      <c r="AB424" s="81">
        <v>142803</v>
      </c>
      <c r="AC424" s="81">
        <v>0</v>
      </c>
      <c r="AD424" s="81">
        <v>19.721479074242129</v>
      </c>
      <c r="AE424" s="82"/>
      <c r="AF424" s="81">
        <v>336718075.72708869</v>
      </c>
      <c r="AG424" s="81">
        <v>5051198.4663606388</v>
      </c>
      <c r="AH424" s="81">
        <v>10948187.203065112</v>
      </c>
      <c r="AI424" s="81">
        <v>236904108.08936906</v>
      </c>
      <c r="AJ424" s="81">
        <v>246615100.19971442</v>
      </c>
      <c r="AK424" s="81"/>
      <c r="AL424" s="81"/>
      <c r="AM424" s="81">
        <v>18637378.074421257</v>
      </c>
      <c r="AN424" s="81"/>
      <c r="AO424" s="81"/>
      <c r="AP424" s="82"/>
      <c r="AQ424" s="81">
        <v>5140</v>
      </c>
      <c r="AR424" s="81">
        <v>1332</v>
      </c>
      <c r="AS424" s="81">
        <v>0</v>
      </c>
      <c r="AT424" s="81">
        <v>0</v>
      </c>
      <c r="AU424" s="81">
        <v>0</v>
      </c>
      <c r="AV424" s="81">
        <v>2</v>
      </c>
      <c r="AW424" s="81">
        <v>0</v>
      </c>
      <c r="AX424" s="82"/>
      <c r="AY424" s="81">
        <v>22571.999999999971</v>
      </c>
      <c r="AZ424" s="81">
        <v>79626.499999999927</v>
      </c>
      <c r="BA424" s="81">
        <v>0</v>
      </c>
      <c r="BB424" s="81">
        <v>0</v>
      </c>
      <c r="BC424" s="81">
        <v>0</v>
      </c>
      <c r="BD424" s="81">
        <v>820</v>
      </c>
      <c r="BE424" s="81">
        <v>0</v>
      </c>
      <c r="BF424" s="82"/>
      <c r="BG424" s="81">
        <v>0</v>
      </c>
      <c r="BH424" s="81">
        <v>0</v>
      </c>
      <c r="BI424" s="81">
        <v>213.404</v>
      </c>
      <c r="BJ424" s="81">
        <v>0</v>
      </c>
      <c r="BK424" s="81">
        <v>9.0429999999999993</v>
      </c>
      <c r="BL424" s="81">
        <v>0</v>
      </c>
      <c r="BM424" s="82"/>
      <c r="BN424" s="81">
        <v>0</v>
      </c>
      <c r="BO424" s="81">
        <v>0</v>
      </c>
      <c r="BP424" s="81">
        <v>22</v>
      </c>
      <c r="BQ424" s="81">
        <v>0</v>
      </c>
      <c r="BR424" s="81">
        <v>2</v>
      </c>
      <c r="BS424" s="81">
        <v>0</v>
      </c>
      <c r="BT424"/>
      <c r="BU424" s="80">
        <v>222.447</v>
      </c>
      <c r="BV424" s="80">
        <v>0</v>
      </c>
      <c r="BW424" s="80">
        <v>0</v>
      </c>
      <c r="BX424" s="80">
        <v>0</v>
      </c>
      <c r="BY424" s="80">
        <v>0</v>
      </c>
      <c r="BZ424" s="80">
        <v>0</v>
      </c>
      <c r="CA424" s="80">
        <v>0</v>
      </c>
      <c r="CB424" s="80">
        <v>0</v>
      </c>
      <c r="CC424" s="80">
        <v>0</v>
      </c>
    </row>
    <row r="425" spans="1:81">
      <c r="A425" s="80" t="s">
        <v>2194</v>
      </c>
      <c r="B425" s="80">
        <v>340</v>
      </c>
      <c r="C425" s="80">
        <v>18</v>
      </c>
      <c r="D425" s="80">
        <v>20</v>
      </c>
      <c r="E425" s="80">
        <v>2021</v>
      </c>
      <c r="F425" s="80" t="s">
        <v>75</v>
      </c>
      <c r="G425" s="174" t="s">
        <v>2176</v>
      </c>
      <c r="H425" s="80" t="s">
        <v>2177</v>
      </c>
      <c r="I425" s="177"/>
      <c r="J425" s="81">
        <v>233.76483359678778</v>
      </c>
      <c r="K425" s="81">
        <v>7.374263757459488</v>
      </c>
      <c r="L425" s="81">
        <v>42.684381737706303</v>
      </c>
      <c r="M425" s="81">
        <v>156.43920701672266</v>
      </c>
      <c r="N425" s="81">
        <v>145.00844436149148</v>
      </c>
      <c r="O425" s="81">
        <v>131.66853479115235</v>
      </c>
      <c r="P425" s="81">
        <v>104.85988440477881</v>
      </c>
      <c r="Q425" s="81">
        <v>8.4961042299049669</v>
      </c>
      <c r="R425" s="81">
        <v>0</v>
      </c>
      <c r="S425" s="81">
        <v>22.959166632260271</v>
      </c>
      <c r="T425" s="82"/>
      <c r="U425" s="81">
        <v>48348780</v>
      </c>
      <c r="V425" s="81">
        <v>3198</v>
      </c>
      <c r="W425" s="81">
        <v>987</v>
      </c>
      <c r="X425" s="81">
        <v>41028</v>
      </c>
      <c r="Y425" s="81">
        <v>61405</v>
      </c>
      <c r="Z425" s="81">
        <v>96880</v>
      </c>
      <c r="AA425" s="81">
        <v>23070</v>
      </c>
      <c r="AB425" s="81">
        <v>142383</v>
      </c>
      <c r="AC425" s="81">
        <v>0</v>
      </c>
      <c r="AD425" s="81">
        <v>22.959166632260271</v>
      </c>
      <c r="AE425" s="82"/>
      <c r="AF425" s="81">
        <v>295427546.18995428</v>
      </c>
      <c r="AG425" s="81">
        <v>5685687.5152724935</v>
      </c>
      <c r="AH425" s="81">
        <v>9640676.7853026558</v>
      </c>
      <c r="AI425" s="81">
        <v>263914185.14461964</v>
      </c>
      <c r="AJ425" s="81">
        <v>216904182.62391317</v>
      </c>
      <c r="AK425" s="81">
        <v>0</v>
      </c>
      <c r="AL425" s="81">
        <v>0</v>
      </c>
      <c r="AM425" s="81">
        <v>18689746.137738403</v>
      </c>
      <c r="AN425" s="81">
        <v>0</v>
      </c>
      <c r="AO425" s="81">
        <v>0</v>
      </c>
      <c r="AP425" s="82"/>
      <c r="AQ425" s="81">
        <v>5402</v>
      </c>
      <c r="AR425" s="81">
        <v>1351</v>
      </c>
      <c r="AS425" s="81">
        <v>0</v>
      </c>
      <c r="AT425" s="81">
        <v>0</v>
      </c>
      <c r="AU425" s="81">
        <v>0</v>
      </c>
      <c r="AV425" s="81">
        <v>4</v>
      </c>
      <c r="AW425" s="81"/>
      <c r="AX425" s="82"/>
      <c r="AY425" s="81">
        <v>24183.199999999939</v>
      </c>
      <c r="AZ425" s="81">
        <v>94415.299999999785</v>
      </c>
      <c r="BA425" s="81">
        <v>0</v>
      </c>
      <c r="BB425" s="81">
        <v>0</v>
      </c>
      <c r="BC425" s="81">
        <v>0</v>
      </c>
      <c r="BD425" s="81">
        <v>3260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2195</v>
      </c>
      <c r="B426" s="80">
        <v>340</v>
      </c>
      <c r="C426" s="80">
        <v>19</v>
      </c>
      <c r="D426" s="80">
        <v>20</v>
      </c>
      <c r="E426" s="80">
        <v>2022</v>
      </c>
      <c r="F426" s="80" t="s">
        <v>568</v>
      </c>
      <c r="G426" s="174" t="s">
        <v>2176</v>
      </c>
      <c r="H426" s="80" t="s">
        <v>2177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5688</v>
      </c>
      <c r="AR426" s="81">
        <v>1359</v>
      </c>
      <c r="AS426" s="81">
        <v>0</v>
      </c>
      <c r="AT426" s="81">
        <v>0</v>
      </c>
      <c r="AU426" s="81">
        <v>0</v>
      </c>
      <c r="AV426" s="81">
        <v>4</v>
      </c>
      <c r="AW426" s="81"/>
      <c r="AX426" s="82"/>
      <c r="AY426" s="81">
        <v>25872.399999999972</v>
      </c>
      <c r="AZ426" s="81">
        <v>95267.799999999785</v>
      </c>
      <c r="BA426" s="81">
        <v>0</v>
      </c>
      <c r="BB426" s="81">
        <v>0</v>
      </c>
      <c r="BC426" s="81">
        <v>0</v>
      </c>
      <c r="BD426" s="81">
        <v>3260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2196</v>
      </c>
      <c r="B427" s="80">
        <v>358</v>
      </c>
      <c r="C427" s="80">
        <v>1</v>
      </c>
      <c r="D427" s="80">
        <v>22</v>
      </c>
      <c r="E427" s="80">
        <v>1990</v>
      </c>
      <c r="F427" s="80" t="s">
        <v>562</v>
      </c>
      <c r="G427" s="80" t="s">
        <v>1730</v>
      </c>
      <c r="H427" s="80" t="s">
        <v>1731</v>
      </c>
      <c r="I427" s="177"/>
      <c r="J427" s="81">
        <v>1331.9179822035139</v>
      </c>
      <c r="K427" s="81">
        <v>18.016379307223858</v>
      </c>
      <c r="L427" s="81">
        <v>11.208821415445033</v>
      </c>
      <c r="M427" s="81">
        <v>160.02279853711283</v>
      </c>
      <c r="N427" s="81">
        <v>132.80913001850064</v>
      </c>
      <c r="O427" s="81">
        <v>131.07820861963577</v>
      </c>
      <c r="P427" s="81">
        <v>113.66037528077013</v>
      </c>
      <c r="Q427" s="81">
        <v>8.4409896773073978</v>
      </c>
      <c r="R427" s="81">
        <v>0.61131004448540338</v>
      </c>
      <c r="S427" s="81">
        <v>8.2280400320449072</v>
      </c>
      <c r="T427" s="82"/>
      <c r="U427" s="81">
        <v>56197880</v>
      </c>
      <c r="V427" s="81">
        <v>6373</v>
      </c>
      <c r="W427" s="81">
        <v>119</v>
      </c>
      <c r="X427" s="81">
        <v>57222</v>
      </c>
      <c r="Y427" s="81">
        <v>43801</v>
      </c>
      <c r="Z427" s="81">
        <v>53914</v>
      </c>
      <c r="AA427" s="81">
        <v>27598</v>
      </c>
      <c r="AB427" s="81">
        <v>137053</v>
      </c>
      <c r="AC427" s="81">
        <v>105880</v>
      </c>
      <c r="AD427" s="81">
        <v>8.2280400320449072</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2197</v>
      </c>
      <c r="B428" s="80">
        <v>359</v>
      </c>
      <c r="C428" s="80">
        <v>2</v>
      </c>
      <c r="D428" s="80">
        <v>22</v>
      </c>
      <c r="E428" s="80">
        <v>2005</v>
      </c>
      <c r="F428" s="80" t="s">
        <v>565</v>
      </c>
      <c r="G428" s="80" t="s">
        <v>1730</v>
      </c>
      <c r="H428" s="80" t="s">
        <v>1731</v>
      </c>
      <c r="I428" s="177"/>
      <c r="J428" s="81">
        <v>1386.1862229573067</v>
      </c>
      <c r="K428" s="81">
        <v>11.010004214073357</v>
      </c>
      <c r="L428" s="81">
        <v>13.184600189334406</v>
      </c>
      <c r="M428" s="81">
        <v>296.37084131541747</v>
      </c>
      <c r="N428" s="81">
        <v>208.5250852676873</v>
      </c>
      <c r="O428" s="81">
        <v>184.9564672935976</v>
      </c>
      <c r="P428" s="81">
        <v>130.77542318993795</v>
      </c>
      <c r="Q428" s="81">
        <v>8.4300013164344989</v>
      </c>
      <c r="R428" s="81">
        <v>0.16944590629083495</v>
      </c>
      <c r="S428" s="81">
        <v>22.520476585907801</v>
      </c>
      <c r="T428" s="82"/>
      <c r="U428" s="81">
        <v>61191939</v>
      </c>
      <c r="V428" s="81">
        <v>4996</v>
      </c>
      <c r="W428" s="81">
        <v>158</v>
      </c>
      <c r="X428" s="81">
        <v>49847</v>
      </c>
      <c r="Y428" s="81">
        <v>56308</v>
      </c>
      <c r="Z428" s="81">
        <v>88033</v>
      </c>
      <c r="AA428" s="81">
        <v>26006</v>
      </c>
      <c r="AB428" s="81">
        <v>143088</v>
      </c>
      <c r="AC428" s="81">
        <v>29963</v>
      </c>
      <c r="AD428" s="81">
        <v>22.520476585907801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2198</v>
      </c>
      <c r="B429" s="80">
        <v>360</v>
      </c>
      <c r="C429" s="80">
        <v>3</v>
      </c>
      <c r="D429" s="80">
        <v>22</v>
      </c>
      <c r="E429" s="80">
        <v>2006</v>
      </c>
      <c r="F429" s="80" t="s">
        <v>566</v>
      </c>
      <c r="G429" s="80" t="s">
        <v>1730</v>
      </c>
      <c r="H429" s="80" t="s">
        <v>1731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2199</v>
      </c>
      <c r="B430" s="80">
        <v>361</v>
      </c>
      <c r="C430" s="80">
        <v>4</v>
      </c>
      <c r="D430" s="80">
        <v>22</v>
      </c>
      <c r="E430" s="80">
        <v>2007</v>
      </c>
      <c r="F430" s="80" t="s">
        <v>567</v>
      </c>
      <c r="G430" s="80" t="s">
        <v>1730</v>
      </c>
      <c r="H430" s="80" t="s">
        <v>1731</v>
      </c>
      <c r="I430" s="177"/>
      <c r="J430" s="81">
        <v>1692.6145078547941</v>
      </c>
      <c r="K430" s="81">
        <v>10.933179409800738</v>
      </c>
      <c r="L430" s="81">
        <v>6.9924653409638573</v>
      </c>
      <c r="M430" s="81">
        <v>295.3848546191515</v>
      </c>
      <c r="N430" s="81">
        <v>217.19742324261034</v>
      </c>
      <c r="O430" s="81">
        <v>180.26995143015066</v>
      </c>
      <c r="P430" s="81">
        <v>129.37321323217452</v>
      </c>
      <c r="Q430" s="81">
        <v>8.882430322325753</v>
      </c>
      <c r="R430" s="81">
        <v>0.34744895052750308</v>
      </c>
      <c r="S430" s="81">
        <v>25.769092136530251</v>
      </c>
      <c r="T430" s="82"/>
      <c r="U430" s="81">
        <v>83089505</v>
      </c>
      <c r="V430" s="81">
        <v>4618</v>
      </c>
      <c r="W430" s="81">
        <v>82</v>
      </c>
      <c r="X430" s="81">
        <v>60046</v>
      </c>
      <c r="Y430" s="81">
        <v>57623</v>
      </c>
      <c r="Z430" s="81">
        <v>89196</v>
      </c>
      <c r="AA430" s="81">
        <v>25335</v>
      </c>
      <c r="AB430" s="81">
        <v>142794</v>
      </c>
      <c r="AC430" s="81">
        <v>63202</v>
      </c>
      <c r="AD430" s="81">
        <v>25.769092136530251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2200</v>
      </c>
      <c r="B431" s="80">
        <v>362</v>
      </c>
      <c r="C431" s="80">
        <v>5</v>
      </c>
      <c r="D431" s="80">
        <v>22</v>
      </c>
      <c r="E431" s="80">
        <v>2008</v>
      </c>
      <c r="F431" s="80" t="s">
        <v>84</v>
      </c>
      <c r="G431" s="80" t="s">
        <v>1730</v>
      </c>
      <c r="H431" s="80" t="s">
        <v>1731</v>
      </c>
      <c r="I431" s="177"/>
      <c r="J431" s="81">
        <v>1735.9637383438871</v>
      </c>
      <c r="K431" s="81">
        <v>8.2047664457304883</v>
      </c>
      <c r="L431" s="81">
        <v>6.2492773392394341</v>
      </c>
      <c r="M431" s="81">
        <v>304.60813848031506</v>
      </c>
      <c r="N431" s="81">
        <v>214.26177071726713</v>
      </c>
      <c r="O431" s="81">
        <v>175.25660524127264</v>
      </c>
      <c r="P431" s="81">
        <v>126.58872081713847</v>
      </c>
      <c r="Q431" s="81">
        <v>8.7572532501350455</v>
      </c>
      <c r="R431" s="81">
        <v>0.28277867002400003</v>
      </c>
      <c r="S431" s="81">
        <v>27.216799193287557</v>
      </c>
      <c r="T431" s="82"/>
      <c r="U431" s="81">
        <v>89330287</v>
      </c>
      <c r="V431" s="81">
        <v>4618</v>
      </c>
      <c r="W431" s="81">
        <v>82</v>
      </c>
      <c r="X431" s="81">
        <v>60046</v>
      </c>
      <c r="Y431" s="81">
        <v>58447</v>
      </c>
      <c r="Z431" s="81">
        <v>89759</v>
      </c>
      <c r="AA431" s="81">
        <v>24818</v>
      </c>
      <c r="AB431" s="81">
        <v>143095</v>
      </c>
      <c r="AC431" s="81">
        <v>53413</v>
      </c>
      <c r="AD431" s="81">
        <v>27.216799193287557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2201</v>
      </c>
      <c r="B432" s="80">
        <v>363</v>
      </c>
      <c r="C432" s="80">
        <v>6</v>
      </c>
      <c r="D432" s="80">
        <v>22</v>
      </c>
      <c r="E432" s="80">
        <v>2009</v>
      </c>
      <c r="F432" s="80" t="s">
        <v>85</v>
      </c>
      <c r="G432" s="80" t="s">
        <v>1730</v>
      </c>
      <c r="H432" s="80" t="s">
        <v>1731</v>
      </c>
      <c r="I432" s="177"/>
      <c r="J432" s="81">
        <v>1153.7459658015159</v>
      </c>
      <c r="K432" s="81">
        <v>7.67195868550525</v>
      </c>
      <c r="L432" s="81">
        <v>21.36091037621711</v>
      </c>
      <c r="M432" s="81">
        <v>314.96729335854639</v>
      </c>
      <c r="N432" s="81">
        <v>187.66808430948825</v>
      </c>
      <c r="O432" s="81">
        <v>178.49582671065363</v>
      </c>
      <c r="P432" s="81">
        <v>120.23168799989276</v>
      </c>
      <c r="Q432" s="81">
        <v>8.3676597768513563</v>
      </c>
      <c r="R432" s="81">
        <v>7.9805216573839405E-2</v>
      </c>
      <c r="S432" s="81">
        <v>24.72971873927348</v>
      </c>
      <c r="T432" s="82"/>
      <c r="U432" s="81">
        <v>51811460</v>
      </c>
      <c r="V432" s="81">
        <v>4752</v>
      </c>
      <c r="W432" s="81">
        <v>436</v>
      </c>
      <c r="X432" s="81">
        <v>67256</v>
      </c>
      <c r="Y432" s="81">
        <v>59310</v>
      </c>
      <c r="Z432" s="81">
        <v>90234</v>
      </c>
      <c r="AA432" s="81">
        <v>24199</v>
      </c>
      <c r="AB432" s="81">
        <v>143532</v>
      </c>
      <c r="AC432" s="81">
        <v>14706</v>
      </c>
      <c r="AD432" s="81">
        <v>24.72971873927348</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283.86500000000001</v>
      </c>
      <c r="BJ432" s="81">
        <v>1.57</v>
      </c>
      <c r="BK432" s="81">
        <v>114.624</v>
      </c>
      <c r="BL432" s="81">
        <v>0</v>
      </c>
      <c r="BM432" s="82"/>
      <c r="BN432" s="81">
        <v>0</v>
      </c>
      <c r="BO432" s="81">
        <v>0</v>
      </c>
      <c r="BP432" s="81">
        <v>12</v>
      </c>
      <c r="BQ432" s="81">
        <v>1</v>
      </c>
      <c r="BR432" s="81">
        <v>8</v>
      </c>
      <c r="BS432" s="81">
        <v>0</v>
      </c>
      <c r="BT432"/>
      <c r="BU432" s="80"/>
      <c r="BV432" s="80"/>
      <c r="BW432" s="80"/>
      <c r="BX432" s="80"/>
      <c r="BY432" s="80"/>
      <c r="BZ432" s="80"/>
      <c r="CA432" s="80"/>
      <c r="CB432" s="80"/>
      <c r="CC432" s="80"/>
    </row>
    <row r="433" spans="1:81">
      <c r="A433" s="80" t="s">
        <v>2202</v>
      </c>
      <c r="B433" s="80">
        <v>364</v>
      </c>
      <c r="C433" s="80">
        <v>7</v>
      </c>
      <c r="D433" s="80">
        <v>22</v>
      </c>
      <c r="E433" s="80">
        <v>2010</v>
      </c>
      <c r="F433" s="80" t="s">
        <v>86</v>
      </c>
      <c r="G433" s="80" t="s">
        <v>1730</v>
      </c>
      <c r="H433" s="80" t="s">
        <v>1731</v>
      </c>
      <c r="I433" s="177"/>
      <c r="J433" s="81">
        <v>1232.5607034741515</v>
      </c>
      <c r="K433" s="81">
        <v>8.2152289025101322</v>
      </c>
      <c r="L433" s="81">
        <v>20.515031528342877</v>
      </c>
      <c r="M433" s="81">
        <v>301.32800310379366</v>
      </c>
      <c r="N433" s="81">
        <v>210.80142628245449</v>
      </c>
      <c r="O433" s="81">
        <v>178.87919125508793</v>
      </c>
      <c r="P433" s="81">
        <v>122.1035396053807</v>
      </c>
      <c r="Q433" s="81">
        <v>8.7155732816806317</v>
      </c>
      <c r="R433" s="81">
        <v>9.7401017485814728E-2</v>
      </c>
      <c r="S433" s="81">
        <v>29.161944640073369</v>
      </c>
      <c r="T433" s="82"/>
      <c r="U433" s="81">
        <v>60457030</v>
      </c>
      <c r="V433" s="81">
        <v>4752</v>
      </c>
      <c r="W433" s="81">
        <v>436</v>
      </c>
      <c r="X433" s="81">
        <v>67256</v>
      </c>
      <c r="Y433" s="81">
        <v>59880</v>
      </c>
      <c r="Z433" s="81">
        <v>90848</v>
      </c>
      <c r="AA433" s="81">
        <v>23962</v>
      </c>
      <c r="AB433" s="81">
        <v>143251</v>
      </c>
      <c r="AC433" s="81">
        <v>17009</v>
      </c>
      <c r="AD433" s="81">
        <v>29.161944640073369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311.51299999999998</v>
      </c>
      <c r="BJ433" s="81">
        <v>1.61</v>
      </c>
      <c r="BK433" s="81">
        <v>96.206999999999994</v>
      </c>
      <c r="BL433" s="81">
        <v>0</v>
      </c>
      <c r="BM433" s="82"/>
      <c r="BN433" s="81">
        <v>0</v>
      </c>
      <c r="BO433" s="81">
        <v>0</v>
      </c>
      <c r="BP433" s="81">
        <v>13</v>
      </c>
      <c r="BQ433" s="81">
        <v>1</v>
      </c>
      <c r="BR433" s="81">
        <v>8</v>
      </c>
      <c r="BS433" s="81">
        <v>0</v>
      </c>
      <c r="BT433"/>
      <c r="BU433" s="80">
        <v>358.63200000000001</v>
      </c>
      <c r="BV433" s="80">
        <v>35.048000000000002</v>
      </c>
      <c r="BW433" s="80">
        <v>8.9960000000000004</v>
      </c>
      <c r="BX433" s="80">
        <v>0</v>
      </c>
      <c r="BY433" s="80">
        <v>6.6539999999999999</v>
      </c>
      <c r="BZ433" s="80">
        <v>0</v>
      </c>
      <c r="CA433" s="80">
        <v>0</v>
      </c>
      <c r="CB433" s="80">
        <v>0</v>
      </c>
      <c r="CC433" s="80">
        <v>0</v>
      </c>
    </row>
    <row r="434" spans="1:81">
      <c r="A434" s="80" t="s">
        <v>2203</v>
      </c>
      <c r="B434" s="80">
        <v>365</v>
      </c>
      <c r="C434" s="80">
        <v>8</v>
      </c>
      <c r="D434" s="80">
        <v>22</v>
      </c>
      <c r="E434" s="80">
        <v>2011</v>
      </c>
      <c r="F434" s="80" t="s">
        <v>87</v>
      </c>
      <c r="G434" s="80" t="s">
        <v>1730</v>
      </c>
      <c r="H434" s="80" t="s">
        <v>1731</v>
      </c>
      <c r="I434" s="177"/>
      <c r="J434" s="81">
        <v>1432.6694386248334</v>
      </c>
      <c r="K434" s="81">
        <v>11.797334011718469</v>
      </c>
      <c r="L434" s="81">
        <v>21.858319149346315</v>
      </c>
      <c r="M434" s="81">
        <v>366.84992123091791</v>
      </c>
      <c r="N434" s="81">
        <v>227.66167470270409</v>
      </c>
      <c r="O434" s="81">
        <v>178.35564248027575</v>
      </c>
      <c r="P434" s="81">
        <v>120.58896041485032</v>
      </c>
      <c r="Q434" s="81">
        <v>10.035007907055903</v>
      </c>
      <c r="R434" s="81">
        <v>9.1178287359606133E-2</v>
      </c>
      <c r="S434" s="81">
        <v>32.782147956193725</v>
      </c>
      <c r="T434" s="82"/>
      <c r="U434" s="81">
        <v>65180604</v>
      </c>
      <c r="V434" s="81">
        <v>4752</v>
      </c>
      <c r="W434" s="81">
        <v>436</v>
      </c>
      <c r="X434" s="81">
        <v>67256</v>
      </c>
      <c r="Y434" s="81">
        <v>60494</v>
      </c>
      <c r="Z434" s="81">
        <v>92550</v>
      </c>
      <c r="AA434" s="81">
        <v>24369</v>
      </c>
      <c r="AB434" s="81">
        <v>142993</v>
      </c>
      <c r="AC434" s="81">
        <v>15896</v>
      </c>
      <c r="AD434" s="81">
        <v>32.782147956193725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2.2269999999999999</v>
      </c>
      <c r="BH434" s="81">
        <v>0</v>
      </c>
      <c r="BI434" s="81">
        <v>306.39600000000002</v>
      </c>
      <c r="BJ434" s="81">
        <v>1.704</v>
      </c>
      <c r="BK434" s="81">
        <v>101.392</v>
      </c>
      <c r="BL434" s="81">
        <v>0</v>
      </c>
      <c r="BM434" s="82"/>
      <c r="BN434" s="81">
        <v>1</v>
      </c>
      <c r="BO434" s="81">
        <v>0</v>
      </c>
      <c r="BP434" s="81">
        <v>13</v>
      </c>
      <c r="BQ434" s="81">
        <v>1</v>
      </c>
      <c r="BR434" s="81">
        <v>8</v>
      </c>
      <c r="BS434" s="81">
        <v>0</v>
      </c>
      <c r="BT434"/>
      <c r="BU434" s="80">
        <v>351.17099999999999</v>
      </c>
      <c r="BV434" s="80">
        <v>39.359000000000002</v>
      </c>
      <c r="BW434" s="80">
        <v>10.617000000000001</v>
      </c>
      <c r="BX434" s="80">
        <v>0</v>
      </c>
      <c r="BY434" s="80">
        <v>10.571999999999999</v>
      </c>
      <c r="BZ434" s="80">
        <v>0</v>
      </c>
      <c r="CA434" s="80">
        <v>0</v>
      </c>
      <c r="CB434" s="80">
        <v>0</v>
      </c>
      <c r="CC434" s="80">
        <v>0</v>
      </c>
    </row>
    <row r="435" spans="1:81">
      <c r="A435" s="80" t="s">
        <v>2204</v>
      </c>
      <c r="B435" s="80">
        <v>366</v>
      </c>
      <c r="C435" s="80">
        <v>9</v>
      </c>
      <c r="D435" s="80">
        <v>22</v>
      </c>
      <c r="E435" s="80">
        <v>2012</v>
      </c>
      <c r="F435" s="80" t="s">
        <v>88</v>
      </c>
      <c r="G435" s="80" t="s">
        <v>1730</v>
      </c>
      <c r="H435" s="80" t="s">
        <v>1731</v>
      </c>
      <c r="I435" s="177"/>
      <c r="J435" s="81">
        <v>1535.8720597236409</v>
      </c>
      <c r="K435" s="81">
        <v>11.178631267267303</v>
      </c>
      <c r="L435" s="81">
        <v>21.902060424902071</v>
      </c>
      <c r="M435" s="81">
        <v>401.04667957266224</v>
      </c>
      <c r="N435" s="81">
        <v>256.90315165168732</v>
      </c>
      <c r="O435" s="81">
        <v>179.73594503700494</v>
      </c>
      <c r="P435" s="81">
        <v>120.39420597335237</v>
      </c>
      <c r="Q435" s="81">
        <v>11.120100363900203</v>
      </c>
      <c r="R435" s="81">
        <v>0.11050838895856149</v>
      </c>
      <c r="S435" s="81">
        <v>27.930925732327616</v>
      </c>
      <c r="T435" s="82"/>
      <c r="U435" s="81">
        <v>68543159</v>
      </c>
      <c r="V435" s="81">
        <v>4752</v>
      </c>
      <c r="W435" s="81">
        <v>436</v>
      </c>
      <c r="X435" s="81">
        <v>67256</v>
      </c>
      <c r="Y435" s="81">
        <v>62512</v>
      </c>
      <c r="Z435" s="81">
        <v>94006</v>
      </c>
      <c r="AA435" s="81">
        <v>24192</v>
      </c>
      <c r="AB435" s="81">
        <v>145843</v>
      </c>
      <c r="AC435" s="81">
        <v>18767</v>
      </c>
      <c r="AD435" s="81">
        <v>27.930925732327616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251.976</v>
      </c>
      <c r="BJ435" s="81">
        <v>0</v>
      </c>
      <c r="BK435" s="81">
        <v>101.636</v>
      </c>
      <c r="BL435" s="81">
        <v>0</v>
      </c>
      <c r="BM435" s="82"/>
      <c r="BN435" s="81">
        <v>0</v>
      </c>
      <c r="BO435" s="81">
        <v>0</v>
      </c>
      <c r="BP435" s="81">
        <v>13</v>
      </c>
      <c r="BQ435" s="81">
        <v>0</v>
      </c>
      <c r="BR435" s="81">
        <v>8</v>
      </c>
      <c r="BS435" s="81">
        <v>0</v>
      </c>
      <c r="BT435"/>
      <c r="BU435" s="80">
        <v>295.78199999999998</v>
      </c>
      <c r="BV435" s="80">
        <v>41.87</v>
      </c>
      <c r="BW435" s="80">
        <v>9.9120000000000008</v>
      </c>
      <c r="BX435" s="80">
        <v>0</v>
      </c>
      <c r="BY435" s="80">
        <v>6.048</v>
      </c>
      <c r="BZ435" s="80">
        <v>0</v>
      </c>
      <c r="CA435" s="80">
        <v>0</v>
      </c>
      <c r="CB435" s="80">
        <v>0</v>
      </c>
      <c r="CC435" s="80">
        <v>0</v>
      </c>
    </row>
    <row r="436" spans="1:81">
      <c r="A436" s="80" t="s">
        <v>2205</v>
      </c>
      <c r="B436" s="80">
        <v>367</v>
      </c>
      <c r="C436" s="80">
        <v>10</v>
      </c>
      <c r="D436" s="80">
        <v>22</v>
      </c>
      <c r="E436" s="80">
        <v>2013</v>
      </c>
      <c r="F436" s="80" t="s">
        <v>89</v>
      </c>
      <c r="G436" s="80" t="s">
        <v>1730</v>
      </c>
      <c r="H436" s="80" t="s">
        <v>1731</v>
      </c>
      <c r="I436" s="177"/>
      <c r="J436" s="81">
        <v>1600.4296830384376</v>
      </c>
      <c r="K436" s="81">
        <v>9.9668102796548332</v>
      </c>
      <c r="L436" s="81">
        <v>21.016211253961821</v>
      </c>
      <c r="M436" s="81">
        <v>391.42057650844987</v>
      </c>
      <c r="N436" s="81">
        <v>255.2810844388284</v>
      </c>
      <c r="O436" s="81">
        <v>174.3345339617662</v>
      </c>
      <c r="P436" s="81">
        <v>120.13350138447974</v>
      </c>
      <c r="Q436" s="81">
        <v>11.257804773186264</v>
      </c>
      <c r="R436" s="81">
        <v>0.11301077083485506</v>
      </c>
      <c r="S436" s="81">
        <v>24.897680613487566</v>
      </c>
      <c r="T436" s="82"/>
      <c r="U436" s="81">
        <v>66929288</v>
      </c>
      <c r="V436" s="81">
        <v>4752</v>
      </c>
      <c r="W436" s="81">
        <v>436</v>
      </c>
      <c r="X436" s="81">
        <v>67256</v>
      </c>
      <c r="Y436" s="81">
        <v>62847</v>
      </c>
      <c r="Z436" s="81">
        <v>95252</v>
      </c>
      <c r="AA436" s="81">
        <v>24049</v>
      </c>
      <c r="AB436" s="81">
        <v>145532</v>
      </c>
      <c r="AC436" s="81">
        <v>18734</v>
      </c>
      <c r="AD436" s="81">
        <v>24.897680613487566</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3.1339999999999999</v>
      </c>
      <c r="BH436" s="81">
        <v>0</v>
      </c>
      <c r="BI436" s="81">
        <v>338.50700000000001</v>
      </c>
      <c r="BJ436" s="81">
        <v>0</v>
      </c>
      <c r="BK436" s="81">
        <v>111.842</v>
      </c>
      <c r="BL436" s="81">
        <v>0</v>
      </c>
      <c r="BM436" s="82"/>
      <c r="BN436" s="81">
        <v>1</v>
      </c>
      <c r="BO436" s="81">
        <v>0</v>
      </c>
      <c r="BP436" s="81">
        <v>13</v>
      </c>
      <c r="BQ436" s="81">
        <v>0</v>
      </c>
      <c r="BR436" s="81">
        <v>7</v>
      </c>
      <c r="BS436" s="81">
        <v>0</v>
      </c>
      <c r="BT436"/>
      <c r="BU436" s="80">
        <v>394.125</v>
      </c>
      <c r="BV436" s="80">
        <v>43.561</v>
      </c>
      <c r="BW436" s="80">
        <v>9.01</v>
      </c>
      <c r="BX436" s="80">
        <v>0</v>
      </c>
      <c r="BY436" s="80">
        <v>6.7869999999999999</v>
      </c>
      <c r="BZ436" s="80">
        <v>0</v>
      </c>
      <c r="CA436" s="80">
        <v>0</v>
      </c>
      <c r="CB436" s="80">
        <v>0</v>
      </c>
      <c r="CC436" s="80">
        <v>0</v>
      </c>
    </row>
    <row r="437" spans="1:81">
      <c r="A437" s="80" t="s">
        <v>2206</v>
      </c>
      <c r="B437" s="80">
        <v>368</v>
      </c>
      <c r="C437" s="80">
        <v>11</v>
      </c>
      <c r="D437" s="80">
        <v>22</v>
      </c>
      <c r="E437" s="80">
        <v>2014</v>
      </c>
      <c r="F437" s="80" t="s">
        <v>90</v>
      </c>
      <c r="G437" s="80" t="s">
        <v>1730</v>
      </c>
      <c r="H437" s="80" t="s">
        <v>1731</v>
      </c>
      <c r="I437" s="177"/>
      <c r="J437" s="81">
        <v>1304.9948447852228</v>
      </c>
      <c r="K437" s="81">
        <v>10.555398617281405</v>
      </c>
      <c r="L437" s="81">
        <v>24.926460773105003</v>
      </c>
      <c r="M437" s="81">
        <v>355.90698386570017</v>
      </c>
      <c r="N437" s="81">
        <v>249.82296023128467</v>
      </c>
      <c r="O437" s="81">
        <v>166.6179818250445</v>
      </c>
      <c r="P437" s="81">
        <v>120.43695984073481</v>
      </c>
      <c r="Q437" s="81">
        <v>10.756452348589981</v>
      </c>
      <c r="R437" s="81">
        <v>9.3232995684844916E-2</v>
      </c>
      <c r="S437" s="81">
        <v>36.036848424454469</v>
      </c>
      <c r="T437" s="82"/>
      <c r="U437" s="81">
        <v>60662491</v>
      </c>
      <c r="V437" s="81">
        <v>4357</v>
      </c>
      <c r="W437" s="81">
        <v>438</v>
      </c>
      <c r="X437" s="81">
        <v>63132</v>
      </c>
      <c r="Y437" s="81">
        <v>63339</v>
      </c>
      <c r="Z437" s="81">
        <v>95880</v>
      </c>
      <c r="AA437" s="81">
        <v>23985</v>
      </c>
      <c r="AB437" s="81">
        <v>144927</v>
      </c>
      <c r="AC437" s="81">
        <v>15504</v>
      </c>
      <c r="AD437" s="81">
        <v>36.036848424454469</v>
      </c>
      <c r="AE437" s="82"/>
      <c r="AF437" s="81">
        <v>737884885.68799758</v>
      </c>
      <c r="AG437" s="81">
        <v>8969882.2493277676</v>
      </c>
      <c r="AH437" s="81">
        <v>5332137.5533530638</v>
      </c>
      <c r="AI437" s="81">
        <v>456819700.73761469</v>
      </c>
      <c r="AJ437" s="81">
        <v>356127671.10773611</v>
      </c>
      <c r="AK437" s="81">
        <v>0</v>
      </c>
      <c r="AL437" s="81">
        <v>0</v>
      </c>
      <c r="AM437" s="81">
        <v>19896311.424684405</v>
      </c>
      <c r="AN437" s="81">
        <v>0</v>
      </c>
      <c r="AO437" s="81">
        <v>0</v>
      </c>
      <c r="AP437" s="82"/>
      <c r="AQ437" s="81">
        <v>2585</v>
      </c>
      <c r="AR437" s="81">
        <v>444</v>
      </c>
      <c r="AS437" s="81">
        <v>0</v>
      </c>
      <c r="AT437" s="81">
        <v>0</v>
      </c>
      <c r="AU437" s="81">
        <v>0</v>
      </c>
      <c r="AV437" s="81">
        <v>0</v>
      </c>
      <c r="AW437" s="81" t="s">
        <v>564</v>
      </c>
      <c r="AX437" s="82"/>
      <c r="AY437" s="81">
        <v>10108.799999999999</v>
      </c>
      <c r="AZ437" s="81">
        <v>28718.600000000002</v>
      </c>
      <c r="BA437" s="81">
        <v>0</v>
      </c>
      <c r="BB437" s="81">
        <v>0</v>
      </c>
      <c r="BC437" s="81">
        <v>0</v>
      </c>
      <c r="BD437" s="81">
        <v>0</v>
      </c>
      <c r="BE437" s="81" t="s">
        <v>564</v>
      </c>
      <c r="BF437" s="82"/>
      <c r="BG437" s="81">
        <v>2.72</v>
      </c>
      <c r="BH437" s="81">
        <v>0</v>
      </c>
      <c r="BI437" s="81">
        <v>357.76299999999998</v>
      </c>
      <c r="BJ437" s="81">
        <v>0</v>
      </c>
      <c r="BK437" s="81">
        <v>102.95399999999999</v>
      </c>
      <c r="BL437" s="81">
        <v>0</v>
      </c>
      <c r="BM437" s="82"/>
      <c r="BN437" s="81">
        <v>1</v>
      </c>
      <c r="BO437" s="81">
        <v>0</v>
      </c>
      <c r="BP437" s="81">
        <v>14</v>
      </c>
      <c r="BQ437" s="81">
        <v>0</v>
      </c>
      <c r="BR437" s="81">
        <v>7</v>
      </c>
      <c r="BS437" s="81">
        <v>0</v>
      </c>
      <c r="BT437"/>
      <c r="BU437" s="80">
        <v>411.58300000000003</v>
      </c>
      <c r="BV437" s="80">
        <v>35.679000000000002</v>
      </c>
      <c r="BW437" s="80">
        <v>8.5579999999999998</v>
      </c>
      <c r="BX437" s="80">
        <v>0.96699999999999997</v>
      </c>
      <c r="BY437" s="80">
        <v>6.65</v>
      </c>
      <c r="BZ437" s="80">
        <v>0</v>
      </c>
      <c r="CA437" s="80">
        <v>0</v>
      </c>
      <c r="CB437" s="80">
        <v>0</v>
      </c>
      <c r="CC437" s="80">
        <v>0</v>
      </c>
    </row>
    <row r="438" spans="1:81">
      <c r="A438" s="80" t="s">
        <v>2207</v>
      </c>
      <c r="B438" s="80">
        <v>369</v>
      </c>
      <c r="C438" s="80">
        <v>12</v>
      </c>
      <c r="D438" s="80">
        <v>22</v>
      </c>
      <c r="E438" s="80">
        <v>2015</v>
      </c>
      <c r="F438" s="80" t="s">
        <v>91</v>
      </c>
      <c r="G438" s="80" t="s">
        <v>1730</v>
      </c>
      <c r="H438" s="80" t="s">
        <v>1731</v>
      </c>
      <c r="I438" s="177"/>
      <c r="J438" s="81">
        <v>1498.8553972194461</v>
      </c>
      <c r="K438" s="81">
        <v>10.099533804432062</v>
      </c>
      <c r="L438" s="81">
        <v>25.100279625247129</v>
      </c>
      <c r="M438" s="81">
        <v>396.01385873553937</v>
      </c>
      <c r="N438" s="81">
        <v>237.10929107525891</v>
      </c>
      <c r="O438" s="81">
        <v>166.60803185313273</v>
      </c>
      <c r="P438" s="81">
        <v>119.85833201409235</v>
      </c>
      <c r="Q438" s="81">
        <v>10.469073223016501</v>
      </c>
      <c r="R438" s="81">
        <v>0.12977021208130929</v>
      </c>
      <c r="S438" s="81">
        <v>22.717178268909169</v>
      </c>
      <c r="T438" s="82"/>
      <c r="U438" s="81">
        <v>77845806</v>
      </c>
      <c r="V438" s="81">
        <v>4357</v>
      </c>
      <c r="W438" s="81">
        <v>438</v>
      </c>
      <c r="X438" s="81">
        <v>63132</v>
      </c>
      <c r="Y438" s="81">
        <v>63738</v>
      </c>
      <c r="Z438" s="81">
        <v>96798</v>
      </c>
      <c r="AA438" s="81">
        <v>23851</v>
      </c>
      <c r="AB438" s="81">
        <v>144088</v>
      </c>
      <c r="AC438" s="81">
        <v>22230</v>
      </c>
      <c r="AD438" s="81">
        <v>22.717178268909169</v>
      </c>
      <c r="AE438" s="82"/>
      <c r="AF438" s="81">
        <v>841126464.12963939</v>
      </c>
      <c r="AG438" s="81">
        <v>7912317.6846616715</v>
      </c>
      <c r="AH438" s="81">
        <v>4804343.7160509545</v>
      </c>
      <c r="AI438" s="81">
        <v>484201526.34047151</v>
      </c>
      <c r="AJ438" s="81">
        <v>343642838.56429315</v>
      </c>
      <c r="AK438" s="81">
        <v>0</v>
      </c>
      <c r="AL438" s="81">
        <v>0</v>
      </c>
      <c r="AM438" s="81">
        <v>19746655.97357291</v>
      </c>
      <c r="AN438" s="81">
        <v>0</v>
      </c>
      <c r="AO438" s="81">
        <v>0</v>
      </c>
      <c r="AP438" s="82"/>
      <c r="AQ438" s="81">
        <v>2861</v>
      </c>
      <c r="AR438" s="81">
        <v>690</v>
      </c>
      <c r="AS438" s="81">
        <v>0</v>
      </c>
      <c r="AT438" s="81">
        <v>0</v>
      </c>
      <c r="AU438" s="81">
        <v>0</v>
      </c>
      <c r="AV438" s="81">
        <v>0</v>
      </c>
      <c r="AW438" s="81" t="s">
        <v>564</v>
      </c>
      <c r="AX438" s="82"/>
      <c r="AY438" s="81">
        <v>11410.8</v>
      </c>
      <c r="AZ438" s="81">
        <v>43662.6</v>
      </c>
      <c r="BA438" s="81">
        <v>0</v>
      </c>
      <c r="BB438" s="81">
        <v>0</v>
      </c>
      <c r="BC438" s="81">
        <v>0</v>
      </c>
      <c r="BD438" s="81">
        <v>0</v>
      </c>
      <c r="BE438" s="81" t="s">
        <v>564</v>
      </c>
      <c r="BF438" s="82"/>
      <c r="BG438" s="81">
        <v>0</v>
      </c>
      <c r="BH438" s="81">
        <v>0</v>
      </c>
      <c r="BI438" s="81">
        <v>328.464</v>
      </c>
      <c r="BJ438" s="81">
        <v>0</v>
      </c>
      <c r="BK438" s="81">
        <v>103.496</v>
      </c>
      <c r="BL438" s="81">
        <v>0</v>
      </c>
      <c r="BM438" s="82"/>
      <c r="BN438" s="81">
        <v>0</v>
      </c>
      <c r="BO438" s="81">
        <v>0</v>
      </c>
      <c r="BP438" s="81">
        <v>14</v>
      </c>
      <c r="BQ438" s="81">
        <v>0</v>
      </c>
      <c r="BR438" s="81">
        <v>7</v>
      </c>
      <c r="BS438" s="81">
        <v>0</v>
      </c>
      <c r="BT438"/>
      <c r="BU438" s="80">
        <v>379.06900000000002</v>
      </c>
      <c r="BV438" s="80">
        <v>36.835999999999999</v>
      </c>
      <c r="BW438" s="80">
        <v>8.4</v>
      </c>
      <c r="BX438" s="80">
        <v>0.95399999999999996</v>
      </c>
      <c r="BY438" s="80">
        <v>6.7009999999999996</v>
      </c>
      <c r="BZ438" s="80">
        <v>0</v>
      </c>
      <c r="CA438" s="80">
        <v>0</v>
      </c>
      <c r="CB438" s="80">
        <v>0</v>
      </c>
      <c r="CC438" s="80">
        <v>0</v>
      </c>
    </row>
    <row r="439" spans="1:81">
      <c r="A439" s="80" t="s">
        <v>2208</v>
      </c>
      <c r="B439" s="80">
        <v>370</v>
      </c>
      <c r="C439" s="80">
        <v>13</v>
      </c>
      <c r="D439" s="80">
        <v>22</v>
      </c>
      <c r="E439" s="80">
        <v>2016</v>
      </c>
      <c r="F439" s="80" t="s">
        <v>92</v>
      </c>
      <c r="G439" s="80" t="s">
        <v>1730</v>
      </c>
      <c r="H439" s="80" t="s">
        <v>1731</v>
      </c>
      <c r="I439" s="177"/>
      <c r="J439" s="81">
        <v>1379.1117677821799</v>
      </c>
      <c r="K439" s="81">
        <v>9.3824804360109368</v>
      </c>
      <c r="L439" s="81">
        <v>24.923618809084303</v>
      </c>
      <c r="M439" s="81">
        <v>289.6739140364441</v>
      </c>
      <c r="N439" s="81">
        <v>210.99551092717115</v>
      </c>
      <c r="O439" s="81">
        <v>166.23411903491311</v>
      </c>
      <c r="P439" s="81">
        <v>115.49182037262327</v>
      </c>
      <c r="Q439" s="81">
        <v>10.140640238612013</v>
      </c>
      <c r="R439" s="81">
        <v>0.13305190144731727</v>
      </c>
      <c r="S439" s="81">
        <v>21.809859631717963</v>
      </c>
      <c r="T439" s="82"/>
      <c r="U439" s="81">
        <v>64544561</v>
      </c>
      <c r="V439" s="81">
        <v>4357</v>
      </c>
      <c r="W439" s="81">
        <v>438</v>
      </c>
      <c r="X439" s="81">
        <v>63132</v>
      </c>
      <c r="Y439" s="81">
        <v>64420</v>
      </c>
      <c r="Z439" s="81">
        <v>97768</v>
      </c>
      <c r="AA439" s="81">
        <v>23770</v>
      </c>
      <c r="AB439" s="81">
        <v>143570</v>
      </c>
      <c r="AC439" s="81">
        <v>22723.955073464629</v>
      </c>
      <c r="AD439" s="81">
        <v>21.809859631717959</v>
      </c>
      <c r="AE439" s="82"/>
      <c r="AF439" s="81">
        <v>775214877.0433327</v>
      </c>
      <c r="AG439" s="81">
        <v>7054302.490405065</v>
      </c>
      <c r="AH439" s="81">
        <v>4308066.5392155787</v>
      </c>
      <c r="AI439" s="81">
        <v>450619309.43572801</v>
      </c>
      <c r="AJ439" s="81">
        <v>303966238.98284072</v>
      </c>
      <c r="AK439" s="81">
        <v>0</v>
      </c>
      <c r="AL439" s="81">
        <v>0</v>
      </c>
      <c r="AM439" s="81">
        <v>19690952.308615651</v>
      </c>
      <c r="AN439" s="81">
        <v>0</v>
      </c>
      <c r="AO439" s="81">
        <v>0</v>
      </c>
      <c r="AP439" s="82"/>
      <c r="AQ439" s="81">
        <v>3105</v>
      </c>
      <c r="AR439" s="81">
        <v>836</v>
      </c>
      <c r="AS439" s="81">
        <v>0</v>
      </c>
      <c r="AT439" s="81">
        <v>0</v>
      </c>
      <c r="AU439" s="81">
        <v>0</v>
      </c>
      <c r="AV439" s="81">
        <v>0</v>
      </c>
      <c r="AW439" s="81" t="s">
        <v>564</v>
      </c>
      <c r="AX439" s="82"/>
      <c r="AY439" s="81">
        <v>12649.5</v>
      </c>
      <c r="AZ439" s="81">
        <v>52316.6</v>
      </c>
      <c r="BA439" s="81">
        <v>0</v>
      </c>
      <c r="BB439" s="81">
        <v>0</v>
      </c>
      <c r="BC439" s="81">
        <v>0</v>
      </c>
      <c r="BD439" s="81">
        <v>0</v>
      </c>
      <c r="BE439" s="81" t="s">
        <v>564</v>
      </c>
      <c r="BF439" s="82"/>
      <c r="BG439" s="81">
        <v>0</v>
      </c>
      <c r="BH439" s="81">
        <v>0</v>
      </c>
      <c r="BI439" s="81">
        <v>289.03800000000001</v>
      </c>
      <c r="BJ439" s="81">
        <v>0</v>
      </c>
      <c r="BK439" s="81">
        <v>100.93611900000001</v>
      </c>
      <c r="BL439" s="81">
        <v>0</v>
      </c>
      <c r="BM439" s="82"/>
      <c r="BN439" s="81">
        <v>0</v>
      </c>
      <c r="BO439" s="81">
        <v>0</v>
      </c>
      <c r="BP439" s="81">
        <v>15</v>
      </c>
      <c r="BQ439" s="81">
        <v>0</v>
      </c>
      <c r="BR439" s="81">
        <v>7</v>
      </c>
      <c r="BS439" s="81">
        <v>0</v>
      </c>
      <c r="BT439"/>
      <c r="BU439" s="80">
        <v>340.83800000000002</v>
      </c>
      <c r="BV439" s="80">
        <v>36.484000000000002</v>
      </c>
      <c r="BW439" s="80">
        <v>7.3289999999999997</v>
      </c>
      <c r="BX439" s="80">
        <v>0.94612300000000005</v>
      </c>
      <c r="BY439" s="80">
        <v>4.3769960000000001</v>
      </c>
      <c r="BZ439" s="80">
        <v>0</v>
      </c>
      <c r="CA439" s="80">
        <v>0</v>
      </c>
      <c r="CB439" s="80">
        <v>0</v>
      </c>
      <c r="CC439" s="80">
        <v>0</v>
      </c>
    </row>
    <row r="440" spans="1:81">
      <c r="A440" s="80" t="s">
        <v>2209</v>
      </c>
      <c r="B440" s="80">
        <v>371</v>
      </c>
      <c r="C440" s="80">
        <v>14</v>
      </c>
      <c r="D440" s="80">
        <v>22</v>
      </c>
      <c r="E440" s="80">
        <v>2017</v>
      </c>
      <c r="F440" s="80" t="s">
        <v>71</v>
      </c>
      <c r="G440" s="80" t="s">
        <v>1730</v>
      </c>
      <c r="H440" s="80" t="s">
        <v>1731</v>
      </c>
      <c r="I440" s="177"/>
      <c r="J440" s="81">
        <v>1183.1561437000714</v>
      </c>
      <c r="K440" s="81">
        <v>9.3416039295589215</v>
      </c>
      <c r="L440" s="81">
        <v>24.818766858312699</v>
      </c>
      <c r="M440" s="81">
        <v>263.44875939808429</v>
      </c>
      <c r="N440" s="81">
        <v>230.04415762987921</v>
      </c>
      <c r="O440" s="81">
        <v>164.10529320576208</v>
      </c>
      <c r="P440" s="81">
        <v>113.82842780374148</v>
      </c>
      <c r="Q440" s="81">
        <v>9.7686334335720773</v>
      </c>
      <c r="R440" s="81">
        <v>8.1416249426260592E-2</v>
      </c>
      <c r="S440" s="81">
        <v>27.141931844370031</v>
      </c>
      <c r="T440" s="82"/>
      <c r="U440" s="81">
        <v>65331668.999999993</v>
      </c>
      <c r="V440" s="81">
        <v>4357</v>
      </c>
      <c r="W440" s="81">
        <v>438</v>
      </c>
      <c r="X440" s="81">
        <v>63132</v>
      </c>
      <c r="Y440" s="81">
        <v>65175</v>
      </c>
      <c r="Z440" s="81">
        <v>98117</v>
      </c>
      <c r="AA440" s="81">
        <v>23577</v>
      </c>
      <c r="AB440" s="81">
        <v>143024</v>
      </c>
      <c r="AC440" s="81">
        <v>14181</v>
      </c>
      <c r="AD440" s="81">
        <v>27.141931844370031</v>
      </c>
      <c r="AE440" s="82"/>
      <c r="AF440" s="81">
        <v>731980767.25589311</v>
      </c>
      <c r="AG440" s="81">
        <v>7108555.4969576756</v>
      </c>
      <c r="AH440" s="81">
        <v>5156587.4628697596</v>
      </c>
      <c r="AI440" s="81">
        <v>426416075.83594948</v>
      </c>
      <c r="AJ440" s="81">
        <v>332852436.12744892</v>
      </c>
      <c r="AK440" s="81">
        <v>0</v>
      </c>
      <c r="AL440" s="81">
        <v>0</v>
      </c>
      <c r="AM440" s="81">
        <v>19646760.956258569</v>
      </c>
      <c r="AN440" s="81">
        <v>0</v>
      </c>
      <c r="AO440" s="81">
        <v>0</v>
      </c>
      <c r="AP440" s="82"/>
      <c r="AQ440" s="81">
        <v>3325</v>
      </c>
      <c r="AR440" s="81">
        <v>953</v>
      </c>
      <c r="AS440" s="81">
        <v>0</v>
      </c>
      <c r="AT440" s="81">
        <v>0</v>
      </c>
      <c r="AU440" s="81">
        <v>0</v>
      </c>
      <c r="AV440" s="81">
        <v>1</v>
      </c>
      <c r="AW440" s="81" t="s">
        <v>564</v>
      </c>
      <c r="AX440" s="82"/>
      <c r="AY440" s="81">
        <v>13782.8</v>
      </c>
      <c r="AZ440" s="81">
        <v>60375.10000000002</v>
      </c>
      <c r="BA440" s="81">
        <v>0</v>
      </c>
      <c r="BB440" s="81">
        <v>0</v>
      </c>
      <c r="BC440" s="81">
        <v>0</v>
      </c>
      <c r="BD440" s="81">
        <v>2000</v>
      </c>
      <c r="BE440" s="81" t="s">
        <v>564</v>
      </c>
      <c r="BF440" s="82"/>
      <c r="BG440" s="81">
        <v>0</v>
      </c>
      <c r="BH440" s="81">
        <v>0</v>
      </c>
      <c r="BI440" s="81">
        <v>260.84300000000002</v>
      </c>
      <c r="BJ440" s="81">
        <v>0</v>
      </c>
      <c r="BK440" s="81">
        <v>102.80200000000001</v>
      </c>
      <c r="BL440" s="81">
        <v>0</v>
      </c>
      <c r="BM440" s="82"/>
      <c r="BN440" s="81">
        <v>0</v>
      </c>
      <c r="BO440" s="81">
        <v>0</v>
      </c>
      <c r="BP440" s="81">
        <v>15</v>
      </c>
      <c r="BQ440" s="81">
        <v>0</v>
      </c>
      <c r="BR440" s="81">
        <v>7</v>
      </c>
      <c r="BS440" s="81">
        <v>0</v>
      </c>
      <c r="BT440"/>
      <c r="BU440" s="80">
        <v>311.29000000000002</v>
      </c>
      <c r="BV440" s="80">
        <v>41.978000000000002</v>
      </c>
      <c r="BW440" s="80">
        <v>5.2880000000000003</v>
      </c>
      <c r="BX440" s="80">
        <v>0.93600000000000005</v>
      </c>
      <c r="BY440" s="80">
        <v>4.1529999999999996</v>
      </c>
      <c r="BZ440" s="80">
        <v>0</v>
      </c>
      <c r="CA440" s="80">
        <v>0</v>
      </c>
      <c r="CB440" s="80">
        <v>0</v>
      </c>
      <c r="CC440" s="80">
        <v>0</v>
      </c>
    </row>
    <row r="441" spans="1:81">
      <c r="A441" s="80" t="s">
        <v>2210</v>
      </c>
      <c r="B441" s="80">
        <v>372</v>
      </c>
      <c r="C441" s="80">
        <v>15</v>
      </c>
      <c r="D441" s="80">
        <v>22</v>
      </c>
      <c r="E441" s="80">
        <v>2018</v>
      </c>
      <c r="F441" s="80" t="s">
        <v>93</v>
      </c>
      <c r="G441" s="80" t="s">
        <v>1730</v>
      </c>
      <c r="H441" s="80" t="s">
        <v>1731</v>
      </c>
      <c r="I441" s="177"/>
      <c r="J441" s="81">
        <v>1144.7109389496254</v>
      </c>
      <c r="K441" s="81">
        <v>8.8144959876417861</v>
      </c>
      <c r="L441" s="81">
        <v>23.279322181639916</v>
      </c>
      <c r="M441" s="81">
        <v>279.59221024025214</v>
      </c>
      <c r="N441" s="81">
        <v>221.55652267836319</v>
      </c>
      <c r="O441" s="81">
        <v>161.3618254581751</v>
      </c>
      <c r="P441" s="81">
        <v>112.48503766801089</v>
      </c>
      <c r="Q441" s="81">
        <v>9.0545313542047836</v>
      </c>
      <c r="R441" s="81">
        <v>2.4646050606576649E-2</v>
      </c>
      <c r="S441" s="81">
        <v>26.204994098246555</v>
      </c>
      <c r="T441" s="82"/>
      <c r="U441" s="81">
        <v>62985786</v>
      </c>
      <c r="V441" s="81">
        <v>4357</v>
      </c>
      <c r="W441" s="81">
        <v>438</v>
      </c>
      <c r="X441" s="81">
        <v>63132</v>
      </c>
      <c r="Y441" s="81">
        <v>66093</v>
      </c>
      <c r="Z441" s="81">
        <v>98324</v>
      </c>
      <c r="AA441" s="81">
        <v>23533</v>
      </c>
      <c r="AB441" s="81">
        <v>142862</v>
      </c>
      <c r="AC441" s="81">
        <v>4276</v>
      </c>
      <c r="AD441" s="81">
        <v>26.204994098246559</v>
      </c>
      <c r="AE441" s="82"/>
      <c r="AF441" s="81">
        <v>696606170.06413436</v>
      </c>
      <c r="AG441" s="81">
        <v>6312434.9763397826</v>
      </c>
      <c r="AH441" s="81">
        <v>4953816.4591602702</v>
      </c>
      <c r="AI441" s="81">
        <v>441878396.91075909</v>
      </c>
      <c r="AJ441" s="81">
        <v>334073076.36101872</v>
      </c>
      <c r="AK441" s="81">
        <v>0</v>
      </c>
      <c r="AL441" s="81">
        <v>0</v>
      </c>
      <c r="AM441" s="81">
        <v>19665112.978487581</v>
      </c>
      <c r="AN441" s="81">
        <v>0</v>
      </c>
      <c r="AO441" s="81">
        <v>0</v>
      </c>
      <c r="AP441" s="82"/>
      <c r="AQ441" s="81">
        <v>3520</v>
      </c>
      <c r="AR441" s="81">
        <v>1067</v>
      </c>
      <c r="AS441" s="81">
        <v>0</v>
      </c>
      <c r="AT441" s="81">
        <v>0</v>
      </c>
      <c r="AU441" s="81">
        <v>0</v>
      </c>
      <c r="AV441" s="81">
        <v>1</v>
      </c>
      <c r="AW441" s="81" t="s">
        <v>564</v>
      </c>
      <c r="AX441" s="82"/>
      <c r="AY441" s="81">
        <v>14817.6</v>
      </c>
      <c r="AZ441" s="81">
        <v>86295.7</v>
      </c>
      <c r="BA441" s="81">
        <v>0</v>
      </c>
      <c r="BB441" s="81">
        <v>0</v>
      </c>
      <c r="BC441" s="81">
        <v>0</v>
      </c>
      <c r="BD441" s="81">
        <v>2000</v>
      </c>
      <c r="BE441" s="81" t="s">
        <v>564</v>
      </c>
      <c r="BF441" s="82"/>
      <c r="BG441" s="81">
        <v>0</v>
      </c>
      <c r="BH441" s="81">
        <v>0</v>
      </c>
      <c r="BI441" s="81">
        <v>163.47</v>
      </c>
      <c r="BJ441" s="81">
        <v>0</v>
      </c>
      <c r="BK441" s="81">
        <v>126.26500000000001</v>
      </c>
      <c r="BL441" s="81">
        <v>0</v>
      </c>
      <c r="BM441" s="82"/>
      <c r="BN441" s="81">
        <v>0</v>
      </c>
      <c r="BO441" s="81">
        <v>0</v>
      </c>
      <c r="BP441" s="81">
        <v>14</v>
      </c>
      <c r="BQ441" s="81">
        <v>0</v>
      </c>
      <c r="BR441" s="81">
        <v>6</v>
      </c>
      <c r="BS441" s="81">
        <v>0</v>
      </c>
      <c r="BT441"/>
      <c r="BU441" s="80">
        <v>209.86799999999999</v>
      </c>
      <c r="BV441" s="80">
        <v>67.965999999999994</v>
      </c>
      <c r="BW441" s="80">
        <v>7.6980000000000004</v>
      </c>
      <c r="BX441" s="80">
        <v>0</v>
      </c>
      <c r="BY441" s="80">
        <v>4.2030000000000003</v>
      </c>
      <c r="BZ441" s="80">
        <v>0</v>
      </c>
      <c r="CA441" s="80">
        <v>0</v>
      </c>
      <c r="CB441" s="80">
        <v>0</v>
      </c>
      <c r="CC441" s="80">
        <v>0</v>
      </c>
    </row>
    <row r="442" spans="1:81">
      <c r="A442" s="80" t="s">
        <v>2211</v>
      </c>
      <c r="B442" s="80">
        <v>373</v>
      </c>
      <c r="C442" s="80">
        <v>16</v>
      </c>
      <c r="D442" s="80">
        <v>22</v>
      </c>
      <c r="E442" s="80">
        <v>2019</v>
      </c>
      <c r="F442" s="80" t="s">
        <v>73</v>
      </c>
      <c r="G442" s="80" t="s">
        <v>1730</v>
      </c>
      <c r="H442" s="80" t="s">
        <v>1731</v>
      </c>
      <c r="I442" s="177"/>
      <c r="J442" s="81">
        <v>1132.4936734539731</v>
      </c>
      <c r="K442" s="81">
        <v>8.049264266518982</v>
      </c>
      <c r="L442" s="81">
        <v>23.479616330185582</v>
      </c>
      <c r="M442" s="81">
        <v>273.3007319575126</v>
      </c>
      <c r="N442" s="81">
        <v>213.83266631260992</v>
      </c>
      <c r="O442" s="81">
        <v>157.99388804357824</v>
      </c>
      <c r="P442" s="81">
        <v>112.49530293783617</v>
      </c>
      <c r="Q442" s="81">
        <v>8.7644994324500374</v>
      </c>
      <c r="R442" s="81">
        <v>5.4043932057971485E-2</v>
      </c>
      <c r="S442" s="81">
        <v>17.472201667164679</v>
      </c>
      <c r="T442" s="82"/>
      <c r="U442" s="81">
        <v>62502272</v>
      </c>
      <c r="V442" s="81">
        <v>4357</v>
      </c>
      <c r="W442" s="81">
        <v>438</v>
      </c>
      <c r="X442" s="81">
        <v>63132</v>
      </c>
      <c r="Y442" s="81">
        <v>66899</v>
      </c>
      <c r="Z442" s="81">
        <v>98915</v>
      </c>
      <c r="AA442" s="81">
        <v>23359</v>
      </c>
      <c r="AB442" s="81">
        <v>142030</v>
      </c>
      <c r="AC442" s="81">
        <v>9530</v>
      </c>
      <c r="AD442" s="81">
        <v>17.472201667164679</v>
      </c>
      <c r="AE442" s="82"/>
      <c r="AF442" s="81">
        <v>684746712.7413795</v>
      </c>
      <c r="AG442" s="81">
        <v>6095252.8030968187</v>
      </c>
      <c r="AH442" s="81">
        <v>5243621.7420275779</v>
      </c>
      <c r="AI442" s="81">
        <v>449605385.97957432</v>
      </c>
      <c r="AJ442" s="81">
        <v>320571672.56099099</v>
      </c>
      <c r="AK442" s="81">
        <v>0</v>
      </c>
      <c r="AL442" s="81">
        <v>0</v>
      </c>
      <c r="AM442" s="81">
        <v>19343416.798732448</v>
      </c>
      <c r="AN442" s="81">
        <v>0</v>
      </c>
      <c r="AO442" s="81">
        <v>0</v>
      </c>
      <c r="AP442" s="82"/>
      <c r="AQ442" s="81">
        <v>3779</v>
      </c>
      <c r="AR442" s="81">
        <v>1164</v>
      </c>
      <c r="AS442" s="81">
        <v>0</v>
      </c>
      <c r="AT442" s="81">
        <v>0</v>
      </c>
      <c r="AU442" s="81">
        <v>0</v>
      </c>
      <c r="AV442" s="81">
        <v>1</v>
      </c>
      <c r="AW442" s="81" t="s">
        <v>564</v>
      </c>
      <c r="AX442" s="82"/>
      <c r="AY442" s="81">
        <v>16087.19999999997</v>
      </c>
      <c r="AZ442" s="81">
        <v>91553.200000000041</v>
      </c>
      <c r="BA442" s="81">
        <v>0</v>
      </c>
      <c r="BB442" s="81">
        <v>0</v>
      </c>
      <c r="BC442" s="81">
        <v>0</v>
      </c>
      <c r="BD442" s="81">
        <v>2000</v>
      </c>
      <c r="BE442" s="81" t="s">
        <v>564</v>
      </c>
      <c r="BF442" s="82"/>
      <c r="BG442" s="81">
        <v>0</v>
      </c>
      <c r="BH442" s="81">
        <v>0</v>
      </c>
      <c r="BI442" s="81">
        <v>331.35700000000003</v>
      </c>
      <c r="BJ442" s="81">
        <v>0</v>
      </c>
      <c r="BK442" s="81">
        <v>66.259999999999991</v>
      </c>
      <c r="BL442" s="81">
        <v>0</v>
      </c>
      <c r="BM442" s="82"/>
      <c r="BN442" s="81">
        <v>0</v>
      </c>
      <c r="BO442" s="81">
        <v>0</v>
      </c>
      <c r="BP442" s="81">
        <v>16</v>
      </c>
      <c r="BQ442" s="81">
        <v>0</v>
      </c>
      <c r="BR442" s="81">
        <v>6</v>
      </c>
      <c r="BS442" s="81">
        <v>0</v>
      </c>
      <c r="BT442"/>
      <c r="BU442" s="80">
        <v>336.53100000000001</v>
      </c>
      <c r="BV442" s="80">
        <v>49.807000000000002</v>
      </c>
      <c r="BW442" s="80">
        <v>6.8869999999999996</v>
      </c>
      <c r="BX442" s="80">
        <v>0</v>
      </c>
      <c r="BY442" s="80">
        <v>4.3920000000000003</v>
      </c>
      <c r="BZ442" s="80">
        <v>0</v>
      </c>
      <c r="CA442" s="80">
        <v>0</v>
      </c>
      <c r="CB442" s="80">
        <v>0</v>
      </c>
      <c r="CC442" s="80">
        <v>0</v>
      </c>
    </row>
    <row r="443" spans="1:81">
      <c r="A443" s="80" t="s">
        <v>2212</v>
      </c>
      <c r="B443" s="80">
        <v>374</v>
      </c>
      <c r="C443" s="80">
        <v>17</v>
      </c>
      <c r="D443" s="80">
        <v>22</v>
      </c>
      <c r="E443" s="80">
        <v>2020</v>
      </c>
      <c r="F443" s="80" t="s">
        <v>218</v>
      </c>
      <c r="G443" s="80" t="s">
        <v>1730</v>
      </c>
      <c r="H443" s="80" t="s">
        <v>1731</v>
      </c>
      <c r="I443" s="177"/>
      <c r="J443" s="81">
        <v>891.32409261373016</v>
      </c>
      <c r="K443" s="81">
        <v>8.6791542645345778</v>
      </c>
      <c r="L443" s="81">
        <v>20.912817959345396</v>
      </c>
      <c r="M443" s="81">
        <v>252.7807448218079</v>
      </c>
      <c r="N443" s="81">
        <v>206.40993152501935</v>
      </c>
      <c r="O443" s="81">
        <v>138.89381265073268</v>
      </c>
      <c r="P443" s="81">
        <v>104.45832231835176</v>
      </c>
      <c r="Q443" s="81">
        <v>8.3356824548202901</v>
      </c>
      <c r="R443" s="81">
        <v>5.9258268586924616E-2</v>
      </c>
      <c r="S443" s="81">
        <v>19.269638196638869</v>
      </c>
      <c r="T443" s="82"/>
      <c r="U443" s="81">
        <v>59602928</v>
      </c>
      <c r="V443" s="81">
        <v>3998</v>
      </c>
      <c r="W443" s="81">
        <v>423</v>
      </c>
      <c r="X443" s="81">
        <v>64941</v>
      </c>
      <c r="Y443" s="81">
        <v>67679</v>
      </c>
      <c r="Z443" s="81">
        <v>99250</v>
      </c>
      <c r="AA443" s="81">
        <v>23566</v>
      </c>
      <c r="AB443" s="81">
        <v>141371</v>
      </c>
      <c r="AC443" s="81">
        <v>10504</v>
      </c>
      <c r="AD443" s="81">
        <v>19.269638196638869</v>
      </c>
      <c r="AE443" s="82"/>
      <c r="AF443" s="81">
        <v>640101994.92772245</v>
      </c>
      <c r="AG443" s="81">
        <v>6199636.6194587778</v>
      </c>
      <c r="AH443" s="81">
        <v>3786159.0547848525</v>
      </c>
      <c r="AI443" s="81">
        <v>422433603.04273319</v>
      </c>
      <c r="AJ443" s="81">
        <v>321407087.15605873</v>
      </c>
      <c r="AK443" s="81"/>
      <c r="AL443" s="81"/>
      <c r="AM443" s="81">
        <v>18450486.164569423</v>
      </c>
      <c r="AN443" s="81"/>
      <c r="AO443" s="81"/>
      <c r="AP443" s="82"/>
      <c r="AQ443" s="81">
        <v>4019</v>
      </c>
      <c r="AR443" s="81">
        <v>1242</v>
      </c>
      <c r="AS443" s="81">
        <v>0</v>
      </c>
      <c r="AT443" s="81">
        <v>0</v>
      </c>
      <c r="AU443" s="81">
        <v>0</v>
      </c>
      <c r="AV443" s="81">
        <v>1</v>
      </c>
      <c r="AW443" s="81">
        <v>0</v>
      </c>
      <c r="AX443" s="82"/>
      <c r="AY443" s="81">
        <v>17444.099999999929</v>
      </c>
      <c r="AZ443" s="81">
        <v>96854.399999999907</v>
      </c>
      <c r="BA443" s="81">
        <v>0</v>
      </c>
      <c r="BB443" s="81">
        <v>0</v>
      </c>
      <c r="BC443" s="81">
        <v>0</v>
      </c>
      <c r="BD443" s="81">
        <v>2000</v>
      </c>
      <c r="BE443" s="81">
        <v>0</v>
      </c>
      <c r="BF443" s="82"/>
      <c r="BG443" s="81">
        <v>0</v>
      </c>
      <c r="BH443" s="81">
        <v>0</v>
      </c>
      <c r="BI443" s="81">
        <v>282.55099999999999</v>
      </c>
      <c r="BJ443" s="81">
        <v>0</v>
      </c>
      <c r="BK443" s="81">
        <v>97.66</v>
      </c>
      <c r="BL443" s="81">
        <v>0</v>
      </c>
      <c r="BM443" s="82"/>
      <c r="BN443" s="81">
        <v>0</v>
      </c>
      <c r="BO443" s="81">
        <v>0</v>
      </c>
      <c r="BP443" s="81">
        <v>17</v>
      </c>
      <c r="BQ443" s="81">
        <v>0</v>
      </c>
      <c r="BR443" s="81">
        <v>6</v>
      </c>
      <c r="BS443" s="81">
        <v>0</v>
      </c>
      <c r="BT443"/>
      <c r="BU443" s="80">
        <v>324.63400000000001</v>
      </c>
      <c r="BV443" s="80">
        <v>49.265000000000001</v>
      </c>
      <c r="BW443" s="80">
        <v>6.3120000000000003</v>
      </c>
      <c r="BX443" s="80">
        <v>0</v>
      </c>
      <c r="BY443" s="80">
        <v>0</v>
      </c>
      <c r="BZ443" s="80">
        <v>0</v>
      </c>
      <c r="CA443" s="80">
        <v>0</v>
      </c>
      <c r="CB443" s="80">
        <v>0</v>
      </c>
      <c r="CC443" s="80">
        <v>0</v>
      </c>
    </row>
    <row r="444" spans="1:81">
      <c r="A444" s="80" t="s">
        <v>1733</v>
      </c>
      <c r="B444" s="80">
        <v>374</v>
      </c>
      <c r="C444" s="80">
        <v>18</v>
      </c>
      <c r="D444" s="80">
        <v>22</v>
      </c>
      <c r="E444" s="80">
        <v>2021</v>
      </c>
      <c r="F444" s="80" t="s">
        <v>75</v>
      </c>
      <c r="G444" s="174" t="s">
        <v>1730</v>
      </c>
      <c r="H444" s="80" t="s">
        <v>1731</v>
      </c>
      <c r="I444" s="177"/>
      <c r="J444" s="81">
        <v>1288.6891992382245</v>
      </c>
      <c r="K444" s="81">
        <v>9.2425999820878584</v>
      </c>
      <c r="L444" s="81">
        <v>17.324780678046835</v>
      </c>
      <c r="M444" s="81">
        <v>267.62529552812202</v>
      </c>
      <c r="N444" s="81">
        <v>214.33153988076009</v>
      </c>
      <c r="O444" s="81">
        <v>135.09072069747069</v>
      </c>
      <c r="P444" s="81">
        <v>107.28252499375786</v>
      </c>
      <c r="Q444" s="81">
        <v>8.4314807785028538</v>
      </c>
      <c r="R444" s="81">
        <v>6.9687557370141234E-2</v>
      </c>
      <c r="S444" s="81">
        <v>17.13873870438</v>
      </c>
      <c r="T444" s="82"/>
      <c r="U444" s="81">
        <v>77969786</v>
      </c>
      <c r="V444" s="81">
        <v>3998</v>
      </c>
      <c r="W444" s="81">
        <v>423</v>
      </c>
      <c r="X444" s="81">
        <v>64941</v>
      </c>
      <c r="Y444" s="81">
        <v>68623</v>
      </c>
      <c r="Z444" s="81">
        <v>99398</v>
      </c>
      <c r="AA444" s="81">
        <v>23603</v>
      </c>
      <c r="AB444" s="81">
        <v>141300</v>
      </c>
      <c r="AC444" s="81">
        <v>11972.999999999998</v>
      </c>
      <c r="AD444" s="81">
        <v>17.13873870438</v>
      </c>
      <c r="AE444" s="82"/>
      <c r="AF444" s="81">
        <v>788717726.06469643</v>
      </c>
      <c r="AG444" s="81">
        <v>6570145.7890101597</v>
      </c>
      <c r="AH444" s="81">
        <v>3020896.9926818055</v>
      </c>
      <c r="AI444" s="81">
        <v>441987917.80944115</v>
      </c>
      <c r="AJ444" s="81">
        <v>310590341.20957226</v>
      </c>
      <c r="AK444" s="81">
        <v>0</v>
      </c>
      <c r="AL444" s="81">
        <v>0</v>
      </c>
      <c r="AM444" s="81">
        <v>18547587.347242553</v>
      </c>
      <c r="AN444" s="81">
        <v>0</v>
      </c>
      <c r="AO444" s="81">
        <v>0</v>
      </c>
      <c r="AP444" s="82"/>
      <c r="AQ444" s="81">
        <v>4273</v>
      </c>
      <c r="AR444" s="81">
        <v>1285</v>
      </c>
      <c r="AS444" s="81">
        <v>0</v>
      </c>
      <c r="AT444" s="81">
        <v>0</v>
      </c>
      <c r="AU444" s="81">
        <v>0</v>
      </c>
      <c r="AV444" s="81">
        <v>2</v>
      </c>
      <c r="AW444" s="81"/>
      <c r="AX444" s="82"/>
      <c r="AY444" s="81">
        <v>18985.899999999911</v>
      </c>
      <c r="AZ444" s="81">
        <v>99502.799999999916</v>
      </c>
      <c r="BA444" s="81">
        <v>0</v>
      </c>
      <c r="BB444" s="81">
        <v>0</v>
      </c>
      <c r="BC444" s="81">
        <v>0</v>
      </c>
      <c r="BD444" s="81">
        <v>3033</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1729</v>
      </c>
      <c r="B445" s="80">
        <v>374</v>
      </c>
      <c r="C445" s="80">
        <v>19</v>
      </c>
      <c r="D445" s="80">
        <v>22</v>
      </c>
      <c r="E445" s="80">
        <v>2022</v>
      </c>
      <c r="F445" s="80" t="s">
        <v>568</v>
      </c>
      <c r="G445" s="174" t="s">
        <v>1730</v>
      </c>
      <c r="H445" s="80" t="s">
        <v>1731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4586</v>
      </c>
      <c r="AR445" s="81">
        <v>1312</v>
      </c>
      <c r="AS445" s="81">
        <v>0</v>
      </c>
      <c r="AT445" s="81">
        <v>0</v>
      </c>
      <c r="AU445" s="81">
        <v>0</v>
      </c>
      <c r="AV445" s="81">
        <v>2</v>
      </c>
      <c r="AW445" s="81"/>
      <c r="AX445" s="82"/>
      <c r="AY445" s="81">
        <v>20956.399999999896</v>
      </c>
      <c r="AZ445" s="81">
        <v>100618.29999999992</v>
      </c>
      <c r="BA445" s="81">
        <v>0</v>
      </c>
      <c r="BB445" s="81">
        <v>0</v>
      </c>
      <c r="BC445" s="81">
        <v>0</v>
      </c>
      <c r="BD445" s="81">
        <v>3033</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2213</v>
      </c>
      <c r="B446" s="80">
        <v>307</v>
      </c>
      <c r="C446" s="80">
        <v>1</v>
      </c>
      <c r="D446" s="80">
        <v>19</v>
      </c>
      <c r="E446" s="80">
        <v>1990</v>
      </c>
      <c r="F446" s="80" t="s">
        <v>562</v>
      </c>
      <c r="G446" s="80" t="s">
        <v>1727</v>
      </c>
      <c r="H446" s="80" t="s">
        <v>1728</v>
      </c>
      <c r="I446" s="177"/>
      <c r="J446" s="81">
        <v>1203.8782465664372</v>
      </c>
      <c r="K446" s="81">
        <v>13.965308924789872</v>
      </c>
      <c r="L446" s="81">
        <v>5.3689312662215709</v>
      </c>
      <c r="M446" s="81">
        <v>89.360184971774885</v>
      </c>
      <c r="N446" s="81">
        <v>121.70860206256972</v>
      </c>
      <c r="O446" s="81">
        <v>115.34804558648959</v>
      </c>
      <c r="P446" s="81">
        <v>106.96381139184585</v>
      </c>
      <c r="Q446" s="81">
        <v>8.5756237490504024</v>
      </c>
      <c r="R446" s="81">
        <v>0</v>
      </c>
      <c r="S446" s="81">
        <v>8.3592775497209164</v>
      </c>
      <c r="T446" s="82"/>
      <c r="U446" s="81">
        <v>50795474</v>
      </c>
      <c r="V446" s="81">
        <v>4940</v>
      </c>
      <c r="W446" s="81">
        <v>57</v>
      </c>
      <c r="X446" s="81">
        <v>31954</v>
      </c>
      <c r="Y446" s="81">
        <v>40140</v>
      </c>
      <c r="Z446" s="81">
        <v>47444</v>
      </c>
      <c r="AA446" s="81">
        <v>25972</v>
      </c>
      <c r="AB446" s="81">
        <v>139239</v>
      </c>
      <c r="AC446" s="81">
        <v>0</v>
      </c>
      <c r="AD446" s="81">
        <v>8.3592775497209164</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2214</v>
      </c>
      <c r="B447" s="80">
        <v>308</v>
      </c>
      <c r="C447" s="80">
        <v>2</v>
      </c>
      <c r="D447" s="80">
        <v>19</v>
      </c>
      <c r="E447" s="80">
        <v>2005</v>
      </c>
      <c r="F447" s="80" t="s">
        <v>565</v>
      </c>
      <c r="G447" s="80" t="s">
        <v>1727</v>
      </c>
      <c r="H447" s="80" t="s">
        <v>1728</v>
      </c>
      <c r="I447" s="177"/>
      <c r="J447" s="81">
        <v>1156.5267281828083</v>
      </c>
      <c r="K447" s="81">
        <v>10.137313727929833</v>
      </c>
      <c r="L447" s="81">
        <v>12.934259679410335</v>
      </c>
      <c r="M447" s="81">
        <v>190.16440284535304</v>
      </c>
      <c r="N447" s="81">
        <v>191.60843773087558</v>
      </c>
      <c r="O447" s="81">
        <v>179.91829287525394</v>
      </c>
      <c r="P447" s="81">
        <v>126.13899543553039</v>
      </c>
      <c r="Q447" s="81">
        <v>8.633787619643341</v>
      </c>
      <c r="R447" s="81">
        <v>0</v>
      </c>
      <c r="S447" s="81">
        <v>15.421523664641098</v>
      </c>
      <c r="T447" s="82"/>
      <c r="U447" s="81">
        <v>51053828</v>
      </c>
      <c r="V447" s="81">
        <v>4600</v>
      </c>
      <c r="W447" s="81">
        <v>155</v>
      </c>
      <c r="X447" s="81">
        <v>31984</v>
      </c>
      <c r="Y447" s="81">
        <v>51740</v>
      </c>
      <c r="Z447" s="81">
        <v>85635</v>
      </c>
      <c r="AA447" s="81">
        <v>25084</v>
      </c>
      <c r="AB447" s="81">
        <v>146547</v>
      </c>
      <c r="AC447" s="81">
        <v>0</v>
      </c>
      <c r="AD447" s="81">
        <v>15.421523664641098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2215</v>
      </c>
      <c r="B448" s="80">
        <v>309</v>
      </c>
      <c r="C448" s="80">
        <v>3</v>
      </c>
      <c r="D448" s="80">
        <v>19</v>
      </c>
      <c r="E448" s="80">
        <v>2006</v>
      </c>
      <c r="F448" s="80" t="s">
        <v>566</v>
      </c>
      <c r="G448" s="80" t="s">
        <v>1727</v>
      </c>
      <c r="H448" s="80" t="s">
        <v>1728</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2216</v>
      </c>
      <c r="B449" s="80">
        <v>310</v>
      </c>
      <c r="C449" s="80">
        <v>4</v>
      </c>
      <c r="D449" s="80">
        <v>19</v>
      </c>
      <c r="E449" s="80">
        <v>2007</v>
      </c>
      <c r="F449" s="80" t="s">
        <v>567</v>
      </c>
      <c r="G449" s="80" t="s">
        <v>1727</v>
      </c>
      <c r="H449" s="80" t="s">
        <v>1728</v>
      </c>
      <c r="I449" s="177"/>
      <c r="J449" s="81">
        <v>1108.0412331304997</v>
      </c>
      <c r="K449" s="81">
        <v>10.0950794723669</v>
      </c>
      <c r="L449" s="81">
        <v>14.411300519791366</v>
      </c>
      <c r="M449" s="81">
        <v>186.19586229448896</v>
      </c>
      <c r="N449" s="81">
        <v>200.15649252952977</v>
      </c>
      <c r="O449" s="81">
        <v>176.52695903084307</v>
      </c>
      <c r="P449" s="81">
        <v>126.13058483657827</v>
      </c>
      <c r="Q449" s="81">
        <v>9.0753264974418784</v>
      </c>
      <c r="R449" s="81">
        <v>0</v>
      </c>
      <c r="S449" s="81">
        <v>21.222594838341269</v>
      </c>
      <c r="T449" s="82"/>
      <c r="U449" s="81">
        <v>54393128</v>
      </c>
      <c r="V449" s="81">
        <v>4264</v>
      </c>
      <c r="W449" s="81">
        <v>169</v>
      </c>
      <c r="X449" s="81">
        <v>37850</v>
      </c>
      <c r="Y449" s="81">
        <v>53102</v>
      </c>
      <c r="Z449" s="81">
        <v>87344</v>
      </c>
      <c r="AA449" s="81">
        <v>24700</v>
      </c>
      <c r="AB449" s="81">
        <v>145895</v>
      </c>
      <c r="AC449" s="81">
        <v>0</v>
      </c>
      <c r="AD449" s="81">
        <v>21.222594838341269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2217</v>
      </c>
      <c r="B450" s="80">
        <v>311</v>
      </c>
      <c r="C450" s="80">
        <v>5</v>
      </c>
      <c r="D450" s="80">
        <v>19</v>
      </c>
      <c r="E450" s="80">
        <v>2008</v>
      </c>
      <c r="F450" s="80" t="s">
        <v>84</v>
      </c>
      <c r="G450" s="80" t="s">
        <v>1727</v>
      </c>
      <c r="H450" s="80" t="s">
        <v>1728</v>
      </c>
      <c r="I450" s="177"/>
      <c r="J450" s="81">
        <v>1076.22814279865</v>
      </c>
      <c r="K450" s="81">
        <v>7.5758172638793431</v>
      </c>
      <c r="L450" s="81">
        <v>12.879608174773956</v>
      </c>
      <c r="M450" s="81">
        <v>192.00975987542759</v>
      </c>
      <c r="N450" s="81">
        <v>196.76068950857834</v>
      </c>
      <c r="O450" s="81">
        <v>172.13061425439358</v>
      </c>
      <c r="P450" s="81">
        <v>122.80401492438655</v>
      </c>
      <c r="Q450" s="81">
        <v>8.9040081562730933</v>
      </c>
      <c r="R450" s="81">
        <v>0</v>
      </c>
      <c r="S450" s="81">
        <v>19.35749150522323</v>
      </c>
      <c r="T450" s="82"/>
      <c r="U450" s="81">
        <v>55381208</v>
      </c>
      <c r="V450" s="81">
        <v>4264</v>
      </c>
      <c r="W450" s="81">
        <v>169</v>
      </c>
      <c r="X450" s="81">
        <v>37850</v>
      </c>
      <c r="Y450" s="81">
        <v>53673</v>
      </c>
      <c r="Z450" s="81">
        <v>88158</v>
      </c>
      <c r="AA450" s="81">
        <v>24076</v>
      </c>
      <c r="AB450" s="81">
        <v>145493</v>
      </c>
      <c r="AC450" s="81">
        <v>0</v>
      </c>
      <c r="AD450" s="81">
        <v>19.35749150522323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2218</v>
      </c>
      <c r="B451" s="80">
        <v>312</v>
      </c>
      <c r="C451" s="80">
        <v>6</v>
      </c>
      <c r="D451" s="80">
        <v>19</v>
      </c>
      <c r="E451" s="80">
        <v>2009</v>
      </c>
      <c r="F451" s="80" t="s">
        <v>85</v>
      </c>
      <c r="G451" s="80" t="s">
        <v>1727</v>
      </c>
      <c r="H451" s="80" t="s">
        <v>1728</v>
      </c>
      <c r="I451" s="177"/>
      <c r="J451" s="81">
        <v>1058.6043322233159</v>
      </c>
      <c r="K451" s="81">
        <v>7.4733789468021472</v>
      </c>
      <c r="L451" s="81">
        <v>12.493192995264595</v>
      </c>
      <c r="M451" s="81">
        <v>189.91418828906166</v>
      </c>
      <c r="N451" s="81">
        <v>171.28391063633819</v>
      </c>
      <c r="O451" s="81">
        <v>175.22199873886771</v>
      </c>
      <c r="P451" s="81">
        <v>117.58350048371678</v>
      </c>
      <c r="Q451" s="81">
        <v>8.4586049963974386</v>
      </c>
      <c r="R451" s="81">
        <v>0</v>
      </c>
      <c r="S451" s="81">
        <v>19.144694714869786</v>
      </c>
      <c r="T451" s="82"/>
      <c r="U451" s="81">
        <v>47538919</v>
      </c>
      <c r="V451" s="81">
        <v>4629</v>
      </c>
      <c r="W451" s="81">
        <v>255</v>
      </c>
      <c r="X451" s="81">
        <v>40553</v>
      </c>
      <c r="Y451" s="81">
        <v>54132</v>
      </c>
      <c r="Z451" s="81">
        <v>88579</v>
      </c>
      <c r="AA451" s="81">
        <v>23666</v>
      </c>
      <c r="AB451" s="81">
        <v>145092</v>
      </c>
      <c r="AC451" s="81">
        <v>0</v>
      </c>
      <c r="AD451" s="81">
        <v>19.144694714869786</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303.60999999999996</v>
      </c>
      <c r="BJ451" s="81">
        <v>0</v>
      </c>
      <c r="BK451" s="81">
        <v>18.73</v>
      </c>
      <c r="BL451" s="81">
        <v>0</v>
      </c>
      <c r="BM451" s="82"/>
      <c r="BN451" s="81">
        <v>0</v>
      </c>
      <c r="BO451" s="81">
        <v>0</v>
      </c>
      <c r="BP451" s="81">
        <v>24</v>
      </c>
      <c r="BQ451" s="81">
        <v>0</v>
      </c>
      <c r="BR451" s="81">
        <v>4</v>
      </c>
      <c r="BS451" s="81">
        <v>0</v>
      </c>
      <c r="BT451"/>
      <c r="BU451" s="80"/>
      <c r="BV451" s="80"/>
      <c r="BW451" s="80"/>
      <c r="BX451" s="80"/>
      <c r="BY451" s="80"/>
      <c r="BZ451" s="80"/>
      <c r="CA451" s="80"/>
      <c r="CB451" s="80"/>
      <c r="CC451" s="80"/>
    </row>
    <row r="452" spans="1:81">
      <c r="A452" s="80" t="s">
        <v>2219</v>
      </c>
      <c r="B452" s="80">
        <v>313</v>
      </c>
      <c r="C452" s="80">
        <v>7</v>
      </c>
      <c r="D452" s="80">
        <v>19</v>
      </c>
      <c r="E452" s="80">
        <v>2010</v>
      </c>
      <c r="F452" s="80" t="s">
        <v>86</v>
      </c>
      <c r="G452" s="80" t="s">
        <v>1727</v>
      </c>
      <c r="H452" s="80" t="s">
        <v>1728</v>
      </c>
      <c r="I452" s="177"/>
      <c r="J452" s="81">
        <v>1015.7059276028697</v>
      </c>
      <c r="K452" s="81">
        <v>8.0025872453113216</v>
      </c>
      <c r="L452" s="81">
        <v>11.998470274604205</v>
      </c>
      <c r="M452" s="81">
        <v>181.69017648786939</v>
      </c>
      <c r="N452" s="81">
        <v>192.37566367119251</v>
      </c>
      <c r="O452" s="81">
        <v>175.97886269839162</v>
      </c>
      <c r="P452" s="81">
        <v>118.4040500071207</v>
      </c>
      <c r="Q452" s="81">
        <v>8.7937543182315796</v>
      </c>
      <c r="R452" s="81">
        <v>0</v>
      </c>
      <c r="S452" s="81">
        <v>15.736838442567707</v>
      </c>
      <c r="T452" s="82"/>
      <c r="U452" s="81">
        <v>49820316</v>
      </c>
      <c r="V452" s="81">
        <v>4629</v>
      </c>
      <c r="W452" s="81">
        <v>255</v>
      </c>
      <c r="X452" s="81">
        <v>40553</v>
      </c>
      <c r="Y452" s="81">
        <v>54646</v>
      </c>
      <c r="Z452" s="81">
        <v>89375</v>
      </c>
      <c r="AA452" s="81">
        <v>23236</v>
      </c>
      <c r="AB452" s="81">
        <v>144536</v>
      </c>
      <c r="AC452" s="81">
        <v>0</v>
      </c>
      <c r="AD452" s="81">
        <v>15.736838442567707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330.01499999999999</v>
      </c>
      <c r="BJ452" s="81">
        <v>0</v>
      </c>
      <c r="BK452" s="81">
        <v>18.407</v>
      </c>
      <c r="BL452" s="81">
        <v>0</v>
      </c>
      <c r="BM452" s="82"/>
      <c r="BN452" s="81">
        <v>0</v>
      </c>
      <c r="BO452" s="81">
        <v>0</v>
      </c>
      <c r="BP452" s="81">
        <v>26</v>
      </c>
      <c r="BQ452" s="81">
        <v>0</v>
      </c>
      <c r="BR452" s="81">
        <v>4</v>
      </c>
      <c r="BS452" s="81">
        <v>0</v>
      </c>
      <c r="BT452"/>
      <c r="BU452" s="80">
        <v>348.42200000000003</v>
      </c>
      <c r="BV452" s="80">
        <v>0</v>
      </c>
      <c r="BW452" s="80">
        <v>0</v>
      </c>
      <c r="BX452" s="80">
        <v>0</v>
      </c>
      <c r="BY452" s="80">
        <v>0</v>
      </c>
      <c r="BZ452" s="80">
        <v>0</v>
      </c>
      <c r="CA452" s="80">
        <v>0</v>
      </c>
      <c r="CB452" s="80">
        <v>0</v>
      </c>
      <c r="CC452" s="80">
        <v>0</v>
      </c>
    </row>
    <row r="453" spans="1:81">
      <c r="A453" s="80" t="s">
        <v>2220</v>
      </c>
      <c r="B453" s="80">
        <v>314</v>
      </c>
      <c r="C453" s="80">
        <v>8</v>
      </c>
      <c r="D453" s="80">
        <v>19</v>
      </c>
      <c r="E453" s="80">
        <v>2011</v>
      </c>
      <c r="F453" s="80" t="s">
        <v>87</v>
      </c>
      <c r="G453" s="80" t="s">
        <v>1727</v>
      </c>
      <c r="H453" s="80" t="s">
        <v>1728</v>
      </c>
      <c r="I453" s="177"/>
      <c r="J453" s="81">
        <v>1076.953683802562</v>
      </c>
      <c r="K453" s="81">
        <v>11.491973724798989</v>
      </c>
      <c r="L453" s="81">
        <v>12.784108676796585</v>
      </c>
      <c r="M453" s="81">
        <v>221.19758617338843</v>
      </c>
      <c r="N453" s="81">
        <v>208.35555523259345</v>
      </c>
      <c r="O453" s="81">
        <v>174.12367067166761</v>
      </c>
      <c r="P453" s="81">
        <v>114.19555334619807</v>
      </c>
      <c r="Q453" s="81">
        <v>10.113677799035298</v>
      </c>
      <c r="R453" s="81">
        <v>0</v>
      </c>
      <c r="S453" s="81">
        <v>18.384565053145693</v>
      </c>
      <c r="T453" s="82"/>
      <c r="U453" s="81">
        <v>48996991</v>
      </c>
      <c r="V453" s="81">
        <v>4629</v>
      </c>
      <c r="W453" s="81">
        <v>255</v>
      </c>
      <c r="X453" s="81">
        <v>40553</v>
      </c>
      <c r="Y453" s="81">
        <v>55364</v>
      </c>
      <c r="Z453" s="81">
        <v>90354</v>
      </c>
      <c r="AA453" s="81">
        <v>23077</v>
      </c>
      <c r="AB453" s="81">
        <v>144114</v>
      </c>
      <c r="AC453" s="81">
        <v>0</v>
      </c>
      <c r="AD453" s="81">
        <v>18.384565053145693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253.48</v>
      </c>
      <c r="BJ453" s="81">
        <v>0</v>
      </c>
      <c r="BK453" s="81">
        <v>17.443000000000001</v>
      </c>
      <c r="BL453" s="81">
        <v>0</v>
      </c>
      <c r="BM453" s="82"/>
      <c r="BN453" s="81">
        <v>0</v>
      </c>
      <c r="BO453" s="81">
        <v>0</v>
      </c>
      <c r="BP453" s="81">
        <v>24</v>
      </c>
      <c r="BQ453" s="81">
        <v>0</v>
      </c>
      <c r="BR453" s="81">
        <v>4</v>
      </c>
      <c r="BS453" s="81">
        <v>0</v>
      </c>
      <c r="BT453"/>
      <c r="BU453" s="80">
        <v>270.923</v>
      </c>
      <c r="BV453" s="80">
        <v>0</v>
      </c>
      <c r="BW453" s="80">
        <v>0</v>
      </c>
      <c r="BX453" s="80">
        <v>0</v>
      </c>
      <c r="BY453" s="80">
        <v>0</v>
      </c>
      <c r="BZ453" s="80">
        <v>0</v>
      </c>
      <c r="CA453" s="80">
        <v>0</v>
      </c>
      <c r="CB453" s="80">
        <v>0</v>
      </c>
      <c r="CC453" s="80">
        <v>0</v>
      </c>
    </row>
    <row r="454" spans="1:81">
      <c r="A454" s="80" t="s">
        <v>2221</v>
      </c>
      <c r="B454" s="80">
        <v>315</v>
      </c>
      <c r="C454" s="80">
        <v>9</v>
      </c>
      <c r="D454" s="80">
        <v>19</v>
      </c>
      <c r="E454" s="80">
        <v>2012</v>
      </c>
      <c r="F454" s="80" t="s">
        <v>88</v>
      </c>
      <c r="G454" s="80" t="s">
        <v>1727</v>
      </c>
      <c r="H454" s="80" t="s">
        <v>1728</v>
      </c>
      <c r="I454" s="177"/>
      <c r="J454" s="81">
        <v>1306.8928957428391</v>
      </c>
      <c r="K454" s="81">
        <v>10.889285382192833</v>
      </c>
      <c r="L454" s="81">
        <v>12.809691303555111</v>
      </c>
      <c r="M454" s="81">
        <v>241.8170274281874</v>
      </c>
      <c r="N454" s="81">
        <v>234.48083920909062</v>
      </c>
      <c r="O454" s="81">
        <v>175.11855564415376</v>
      </c>
      <c r="P454" s="81">
        <v>112.56101813431235</v>
      </c>
      <c r="Q454" s="81">
        <v>11.137103458880077</v>
      </c>
      <c r="R454" s="81">
        <v>0</v>
      </c>
      <c r="S454" s="81">
        <v>17.964910050706095</v>
      </c>
      <c r="T454" s="82"/>
      <c r="U454" s="81">
        <v>58324238</v>
      </c>
      <c r="V454" s="81">
        <v>4629</v>
      </c>
      <c r="W454" s="81">
        <v>255</v>
      </c>
      <c r="X454" s="81">
        <v>40553</v>
      </c>
      <c r="Y454" s="81">
        <v>57056</v>
      </c>
      <c r="Z454" s="81">
        <v>91591</v>
      </c>
      <c r="AA454" s="81">
        <v>22618</v>
      </c>
      <c r="AB454" s="81">
        <v>146066</v>
      </c>
      <c r="AC454" s="81">
        <v>0</v>
      </c>
      <c r="AD454" s="81">
        <v>17.964910050706095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337.20299999999997</v>
      </c>
      <c r="BJ454" s="81">
        <v>0</v>
      </c>
      <c r="BK454" s="81">
        <v>18.940000000000001</v>
      </c>
      <c r="BL454" s="81">
        <v>0</v>
      </c>
      <c r="BM454" s="82"/>
      <c r="BN454" s="81">
        <v>0</v>
      </c>
      <c r="BO454" s="81">
        <v>0</v>
      </c>
      <c r="BP454" s="81">
        <v>27</v>
      </c>
      <c r="BQ454" s="81">
        <v>0</v>
      </c>
      <c r="BR454" s="81">
        <v>4</v>
      </c>
      <c r="BS454" s="81">
        <v>0</v>
      </c>
      <c r="BT454"/>
      <c r="BU454" s="80">
        <v>356.14299999999997</v>
      </c>
      <c r="BV454" s="80">
        <v>0</v>
      </c>
      <c r="BW454" s="80">
        <v>0</v>
      </c>
      <c r="BX454" s="80">
        <v>0</v>
      </c>
      <c r="BY454" s="80">
        <v>0</v>
      </c>
      <c r="BZ454" s="80">
        <v>0</v>
      </c>
      <c r="CA454" s="80">
        <v>0</v>
      </c>
      <c r="CB454" s="80">
        <v>0</v>
      </c>
      <c r="CC454" s="80">
        <v>0</v>
      </c>
    </row>
    <row r="455" spans="1:81">
      <c r="A455" s="80" t="s">
        <v>2222</v>
      </c>
      <c r="B455" s="80">
        <v>316</v>
      </c>
      <c r="C455" s="80">
        <v>10</v>
      </c>
      <c r="D455" s="80">
        <v>19</v>
      </c>
      <c r="E455" s="80">
        <v>2013</v>
      </c>
      <c r="F455" s="80" t="s">
        <v>89</v>
      </c>
      <c r="G455" s="80" t="s">
        <v>1727</v>
      </c>
      <c r="H455" s="80" t="s">
        <v>1728</v>
      </c>
      <c r="I455" s="177"/>
      <c r="J455" s="81">
        <v>1788.0846780079935</v>
      </c>
      <c r="K455" s="81">
        <v>9.7088309731738676</v>
      </c>
      <c r="L455" s="81">
        <v>12.291591444404276</v>
      </c>
      <c r="M455" s="81">
        <v>236.01282620356798</v>
      </c>
      <c r="N455" s="81">
        <v>233.61872946067081</v>
      </c>
      <c r="O455" s="81">
        <v>169.53563054716332</v>
      </c>
      <c r="P455" s="81">
        <v>113.49466304026696</v>
      </c>
      <c r="Q455" s="81">
        <v>11.279696582209789</v>
      </c>
      <c r="R455" s="81">
        <v>0</v>
      </c>
      <c r="S455" s="81">
        <v>18.196950967536218</v>
      </c>
      <c r="T455" s="82"/>
      <c r="U455" s="81">
        <v>74776940</v>
      </c>
      <c r="V455" s="81">
        <v>4629</v>
      </c>
      <c r="W455" s="81">
        <v>255</v>
      </c>
      <c r="X455" s="81">
        <v>40553</v>
      </c>
      <c r="Y455" s="81">
        <v>57514</v>
      </c>
      <c r="Z455" s="81">
        <v>92630</v>
      </c>
      <c r="AA455" s="81">
        <v>22720</v>
      </c>
      <c r="AB455" s="81">
        <v>145815</v>
      </c>
      <c r="AC455" s="81">
        <v>0</v>
      </c>
      <c r="AD455" s="81">
        <v>18.196950967536218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380.185</v>
      </c>
      <c r="BJ455" s="81">
        <v>0</v>
      </c>
      <c r="BK455" s="81">
        <v>20.282</v>
      </c>
      <c r="BL455" s="81">
        <v>0</v>
      </c>
      <c r="BM455" s="82"/>
      <c r="BN455" s="81">
        <v>0</v>
      </c>
      <c r="BO455" s="81">
        <v>0</v>
      </c>
      <c r="BP455" s="81">
        <v>28</v>
      </c>
      <c r="BQ455" s="81">
        <v>0</v>
      </c>
      <c r="BR455" s="81">
        <v>4</v>
      </c>
      <c r="BS455" s="81">
        <v>0</v>
      </c>
      <c r="BT455"/>
      <c r="BU455" s="80">
        <v>400.46699999999998</v>
      </c>
      <c r="BV455" s="80">
        <v>0</v>
      </c>
      <c r="BW455" s="80">
        <v>0</v>
      </c>
      <c r="BX455" s="80">
        <v>0</v>
      </c>
      <c r="BY455" s="80">
        <v>0</v>
      </c>
      <c r="BZ455" s="80">
        <v>0</v>
      </c>
      <c r="CA455" s="80">
        <v>0</v>
      </c>
      <c r="CB455" s="80">
        <v>0</v>
      </c>
      <c r="CC455" s="80">
        <v>0</v>
      </c>
    </row>
    <row r="456" spans="1:81">
      <c r="A456" s="80" t="s">
        <v>2223</v>
      </c>
      <c r="B456" s="80">
        <v>317</v>
      </c>
      <c r="C456" s="80">
        <v>11</v>
      </c>
      <c r="D456" s="80">
        <v>19</v>
      </c>
      <c r="E456" s="80">
        <v>2014</v>
      </c>
      <c r="F456" s="80" t="s">
        <v>90</v>
      </c>
      <c r="G456" s="80" t="s">
        <v>1727</v>
      </c>
      <c r="H456" s="80" t="s">
        <v>1728</v>
      </c>
      <c r="I456" s="177"/>
      <c r="J456" s="81">
        <v>1533.7932975371564</v>
      </c>
      <c r="K456" s="81">
        <v>9.6662934319377563</v>
      </c>
      <c r="L456" s="81">
        <v>15.024168137213973</v>
      </c>
      <c r="M456" s="81">
        <v>224.81807339511272</v>
      </c>
      <c r="N456" s="81">
        <v>229.7547680960003</v>
      </c>
      <c r="O456" s="81">
        <v>162.27875465965926</v>
      </c>
      <c r="P456" s="81">
        <v>113.5526958448354</v>
      </c>
      <c r="Q456" s="81">
        <v>10.777753429989897</v>
      </c>
      <c r="R456" s="81">
        <v>0</v>
      </c>
      <c r="S456" s="81">
        <v>16.700541353571236</v>
      </c>
      <c r="T456" s="82"/>
      <c r="U456" s="81">
        <v>71298153</v>
      </c>
      <c r="V456" s="81">
        <v>3990</v>
      </c>
      <c r="W456" s="81">
        <v>264</v>
      </c>
      <c r="X456" s="81">
        <v>39879</v>
      </c>
      <c r="Y456" s="81">
        <v>58251</v>
      </c>
      <c r="Z456" s="81">
        <v>93383</v>
      </c>
      <c r="AA456" s="81">
        <v>22614</v>
      </c>
      <c r="AB456" s="81">
        <v>145214</v>
      </c>
      <c r="AC456" s="81">
        <v>0</v>
      </c>
      <c r="AD456" s="81">
        <v>16.700541353571236</v>
      </c>
      <c r="AE456" s="82"/>
      <c r="AF456" s="81">
        <v>867254684.21945226</v>
      </c>
      <c r="AG456" s="81">
        <v>8214328.7066370882</v>
      </c>
      <c r="AH456" s="81">
        <v>3213891.1280484218</v>
      </c>
      <c r="AI456" s="81">
        <v>288562263.91869944</v>
      </c>
      <c r="AJ456" s="81">
        <v>327520058.25315744</v>
      </c>
      <c r="AK456" s="81">
        <v>0</v>
      </c>
      <c r="AL456" s="81">
        <v>0</v>
      </c>
      <c r="AM456" s="81">
        <v>19935712.235981703</v>
      </c>
      <c r="AN456" s="81">
        <v>0</v>
      </c>
      <c r="AO456" s="81">
        <v>0</v>
      </c>
      <c r="AP456" s="82"/>
      <c r="AQ456" s="81">
        <v>2859</v>
      </c>
      <c r="AR456" s="81">
        <v>439</v>
      </c>
      <c r="AS456" s="81">
        <v>0</v>
      </c>
      <c r="AT456" s="81">
        <v>0</v>
      </c>
      <c r="AU456" s="81">
        <v>0</v>
      </c>
      <c r="AV456" s="81">
        <v>0</v>
      </c>
      <c r="AW456" s="81" t="s">
        <v>564</v>
      </c>
      <c r="AX456" s="82"/>
      <c r="AY456" s="81">
        <v>11184.6</v>
      </c>
      <c r="AZ456" s="81">
        <v>24095.200000000001</v>
      </c>
      <c r="BA456" s="81">
        <v>0</v>
      </c>
      <c r="BB456" s="81">
        <v>0</v>
      </c>
      <c r="BC456" s="81">
        <v>0</v>
      </c>
      <c r="BD456" s="81">
        <v>0</v>
      </c>
      <c r="BE456" s="81" t="s">
        <v>564</v>
      </c>
      <c r="BF456" s="82"/>
      <c r="BG456" s="81">
        <v>0</v>
      </c>
      <c r="BH456" s="81">
        <v>0</v>
      </c>
      <c r="BI456" s="81">
        <v>305.90600000000001</v>
      </c>
      <c r="BJ456" s="81">
        <v>0</v>
      </c>
      <c r="BK456" s="81">
        <v>19.335999999999999</v>
      </c>
      <c r="BL456" s="81">
        <v>0</v>
      </c>
      <c r="BM456" s="82"/>
      <c r="BN456" s="81">
        <v>0</v>
      </c>
      <c r="BO456" s="81">
        <v>0</v>
      </c>
      <c r="BP456" s="81">
        <v>26</v>
      </c>
      <c r="BQ456" s="81">
        <v>0</v>
      </c>
      <c r="BR456" s="81">
        <v>4</v>
      </c>
      <c r="BS456" s="81">
        <v>0</v>
      </c>
      <c r="BT456"/>
      <c r="BU456" s="80">
        <v>325.24200000000002</v>
      </c>
      <c r="BV456" s="80">
        <v>0</v>
      </c>
      <c r="BW456" s="80">
        <v>0</v>
      </c>
      <c r="BX456" s="80">
        <v>0</v>
      </c>
      <c r="BY456" s="80">
        <v>0</v>
      </c>
      <c r="BZ456" s="80">
        <v>0</v>
      </c>
      <c r="CA456" s="80">
        <v>0</v>
      </c>
      <c r="CB456" s="80">
        <v>0</v>
      </c>
      <c r="CC456" s="80">
        <v>0</v>
      </c>
    </row>
    <row r="457" spans="1:81">
      <c r="A457" s="80" t="s">
        <v>2224</v>
      </c>
      <c r="B457" s="80">
        <v>318</v>
      </c>
      <c r="C457" s="80">
        <v>12</v>
      </c>
      <c r="D457" s="80">
        <v>19</v>
      </c>
      <c r="E457" s="80">
        <v>2015</v>
      </c>
      <c r="F457" s="80" t="s">
        <v>91</v>
      </c>
      <c r="G457" s="80" t="s">
        <v>1727</v>
      </c>
      <c r="H457" s="80" t="s">
        <v>1728</v>
      </c>
      <c r="I457" s="177"/>
      <c r="J457" s="81">
        <v>1368.2980201197011</v>
      </c>
      <c r="K457" s="81">
        <v>9.2488271470470345</v>
      </c>
      <c r="L457" s="81">
        <v>15.128935664532515</v>
      </c>
      <c r="M457" s="81">
        <v>250.1526432318725</v>
      </c>
      <c r="N457" s="81">
        <v>219.10047250399327</v>
      </c>
      <c r="O457" s="81">
        <v>162.11743953609292</v>
      </c>
      <c r="P457" s="81">
        <v>112.69226009039542</v>
      </c>
      <c r="Q457" s="81">
        <v>10.514629472744662</v>
      </c>
      <c r="R457" s="81">
        <v>0</v>
      </c>
      <c r="S457" s="81">
        <v>16.637350265497961</v>
      </c>
      <c r="T457" s="82"/>
      <c r="U457" s="81">
        <v>71065069</v>
      </c>
      <c r="V457" s="81">
        <v>3990</v>
      </c>
      <c r="W457" s="81">
        <v>264</v>
      </c>
      <c r="X457" s="81">
        <v>39879</v>
      </c>
      <c r="Y457" s="81">
        <v>58897</v>
      </c>
      <c r="Z457" s="81">
        <v>94189</v>
      </c>
      <c r="AA457" s="81">
        <v>22425</v>
      </c>
      <c r="AB457" s="81">
        <v>144715</v>
      </c>
      <c r="AC457" s="81">
        <v>0</v>
      </c>
      <c r="AD457" s="81">
        <v>16.637350265497961</v>
      </c>
      <c r="AE457" s="82"/>
      <c r="AF457" s="81">
        <v>767860380.44360209</v>
      </c>
      <c r="AG457" s="81">
        <v>7245845.2058297154</v>
      </c>
      <c r="AH457" s="81">
        <v>2895768.8151539997</v>
      </c>
      <c r="AI457" s="81">
        <v>305858719.33301121</v>
      </c>
      <c r="AJ457" s="81">
        <v>317542631.75689816</v>
      </c>
      <c r="AK457" s="81">
        <v>0</v>
      </c>
      <c r="AL457" s="81">
        <v>0</v>
      </c>
      <c r="AM457" s="81">
        <v>19832583.693406835</v>
      </c>
      <c r="AN457" s="81">
        <v>0</v>
      </c>
      <c r="AO457" s="81">
        <v>0</v>
      </c>
      <c r="AP457" s="82"/>
      <c r="AQ457" s="81">
        <v>3164</v>
      </c>
      <c r="AR457" s="81">
        <v>669</v>
      </c>
      <c r="AS457" s="81">
        <v>0</v>
      </c>
      <c r="AT457" s="81">
        <v>0</v>
      </c>
      <c r="AU457" s="81">
        <v>0</v>
      </c>
      <c r="AV457" s="81">
        <v>0</v>
      </c>
      <c r="AW457" s="81" t="s">
        <v>564</v>
      </c>
      <c r="AX457" s="82"/>
      <c r="AY457" s="81">
        <v>12557.099999999999</v>
      </c>
      <c r="AZ457" s="81">
        <v>34731.800000000003</v>
      </c>
      <c r="BA457" s="81">
        <v>0</v>
      </c>
      <c r="BB457" s="81">
        <v>0</v>
      </c>
      <c r="BC457" s="81">
        <v>0</v>
      </c>
      <c r="BD457" s="81">
        <v>0</v>
      </c>
      <c r="BE457" s="81" t="s">
        <v>564</v>
      </c>
      <c r="BF457" s="82"/>
      <c r="BG457" s="81">
        <v>0</v>
      </c>
      <c r="BH457" s="81">
        <v>0</v>
      </c>
      <c r="BI457" s="81">
        <v>302.26400000000001</v>
      </c>
      <c r="BJ457" s="81">
        <v>0</v>
      </c>
      <c r="BK457" s="81">
        <v>17.492000000000001</v>
      </c>
      <c r="BL457" s="81">
        <v>0</v>
      </c>
      <c r="BM457" s="82"/>
      <c r="BN457" s="81">
        <v>0</v>
      </c>
      <c r="BO457" s="81">
        <v>0</v>
      </c>
      <c r="BP457" s="81">
        <v>27</v>
      </c>
      <c r="BQ457" s="81">
        <v>0</v>
      </c>
      <c r="BR457" s="81">
        <v>4</v>
      </c>
      <c r="BS457" s="81">
        <v>0</v>
      </c>
      <c r="BT457"/>
      <c r="BU457" s="80">
        <v>319.75599999999997</v>
      </c>
      <c r="BV457" s="80">
        <v>0</v>
      </c>
      <c r="BW457" s="80">
        <v>0</v>
      </c>
      <c r="BX457" s="80">
        <v>0</v>
      </c>
      <c r="BY457" s="80">
        <v>0</v>
      </c>
      <c r="BZ457" s="80">
        <v>0</v>
      </c>
      <c r="CA457" s="80">
        <v>0</v>
      </c>
      <c r="CB457" s="80">
        <v>0</v>
      </c>
      <c r="CC457" s="80">
        <v>0</v>
      </c>
    </row>
    <row r="458" spans="1:81">
      <c r="A458" s="80" t="s">
        <v>2225</v>
      </c>
      <c r="B458" s="80">
        <v>319</v>
      </c>
      <c r="C458" s="80">
        <v>13</v>
      </c>
      <c r="D458" s="80">
        <v>19</v>
      </c>
      <c r="E458" s="80">
        <v>2016</v>
      </c>
      <c r="F458" s="80" t="s">
        <v>92</v>
      </c>
      <c r="G458" s="80" t="s">
        <v>1727</v>
      </c>
      <c r="H458" s="80" t="s">
        <v>1728</v>
      </c>
      <c r="I458" s="177"/>
      <c r="J458" s="81">
        <v>1527.7203671255552</v>
      </c>
      <c r="K458" s="81">
        <v>8.5921728114949829</v>
      </c>
      <c r="L458" s="81">
        <v>15.022455172598757</v>
      </c>
      <c r="M458" s="81">
        <v>182.98020049831075</v>
      </c>
      <c r="N458" s="81">
        <v>195.28384582444465</v>
      </c>
      <c r="O458" s="81">
        <v>161.71984456844461</v>
      </c>
      <c r="P458" s="81">
        <v>110.05976925034341</v>
      </c>
      <c r="Q458" s="81">
        <v>10.199688613895704</v>
      </c>
      <c r="R458" s="81">
        <v>0</v>
      </c>
      <c r="S458" s="81">
        <v>18.419675567696729</v>
      </c>
      <c r="T458" s="82"/>
      <c r="U458" s="81">
        <v>71499673</v>
      </c>
      <c r="V458" s="81">
        <v>3990</v>
      </c>
      <c r="W458" s="81">
        <v>264</v>
      </c>
      <c r="X458" s="81">
        <v>39879</v>
      </c>
      <c r="Y458" s="81">
        <v>59623</v>
      </c>
      <c r="Z458" s="81">
        <v>95113</v>
      </c>
      <c r="AA458" s="81">
        <v>22652</v>
      </c>
      <c r="AB458" s="81">
        <v>144406</v>
      </c>
      <c r="AC458" s="81">
        <v>0</v>
      </c>
      <c r="AD458" s="81">
        <v>18.419675567696729</v>
      </c>
      <c r="AE458" s="82"/>
      <c r="AF458" s="81">
        <v>858749511.26142895</v>
      </c>
      <c r="AG458" s="81">
        <v>6460102.5790030314</v>
      </c>
      <c r="AH458" s="81">
        <v>2596642.8455545949</v>
      </c>
      <c r="AI458" s="81">
        <v>284645622.52086729</v>
      </c>
      <c r="AJ458" s="81">
        <v>281331559.5602904</v>
      </c>
      <c r="AK458" s="81">
        <v>0</v>
      </c>
      <c r="AL458" s="81">
        <v>0</v>
      </c>
      <c r="AM458" s="81">
        <v>19805611.611603759</v>
      </c>
      <c r="AN458" s="81">
        <v>0</v>
      </c>
      <c r="AO458" s="81">
        <v>0</v>
      </c>
      <c r="AP458" s="82"/>
      <c r="AQ458" s="81">
        <v>3436</v>
      </c>
      <c r="AR458" s="81">
        <v>815</v>
      </c>
      <c r="AS458" s="81">
        <v>0</v>
      </c>
      <c r="AT458" s="81">
        <v>0</v>
      </c>
      <c r="AU458" s="81">
        <v>0</v>
      </c>
      <c r="AV458" s="81">
        <v>0</v>
      </c>
      <c r="AW458" s="81" t="s">
        <v>564</v>
      </c>
      <c r="AX458" s="82"/>
      <c r="AY458" s="81">
        <v>13827.7</v>
      </c>
      <c r="AZ458" s="81">
        <v>44301.5</v>
      </c>
      <c r="BA458" s="81">
        <v>0</v>
      </c>
      <c r="BB458" s="81">
        <v>0</v>
      </c>
      <c r="BC458" s="81">
        <v>0</v>
      </c>
      <c r="BD458" s="81">
        <v>0</v>
      </c>
      <c r="BE458" s="81" t="s">
        <v>564</v>
      </c>
      <c r="BF458" s="82"/>
      <c r="BG458" s="81">
        <v>0</v>
      </c>
      <c r="BH458" s="81">
        <v>0</v>
      </c>
      <c r="BI458" s="81">
        <v>305.19799999999998</v>
      </c>
      <c r="BJ458" s="81">
        <v>0</v>
      </c>
      <c r="BK458" s="81">
        <v>17.564999999999998</v>
      </c>
      <c r="BL458" s="81">
        <v>0</v>
      </c>
      <c r="BM458" s="82"/>
      <c r="BN458" s="81">
        <v>0</v>
      </c>
      <c r="BO458" s="81">
        <v>0</v>
      </c>
      <c r="BP458" s="81">
        <v>28</v>
      </c>
      <c r="BQ458" s="81">
        <v>0</v>
      </c>
      <c r="BR458" s="81">
        <v>4</v>
      </c>
      <c r="BS458" s="81">
        <v>0</v>
      </c>
      <c r="BT458"/>
      <c r="BU458" s="80">
        <v>322.76299999999998</v>
      </c>
      <c r="BV458" s="80">
        <v>0</v>
      </c>
      <c r="BW458" s="80">
        <v>0</v>
      </c>
      <c r="BX458" s="80">
        <v>0</v>
      </c>
      <c r="BY458" s="80">
        <v>0</v>
      </c>
      <c r="BZ458" s="80">
        <v>0</v>
      </c>
      <c r="CA458" s="80">
        <v>0</v>
      </c>
      <c r="CB458" s="80">
        <v>0</v>
      </c>
      <c r="CC458" s="80">
        <v>0</v>
      </c>
    </row>
    <row r="459" spans="1:81">
      <c r="A459" s="80" t="s">
        <v>2226</v>
      </c>
      <c r="B459" s="80">
        <v>320</v>
      </c>
      <c r="C459" s="80">
        <v>14</v>
      </c>
      <c r="D459" s="80">
        <v>19</v>
      </c>
      <c r="E459" s="80">
        <v>2017</v>
      </c>
      <c r="F459" s="80" t="s">
        <v>71</v>
      </c>
      <c r="G459" s="80" t="s">
        <v>1727</v>
      </c>
      <c r="H459" s="80" t="s">
        <v>1728</v>
      </c>
      <c r="I459" s="177"/>
      <c r="J459" s="81">
        <v>1883.7450525594384</v>
      </c>
      <c r="K459" s="81">
        <v>8.5547394259674299</v>
      </c>
      <c r="L459" s="81">
        <v>14.959256736517245</v>
      </c>
      <c r="M459" s="81">
        <v>166.41438693588358</v>
      </c>
      <c r="N459" s="81">
        <v>214.80671031897489</v>
      </c>
      <c r="O459" s="81">
        <v>160.32868209801714</v>
      </c>
      <c r="P459" s="81">
        <v>109.32878430740662</v>
      </c>
      <c r="Q459" s="81">
        <v>9.8680791928801721</v>
      </c>
      <c r="R459" s="81">
        <v>0</v>
      </c>
      <c r="S459" s="81">
        <v>18.238729380079274</v>
      </c>
      <c r="T459" s="82"/>
      <c r="U459" s="81">
        <v>104016878</v>
      </c>
      <c r="V459" s="81">
        <v>3990</v>
      </c>
      <c r="W459" s="81">
        <v>264</v>
      </c>
      <c r="X459" s="81">
        <v>39879</v>
      </c>
      <c r="Y459" s="81">
        <v>60858</v>
      </c>
      <c r="Z459" s="81">
        <v>95859</v>
      </c>
      <c r="AA459" s="81">
        <v>22645</v>
      </c>
      <c r="AB459" s="81">
        <v>144480</v>
      </c>
      <c r="AC459" s="81">
        <v>0</v>
      </c>
      <c r="AD459" s="81">
        <v>18.23872938007927</v>
      </c>
      <c r="AE459" s="82"/>
      <c r="AF459" s="81">
        <v>1165412660.2215331</v>
      </c>
      <c r="AG459" s="81">
        <v>6509785.7316642469</v>
      </c>
      <c r="AH459" s="81">
        <v>3108080.1146064298</v>
      </c>
      <c r="AI459" s="81">
        <v>269357008.93781018</v>
      </c>
      <c r="AJ459" s="81">
        <v>310805271.3132993</v>
      </c>
      <c r="AK459" s="81">
        <v>0</v>
      </c>
      <c r="AL459" s="81">
        <v>0</v>
      </c>
      <c r="AM459" s="81">
        <v>19846767.136705991</v>
      </c>
      <c r="AN459" s="81">
        <v>0</v>
      </c>
      <c r="AO459" s="81">
        <v>0</v>
      </c>
      <c r="AP459" s="82"/>
      <c r="AQ459" s="81">
        <v>3716</v>
      </c>
      <c r="AR459" s="81">
        <v>951</v>
      </c>
      <c r="AS459" s="81">
        <v>0</v>
      </c>
      <c r="AT459" s="81">
        <v>0</v>
      </c>
      <c r="AU459" s="81">
        <v>0</v>
      </c>
      <c r="AV459" s="81">
        <v>0</v>
      </c>
      <c r="AW459" s="81" t="s">
        <v>564</v>
      </c>
      <c r="AX459" s="82"/>
      <c r="AY459" s="81">
        <v>15209.6</v>
      </c>
      <c r="AZ459" s="81">
        <v>51516.900000000023</v>
      </c>
      <c r="BA459" s="81">
        <v>0</v>
      </c>
      <c r="BB459" s="81">
        <v>0</v>
      </c>
      <c r="BC459" s="81">
        <v>0</v>
      </c>
      <c r="BD459" s="81">
        <v>0</v>
      </c>
      <c r="BE459" s="81" t="s">
        <v>564</v>
      </c>
      <c r="BF459" s="82"/>
      <c r="BG459" s="81">
        <v>0</v>
      </c>
      <c r="BH459" s="81">
        <v>0</v>
      </c>
      <c r="BI459" s="81">
        <v>296.10700000000003</v>
      </c>
      <c r="BJ459" s="81">
        <v>0</v>
      </c>
      <c r="BK459" s="81">
        <v>17.058</v>
      </c>
      <c r="BL459" s="81">
        <v>0</v>
      </c>
      <c r="BM459" s="82"/>
      <c r="BN459" s="81">
        <v>0</v>
      </c>
      <c r="BO459" s="81">
        <v>0</v>
      </c>
      <c r="BP459" s="81">
        <v>29</v>
      </c>
      <c r="BQ459" s="81">
        <v>0</v>
      </c>
      <c r="BR459" s="81">
        <v>4</v>
      </c>
      <c r="BS459" s="81">
        <v>0</v>
      </c>
      <c r="BT459"/>
      <c r="BU459" s="80">
        <v>313.16500000000002</v>
      </c>
      <c r="BV459" s="80">
        <v>0</v>
      </c>
      <c r="BW459" s="80">
        <v>0</v>
      </c>
      <c r="BX459" s="80">
        <v>0</v>
      </c>
      <c r="BY459" s="80">
        <v>0</v>
      </c>
      <c r="BZ459" s="80">
        <v>0</v>
      </c>
      <c r="CA459" s="80">
        <v>0</v>
      </c>
      <c r="CB459" s="80">
        <v>0</v>
      </c>
      <c r="CC459" s="80">
        <v>0</v>
      </c>
    </row>
    <row r="460" spans="1:81">
      <c r="A460" s="80" t="s">
        <v>2227</v>
      </c>
      <c r="B460" s="80">
        <v>321</v>
      </c>
      <c r="C460" s="80">
        <v>15</v>
      </c>
      <c r="D460" s="80">
        <v>19</v>
      </c>
      <c r="E460" s="80">
        <v>2018</v>
      </c>
      <c r="F460" s="80" t="s">
        <v>93</v>
      </c>
      <c r="G460" s="80" t="s">
        <v>1727</v>
      </c>
      <c r="H460" s="80" t="s">
        <v>1728</v>
      </c>
      <c r="I460" s="177"/>
      <c r="J460" s="81">
        <v>2388.3109651064406</v>
      </c>
      <c r="K460" s="81">
        <v>8.0720309824858223</v>
      </c>
      <c r="L460" s="81">
        <v>14.031372273865154</v>
      </c>
      <c r="M460" s="81">
        <v>176.61182525773006</v>
      </c>
      <c r="N460" s="81">
        <v>205.75093049116512</v>
      </c>
      <c r="O460" s="81">
        <v>158.00901018000241</v>
      </c>
      <c r="P460" s="81">
        <v>108.03496457622836</v>
      </c>
      <c r="Q460" s="81">
        <v>9.1071997723659752</v>
      </c>
      <c r="R460" s="81">
        <v>0</v>
      </c>
      <c r="S460" s="81">
        <v>22.396610460116893</v>
      </c>
      <c r="T460" s="82"/>
      <c r="U460" s="81">
        <v>131412777</v>
      </c>
      <c r="V460" s="81">
        <v>3990</v>
      </c>
      <c r="W460" s="81">
        <v>264</v>
      </c>
      <c r="X460" s="81">
        <v>39879</v>
      </c>
      <c r="Y460" s="81">
        <v>61378</v>
      </c>
      <c r="Z460" s="81">
        <v>96281</v>
      </c>
      <c r="AA460" s="81">
        <v>22602</v>
      </c>
      <c r="AB460" s="81">
        <v>143693</v>
      </c>
      <c r="AC460" s="81">
        <v>0</v>
      </c>
      <c r="AD460" s="81">
        <v>22.396610460116889</v>
      </c>
      <c r="AE460" s="82"/>
      <c r="AF460" s="81">
        <v>1453390631.3951869</v>
      </c>
      <c r="AG460" s="81">
        <v>5780724.2496203203</v>
      </c>
      <c r="AH460" s="81">
        <v>2985861.9753842731</v>
      </c>
      <c r="AI460" s="81">
        <v>279124193.60077548</v>
      </c>
      <c r="AJ460" s="81">
        <v>310240680.26699662</v>
      </c>
      <c r="AK460" s="81">
        <v>0</v>
      </c>
      <c r="AL460" s="81">
        <v>0</v>
      </c>
      <c r="AM460" s="81">
        <v>19779501.051488958</v>
      </c>
      <c r="AN460" s="81">
        <v>0</v>
      </c>
      <c r="AO460" s="81">
        <v>0</v>
      </c>
      <c r="AP460" s="82"/>
      <c r="AQ460" s="81">
        <v>4028</v>
      </c>
      <c r="AR460" s="81">
        <v>1050</v>
      </c>
      <c r="AS460" s="81">
        <v>0</v>
      </c>
      <c r="AT460" s="81">
        <v>0</v>
      </c>
      <c r="AU460" s="81">
        <v>0</v>
      </c>
      <c r="AV460" s="81">
        <v>0</v>
      </c>
      <c r="AW460" s="81" t="s">
        <v>564</v>
      </c>
      <c r="AX460" s="82"/>
      <c r="AY460" s="81">
        <v>16767.2</v>
      </c>
      <c r="AZ460" s="81">
        <v>58197.5</v>
      </c>
      <c r="BA460" s="81">
        <v>0</v>
      </c>
      <c r="BB460" s="81">
        <v>0</v>
      </c>
      <c r="BC460" s="81">
        <v>0</v>
      </c>
      <c r="BD460" s="81">
        <v>0</v>
      </c>
      <c r="BE460" s="81" t="s">
        <v>564</v>
      </c>
      <c r="BF460" s="82"/>
      <c r="BG460" s="81">
        <v>0</v>
      </c>
      <c r="BH460" s="81">
        <v>0</v>
      </c>
      <c r="BI460" s="81">
        <v>298.45600000000002</v>
      </c>
      <c r="BJ460" s="81">
        <v>0</v>
      </c>
      <c r="BK460" s="81">
        <v>13.679</v>
      </c>
      <c r="BL460" s="81">
        <v>0</v>
      </c>
      <c r="BM460" s="82"/>
      <c r="BN460" s="81">
        <v>0</v>
      </c>
      <c r="BO460" s="81">
        <v>0</v>
      </c>
      <c r="BP460" s="81">
        <v>26</v>
      </c>
      <c r="BQ460" s="81">
        <v>0</v>
      </c>
      <c r="BR460" s="81">
        <v>3</v>
      </c>
      <c r="BS460" s="81">
        <v>0</v>
      </c>
      <c r="BT460"/>
      <c r="BU460" s="80">
        <v>312.13499999999999</v>
      </c>
      <c r="BV460" s="80">
        <v>0</v>
      </c>
      <c r="BW460" s="80">
        <v>0</v>
      </c>
      <c r="BX460" s="80">
        <v>0</v>
      </c>
      <c r="BY460" s="80">
        <v>0</v>
      </c>
      <c r="BZ460" s="80">
        <v>0</v>
      </c>
      <c r="CA460" s="80">
        <v>0</v>
      </c>
      <c r="CB460" s="80">
        <v>0</v>
      </c>
      <c r="CC460" s="80">
        <v>0</v>
      </c>
    </row>
    <row r="461" spans="1:81">
      <c r="A461" s="80" t="s">
        <v>2228</v>
      </c>
      <c r="B461" s="80">
        <v>322</v>
      </c>
      <c r="C461" s="80">
        <v>16</v>
      </c>
      <c r="D461" s="80">
        <v>19</v>
      </c>
      <c r="E461" s="80">
        <v>2019</v>
      </c>
      <c r="F461" s="80" t="s">
        <v>73</v>
      </c>
      <c r="G461" s="80" t="s">
        <v>1727</v>
      </c>
      <c r="H461" s="80" t="s">
        <v>1728</v>
      </c>
      <c r="I461" s="177"/>
      <c r="J461" s="81">
        <v>2170.3506101990938</v>
      </c>
      <c r="K461" s="81">
        <v>7.3712564662407019</v>
      </c>
      <c r="L461" s="81">
        <v>14.15209751408446</v>
      </c>
      <c r="M461" s="81">
        <v>172.6376463557886</v>
      </c>
      <c r="N461" s="81">
        <v>198.08424635233797</v>
      </c>
      <c r="O461" s="81">
        <v>154.02147941430684</v>
      </c>
      <c r="P461" s="81">
        <v>107.66492540255429</v>
      </c>
      <c r="Q461" s="81">
        <v>8.8238632883538397</v>
      </c>
      <c r="R461" s="81">
        <v>0</v>
      </c>
      <c r="S461" s="81">
        <v>18.257851348329918</v>
      </c>
      <c r="T461" s="82"/>
      <c r="U461" s="81">
        <v>119781547</v>
      </c>
      <c r="V461" s="81">
        <v>3990</v>
      </c>
      <c r="W461" s="81">
        <v>264</v>
      </c>
      <c r="X461" s="81">
        <v>39879</v>
      </c>
      <c r="Y461" s="81">
        <v>61972</v>
      </c>
      <c r="Z461" s="81">
        <v>96428</v>
      </c>
      <c r="AA461" s="81">
        <v>22356</v>
      </c>
      <c r="AB461" s="81">
        <v>142992</v>
      </c>
      <c r="AC461" s="81">
        <v>0</v>
      </c>
      <c r="AD461" s="81">
        <v>18.257851348329918</v>
      </c>
      <c r="AE461" s="82"/>
      <c r="AF461" s="81">
        <v>1312272625.150763</v>
      </c>
      <c r="AG461" s="81">
        <v>5581835.8238137029</v>
      </c>
      <c r="AH461" s="81">
        <v>3160539.132181006</v>
      </c>
      <c r="AI461" s="81">
        <v>284005150.91363251</v>
      </c>
      <c r="AJ461" s="81">
        <v>296962102.45220006</v>
      </c>
      <c r="AK461" s="81">
        <v>0</v>
      </c>
      <c r="AL461" s="81">
        <v>0</v>
      </c>
      <c r="AM461" s="81">
        <v>19474433.956800327</v>
      </c>
      <c r="AN461" s="81">
        <v>0</v>
      </c>
      <c r="AO461" s="81">
        <v>0</v>
      </c>
      <c r="AP461" s="82"/>
      <c r="AQ461" s="81">
        <v>4309</v>
      </c>
      <c r="AR461" s="81">
        <v>1168</v>
      </c>
      <c r="AS461" s="81">
        <v>0</v>
      </c>
      <c r="AT461" s="81">
        <v>0</v>
      </c>
      <c r="AU461" s="81">
        <v>0</v>
      </c>
      <c r="AV461" s="81">
        <v>0</v>
      </c>
      <c r="AW461" s="81" t="s">
        <v>564</v>
      </c>
      <c r="AX461" s="82"/>
      <c r="AY461" s="81">
        <v>18174.299999999981</v>
      </c>
      <c r="AZ461" s="81">
        <v>66777.900000000023</v>
      </c>
      <c r="BA461" s="81">
        <v>0</v>
      </c>
      <c r="BB461" s="81">
        <v>0</v>
      </c>
      <c r="BC461" s="81">
        <v>0</v>
      </c>
      <c r="BD461" s="81">
        <v>0</v>
      </c>
      <c r="BE461" s="81" t="s">
        <v>564</v>
      </c>
      <c r="BF461" s="82"/>
      <c r="BG461" s="81">
        <v>0</v>
      </c>
      <c r="BH461" s="81">
        <v>6.54</v>
      </c>
      <c r="BI461" s="81">
        <v>279.149</v>
      </c>
      <c r="BJ461" s="81">
        <v>0</v>
      </c>
      <c r="BK461" s="81">
        <v>12.78</v>
      </c>
      <c r="BL461" s="81">
        <v>0</v>
      </c>
      <c r="BM461" s="82"/>
      <c r="BN461" s="81">
        <v>0</v>
      </c>
      <c r="BO461" s="81">
        <v>1</v>
      </c>
      <c r="BP461" s="81">
        <v>26</v>
      </c>
      <c r="BQ461" s="81">
        <v>0</v>
      </c>
      <c r="BR461" s="81">
        <v>3</v>
      </c>
      <c r="BS461" s="81">
        <v>0</v>
      </c>
      <c r="BT461"/>
      <c r="BU461" s="80">
        <v>298.46899999999999</v>
      </c>
      <c r="BV461" s="80">
        <v>0</v>
      </c>
      <c r="BW461" s="80">
        <v>0</v>
      </c>
      <c r="BX461" s="80">
        <v>0</v>
      </c>
      <c r="BY461" s="80">
        <v>0</v>
      </c>
      <c r="BZ461" s="80">
        <v>0</v>
      </c>
      <c r="CA461" s="80">
        <v>0</v>
      </c>
      <c r="CB461" s="80">
        <v>0</v>
      </c>
      <c r="CC461" s="80">
        <v>0</v>
      </c>
    </row>
    <row r="462" spans="1:81">
      <c r="A462" s="80" t="s">
        <v>2229</v>
      </c>
      <c r="B462" s="80">
        <v>323</v>
      </c>
      <c r="C462" s="80">
        <v>17</v>
      </c>
      <c r="D462" s="80">
        <v>19</v>
      </c>
      <c r="E462" s="80">
        <v>2020</v>
      </c>
      <c r="F462" s="80" t="s">
        <v>218</v>
      </c>
      <c r="G462" s="174" t="s">
        <v>1727</v>
      </c>
      <c r="H462" s="80" t="s">
        <v>1728</v>
      </c>
      <c r="I462" s="177"/>
      <c r="J462" s="81">
        <v>1636.258325985958</v>
      </c>
      <c r="K462" s="81">
        <v>7.8542221433431978</v>
      </c>
      <c r="L462" s="81">
        <v>14.732907214857985</v>
      </c>
      <c r="M462" s="81">
        <v>154.73337595904755</v>
      </c>
      <c r="N462" s="81">
        <v>190.72461883078373</v>
      </c>
      <c r="O462" s="81">
        <v>135.51138096129367</v>
      </c>
      <c r="P462" s="81">
        <v>100.76154557161895</v>
      </c>
      <c r="Q462" s="81">
        <v>8.3881007138856951</v>
      </c>
      <c r="R462" s="81">
        <v>0</v>
      </c>
      <c r="S462" s="81">
        <v>17.85924977748245</v>
      </c>
      <c r="T462" s="82"/>
      <c r="U462" s="81">
        <v>109416752</v>
      </c>
      <c r="V462" s="81">
        <v>3618</v>
      </c>
      <c r="W462" s="81">
        <v>298</v>
      </c>
      <c r="X462" s="81">
        <v>39752</v>
      </c>
      <c r="Y462" s="81">
        <v>62536</v>
      </c>
      <c r="Z462" s="81">
        <v>96833</v>
      </c>
      <c r="AA462" s="81">
        <v>22732</v>
      </c>
      <c r="AB462" s="81">
        <v>142260</v>
      </c>
      <c r="AC462" s="81">
        <v>0</v>
      </c>
      <c r="AD462" s="81">
        <v>17.85924977748245</v>
      </c>
      <c r="AE462" s="82"/>
      <c r="AF462" s="81">
        <v>1175074506.9724071</v>
      </c>
      <c r="AG462" s="81">
        <v>5610376.5105557423</v>
      </c>
      <c r="AH462" s="81">
        <v>2667317.7265387378</v>
      </c>
      <c r="AI462" s="81">
        <v>258582106.65303472</v>
      </c>
      <c r="AJ462" s="81">
        <v>296983016.92388016</v>
      </c>
      <c r="AK462" s="81"/>
      <c r="AL462" s="81"/>
      <c r="AM462" s="81">
        <v>18566510.541565429</v>
      </c>
      <c r="AN462" s="81"/>
      <c r="AO462" s="81"/>
      <c r="AP462" s="82"/>
      <c r="AQ462" s="81">
        <v>4566</v>
      </c>
      <c r="AR462" s="81">
        <v>1220</v>
      </c>
      <c r="AS462" s="81">
        <v>0</v>
      </c>
      <c r="AT462" s="81">
        <v>0</v>
      </c>
      <c r="AU462" s="81">
        <v>0</v>
      </c>
      <c r="AV462" s="81">
        <v>0</v>
      </c>
      <c r="AW462" s="81">
        <v>0</v>
      </c>
      <c r="AX462" s="82"/>
      <c r="AY462" s="81">
        <v>19562.19999999995</v>
      </c>
      <c r="AZ462" s="81">
        <v>74292.299999999857</v>
      </c>
      <c r="BA462" s="81">
        <v>0</v>
      </c>
      <c r="BB462" s="81">
        <v>0</v>
      </c>
      <c r="BC462" s="81">
        <v>0</v>
      </c>
      <c r="BD462" s="81">
        <v>0</v>
      </c>
      <c r="BE462" s="81">
        <v>0</v>
      </c>
      <c r="BF462" s="82"/>
      <c r="BG462" s="81">
        <v>0</v>
      </c>
      <c r="BH462" s="81">
        <v>0</v>
      </c>
      <c r="BI462" s="81">
        <v>274.06599999999997</v>
      </c>
      <c r="BJ462" s="81">
        <v>0</v>
      </c>
      <c r="BK462" s="81">
        <v>11.545</v>
      </c>
      <c r="BL462" s="81">
        <v>0</v>
      </c>
      <c r="BM462" s="82"/>
      <c r="BN462" s="81">
        <v>0</v>
      </c>
      <c r="BO462" s="81">
        <v>0</v>
      </c>
      <c r="BP462" s="81">
        <v>28</v>
      </c>
      <c r="BQ462" s="81">
        <v>0</v>
      </c>
      <c r="BR462" s="81">
        <v>3</v>
      </c>
      <c r="BS462" s="81">
        <v>0</v>
      </c>
      <c r="BT462"/>
      <c r="BU462" s="80">
        <v>285.61099999999999</v>
      </c>
      <c r="BV462" s="80">
        <v>0</v>
      </c>
      <c r="BW462" s="80">
        <v>0</v>
      </c>
      <c r="BX462" s="80">
        <v>0</v>
      </c>
      <c r="BY462" s="80">
        <v>0</v>
      </c>
      <c r="BZ462" s="80">
        <v>0</v>
      </c>
      <c r="CA462" s="80">
        <v>0</v>
      </c>
      <c r="CB462" s="80">
        <v>0</v>
      </c>
      <c r="CC462" s="80">
        <v>0</v>
      </c>
    </row>
    <row r="463" spans="1:81">
      <c r="A463" s="80" t="s">
        <v>1732</v>
      </c>
      <c r="B463" s="80">
        <v>323</v>
      </c>
      <c r="C463" s="80">
        <v>18</v>
      </c>
      <c r="D463" s="80">
        <v>19</v>
      </c>
      <c r="E463" s="80">
        <v>2021</v>
      </c>
      <c r="F463" s="80" t="s">
        <v>75</v>
      </c>
      <c r="G463" s="174" t="s">
        <v>1727</v>
      </c>
      <c r="H463" s="80" t="s">
        <v>1728</v>
      </c>
      <c r="I463" s="177"/>
      <c r="J463" s="81">
        <v>1822.9693570664003</v>
      </c>
      <c r="K463" s="81">
        <v>8.3641137406688006</v>
      </c>
      <c r="L463" s="81">
        <v>12.205164638434887</v>
      </c>
      <c r="M463" s="81">
        <v>163.82009436001769</v>
      </c>
      <c r="N463" s="81">
        <v>196.66292263719075</v>
      </c>
      <c r="O463" s="81">
        <v>131.72969379265527</v>
      </c>
      <c r="P463" s="81">
        <v>103.30993986286161</v>
      </c>
      <c r="Q463" s="81">
        <v>8.435717403664027</v>
      </c>
      <c r="R463" s="81">
        <v>0</v>
      </c>
      <c r="S463" s="81">
        <v>19.877658315651409</v>
      </c>
      <c r="T463" s="82"/>
      <c r="U463" s="81">
        <v>110295431</v>
      </c>
      <c r="V463" s="81">
        <v>3618</v>
      </c>
      <c r="W463" s="81">
        <v>298</v>
      </c>
      <c r="X463" s="81">
        <v>39752</v>
      </c>
      <c r="Y463" s="81">
        <v>62966</v>
      </c>
      <c r="Z463" s="81">
        <v>96925</v>
      </c>
      <c r="AA463" s="81">
        <v>22729</v>
      </c>
      <c r="AB463" s="81">
        <v>141371</v>
      </c>
      <c r="AC463" s="81">
        <v>0</v>
      </c>
      <c r="AD463" s="81">
        <v>19.877658315651409</v>
      </c>
      <c r="AE463" s="82"/>
      <c r="AF463" s="81">
        <v>1115713739.8536098</v>
      </c>
      <c r="AG463" s="81">
        <v>5945669.7010101946</v>
      </c>
      <c r="AH463" s="81">
        <v>2128196.9357427377</v>
      </c>
      <c r="AI463" s="81">
        <v>270551788.68143249</v>
      </c>
      <c r="AJ463" s="81">
        <v>284986541.3141647</v>
      </c>
      <c r="AK463" s="81">
        <v>0</v>
      </c>
      <c r="AL463" s="81">
        <v>0</v>
      </c>
      <c r="AM463" s="81">
        <v>18556907.083276909</v>
      </c>
      <c r="AN463" s="81">
        <v>0</v>
      </c>
      <c r="AO463" s="81">
        <v>0</v>
      </c>
      <c r="AP463" s="82"/>
      <c r="AQ463" s="81">
        <v>4806</v>
      </c>
      <c r="AR463" s="81">
        <v>1257</v>
      </c>
      <c r="AS463" s="81">
        <v>0</v>
      </c>
      <c r="AT463" s="81">
        <v>0</v>
      </c>
      <c r="AU463" s="81">
        <v>0</v>
      </c>
      <c r="AV463" s="81">
        <v>0</v>
      </c>
      <c r="AW463" s="81"/>
      <c r="AX463" s="82"/>
      <c r="AY463" s="81">
        <v>21033.999999999931</v>
      </c>
      <c r="AZ463" s="81">
        <v>81756.99999999984</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1726</v>
      </c>
      <c r="B464" s="80">
        <v>323</v>
      </c>
      <c r="C464" s="80">
        <v>19</v>
      </c>
      <c r="D464" s="80">
        <v>19</v>
      </c>
      <c r="E464" s="80">
        <v>2022</v>
      </c>
      <c r="F464" s="80" t="s">
        <v>568</v>
      </c>
      <c r="G464" s="80" t="s">
        <v>1727</v>
      </c>
      <c r="H464" s="80" t="s">
        <v>1728</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5131</v>
      </c>
      <c r="AR464" s="81">
        <v>1280</v>
      </c>
      <c r="AS464" s="81">
        <v>0</v>
      </c>
      <c r="AT464" s="81">
        <v>0</v>
      </c>
      <c r="AU464" s="81">
        <v>0</v>
      </c>
      <c r="AV464" s="81">
        <v>0</v>
      </c>
      <c r="AW464" s="81"/>
      <c r="AX464" s="82"/>
      <c r="AY464" s="81">
        <v>22844.899999999932</v>
      </c>
      <c r="AZ464" s="81">
        <v>86979.49999999984</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2230</v>
      </c>
      <c r="B465" s="80">
        <v>375</v>
      </c>
      <c r="C465" s="80">
        <v>1</v>
      </c>
      <c r="D465" s="80">
        <v>23</v>
      </c>
      <c r="E465" s="80">
        <v>1990</v>
      </c>
      <c r="F465" s="80" t="s">
        <v>562</v>
      </c>
      <c r="G465" s="80" t="s">
        <v>2231</v>
      </c>
      <c r="H465" s="80" t="s">
        <v>2232</v>
      </c>
      <c r="I465" s="177"/>
      <c r="J465" s="81">
        <v>530.51939155472724</v>
      </c>
      <c r="K465" s="81">
        <v>15.114816266537781</v>
      </c>
      <c r="L465" s="81">
        <v>7.0506955804486475</v>
      </c>
      <c r="M465" s="81">
        <v>105.49895566701824</v>
      </c>
      <c r="N465" s="81">
        <v>122.46685065307051</v>
      </c>
      <c r="O465" s="81">
        <v>96.559374810577097</v>
      </c>
      <c r="P465" s="81">
        <v>92.932327277722223</v>
      </c>
      <c r="Q465" s="81">
        <v>7.6396521167180884</v>
      </c>
      <c r="R465" s="81">
        <v>0</v>
      </c>
      <c r="S465" s="81">
        <v>8.1690080787318813</v>
      </c>
      <c r="T465" s="82"/>
      <c r="U465" s="81">
        <v>31909855</v>
      </c>
      <c r="V465" s="81">
        <v>4049</v>
      </c>
      <c r="W465" s="81">
        <v>69</v>
      </c>
      <c r="X465" s="81">
        <v>32239</v>
      </c>
      <c r="Y465" s="81">
        <v>36015</v>
      </c>
      <c r="Z465" s="81">
        <v>39716</v>
      </c>
      <c r="AA465" s="81">
        <v>22565</v>
      </c>
      <c r="AB465" s="81">
        <v>124042</v>
      </c>
      <c r="AC465" s="81">
        <v>0</v>
      </c>
      <c r="AD465" s="81">
        <v>8.1690080787318813</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2233</v>
      </c>
      <c r="B466" s="80">
        <v>376</v>
      </c>
      <c r="C466" s="80">
        <v>2</v>
      </c>
      <c r="D466" s="80">
        <v>23</v>
      </c>
      <c r="E466" s="80">
        <v>2005</v>
      </c>
      <c r="F466" s="80" t="s">
        <v>565</v>
      </c>
      <c r="G466" s="80" t="s">
        <v>2231</v>
      </c>
      <c r="H466" s="80" t="s">
        <v>2232</v>
      </c>
      <c r="I466" s="177"/>
      <c r="J466" s="81">
        <v>475.15576908728843</v>
      </c>
      <c r="K466" s="81">
        <v>11.402146085688903</v>
      </c>
      <c r="L466" s="81">
        <v>10.659318345051982</v>
      </c>
      <c r="M466" s="81">
        <v>206.3787216739295</v>
      </c>
      <c r="N466" s="81">
        <v>201.76323298021273</v>
      </c>
      <c r="O466" s="81">
        <v>151.49819889821697</v>
      </c>
      <c r="P466" s="81">
        <v>87.126623940200915</v>
      </c>
      <c r="Q466" s="81">
        <v>8.0595450358397578</v>
      </c>
      <c r="R466" s="81">
        <v>0</v>
      </c>
      <c r="S466" s="81">
        <v>0</v>
      </c>
      <c r="T466" s="82"/>
      <c r="U466" s="81">
        <v>36009198</v>
      </c>
      <c r="V466" s="81">
        <v>3926</v>
      </c>
      <c r="W466" s="81">
        <v>118</v>
      </c>
      <c r="X466" s="81">
        <v>34965</v>
      </c>
      <c r="Y466" s="81">
        <v>48639</v>
      </c>
      <c r="Z466" s="81">
        <v>72108</v>
      </c>
      <c r="AA466" s="81">
        <v>17326</v>
      </c>
      <c r="AB466" s="81">
        <v>136800</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2234</v>
      </c>
      <c r="B467" s="80">
        <v>377</v>
      </c>
      <c r="C467" s="80">
        <v>3</v>
      </c>
      <c r="D467" s="80">
        <v>23</v>
      </c>
      <c r="E467" s="80">
        <v>2006</v>
      </c>
      <c r="F467" s="80" t="s">
        <v>566</v>
      </c>
      <c r="G467" s="80" t="s">
        <v>2231</v>
      </c>
      <c r="H467" s="80" t="s">
        <v>2232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2235</v>
      </c>
      <c r="B468" s="80">
        <v>378</v>
      </c>
      <c r="C468" s="80">
        <v>4</v>
      </c>
      <c r="D468" s="80">
        <v>23</v>
      </c>
      <c r="E468" s="80">
        <v>2007</v>
      </c>
      <c r="F468" s="80" t="s">
        <v>567</v>
      </c>
      <c r="G468" s="80" t="s">
        <v>2231</v>
      </c>
      <c r="H468" s="80" t="s">
        <v>2232</v>
      </c>
      <c r="I468" s="177"/>
      <c r="J468" s="81">
        <v>556.14736527262721</v>
      </c>
      <c r="K468" s="81">
        <v>9.2831716197158585</v>
      </c>
      <c r="L468" s="81">
        <v>9.6014749678593709</v>
      </c>
      <c r="M468" s="81">
        <v>190.59834309155633</v>
      </c>
      <c r="N468" s="81">
        <v>207.22920550618585</v>
      </c>
      <c r="O468" s="81">
        <v>150.22091741670297</v>
      </c>
      <c r="P468" s="81">
        <v>85.058993992829329</v>
      </c>
      <c r="Q468" s="81">
        <v>8.593179366411535</v>
      </c>
      <c r="R468" s="81">
        <v>0</v>
      </c>
      <c r="S468" s="81">
        <v>0</v>
      </c>
      <c r="T468" s="82"/>
      <c r="U468" s="81">
        <v>49730229</v>
      </c>
      <c r="V468" s="81">
        <v>3467</v>
      </c>
      <c r="W468" s="81">
        <v>124</v>
      </c>
      <c r="X468" s="81">
        <v>39777</v>
      </c>
      <c r="Y468" s="81">
        <v>50454</v>
      </c>
      <c r="Z468" s="81">
        <v>74328</v>
      </c>
      <c r="AA468" s="81">
        <v>16657</v>
      </c>
      <c r="AB468" s="81">
        <v>138144</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2236</v>
      </c>
      <c r="B469" s="80">
        <v>379</v>
      </c>
      <c r="C469" s="80">
        <v>5</v>
      </c>
      <c r="D469" s="80">
        <v>23</v>
      </c>
      <c r="E469" s="80">
        <v>2008</v>
      </c>
      <c r="F469" s="80" t="s">
        <v>84</v>
      </c>
      <c r="G469" s="80" t="s">
        <v>2231</v>
      </c>
      <c r="H469" s="80" t="s">
        <v>2232</v>
      </c>
      <c r="I469" s="177"/>
      <c r="J469" s="81">
        <v>551.295063742107</v>
      </c>
      <c r="K469" s="81">
        <v>7.0004795402870696</v>
      </c>
      <c r="L469" s="81">
        <v>8.2110797719875848</v>
      </c>
      <c r="M469" s="81">
        <v>201.20990751405282</v>
      </c>
      <c r="N469" s="81">
        <v>182.29222953279125</v>
      </c>
      <c r="O469" s="81">
        <v>146.49787866679313</v>
      </c>
      <c r="P469" s="81">
        <v>83.360442594668953</v>
      </c>
      <c r="Q469" s="81">
        <v>8.4740248491313448</v>
      </c>
      <c r="R469" s="81">
        <v>0</v>
      </c>
      <c r="S469" s="81">
        <v>0</v>
      </c>
      <c r="T469" s="82"/>
      <c r="U469" s="81">
        <v>52468654</v>
      </c>
      <c r="V469" s="81">
        <v>3467</v>
      </c>
      <c r="W469" s="81">
        <v>124</v>
      </c>
      <c r="X469" s="81">
        <v>39777</v>
      </c>
      <c r="Y469" s="81">
        <v>51142</v>
      </c>
      <c r="Z469" s="81">
        <v>75030</v>
      </c>
      <c r="AA469" s="81">
        <v>16343</v>
      </c>
      <c r="AB469" s="81">
        <v>138467</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2237</v>
      </c>
      <c r="B470" s="80">
        <v>380</v>
      </c>
      <c r="C470" s="80">
        <v>6</v>
      </c>
      <c r="D470" s="80">
        <v>23</v>
      </c>
      <c r="E470" s="80">
        <v>2009</v>
      </c>
      <c r="F470" s="80" t="s">
        <v>85</v>
      </c>
      <c r="G470" s="80" t="s">
        <v>2231</v>
      </c>
      <c r="H470" s="80" t="s">
        <v>2232</v>
      </c>
      <c r="I470" s="177"/>
      <c r="J470" s="81">
        <v>536.71042432054435</v>
      </c>
      <c r="K470" s="81">
        <v>8.2693720243401643</v>
      </c>
      <c r="L470" s="81">
        <v>7.445427793579471</v>
      </c>
      <c r="M470" s="81">
        <v>212.10118865619714</v>
      </c>
      <c r="N470" s="81">
        <v>190.42925298953082</v>
      </c>
      <c r="O470" s="81">
        <v>150.20243608802272</v>
      </c>
      <c r="P470" s="81">
        <v>79.460530855914911</v>
      </c>
      <c r="Q470" s="81">
        <v>8.0888777000120236</v>
      </c>
      <c r="R470" s="81">
        <v>0</v>
      </c>
      <c r="S470" s="81">
        <v>0</v>
      </c>
      <c r="T470" s="82"/>
      <c r="U470" s="81">
        <v>43606219</v>
      </c>
      <c r="V470" s="81">
        <v>3972</v>
      </c>
      <c r="W470" s="81">
        <v>140</v>
      </c>
      <c r="X470" s="81">
        <v>43931</v>
      </c>
      <c r="Y470" s="81">
        <v>51724</v>
      </c>
      <c r="Z470" s="81">
        <v>75931</v>
      </c>
      <c r="AA470" s="81">
        <v>15993</v>
      </c>
      <c r="AB470" s="81">
        <v>138750</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389.32900000000001</v>
      </c>
      <c r="BJ470" s="81">
        <v>0</v>
      </c>
      <c r="BK470" s="81">
        <v>61.53</v>
      </c>
      <c r="BL470" s="81">
        <v>0</v>
      </c>
      <c r="BM470" s="82"/>
      <c r="BN470" s="81">
        <v>0</v>
      </c>
      <c r="BO470" s="81">
        <v>0</v>
      </c>
      <c r="BP470" s="81">
        <v>13</v>
      </c>
      <c r="BQ470" s="81">
        <v>0</v>
      </c>
      <c r="BR470" s="81">
        <v>6</v>
      </c>
      <c r="BS470" s="81">
        <v>0</v>
      </c>
      <c r="BT470"/>
      <c r="BU470" s="80"/>
      <c r="BV470" s="80"/>
      <c r="BW470" s="80"/>
      <c r="BX470" s="80"/>
      <c r="BY470" s="80"/>
      <c r="BZ470" s="80"/>
      <c r="CA470" s="80"/>
      <c r="CB470" s="80"/>
      <c r="CC470" s="80"/>
    </row>
    <row r="471" spans="1:81">
      <c r="A471" s="80" t="s">
        <v>2238</v>
      </c>
      <c r="B471" s="80">
        <v>381</v>
      </c>
      <c r="C471" s="80">
        <v>7</v>
      </c>
      <c r="D471" s="80">
        <v>23</v>
      </c>
      <c r="E471" s="80">
        <v>2010</v>
      </c>
      <c r="F471" s="80" t="s">
        <v>86</v>
      </c>
      <c r="G471" s="80" t="s">
        <v>2231</v>
      </c>
      <c r="H471" s="80" t="s">
        <v>2232</v>
      </c>
      <c r="I471" s="177"/>
      <c r="J471" s="81">
        <v>574.74650260501573</v>
      </c>
      <c r="K471" s="81">
        <v>8.6459964056699459</v>
      </c>
      <c r="L471" s="81">
        <v>6.9114396735058179</v>
      </c>
      <c r="M471" s="81">
        <v>218.94006389820507</v>
      </c>
      <c r="N471" s="81">
        <v>219.62681680610254</v>
      </c>
      <c r="O471" s="81">
        <v>150.9017517017291</v>
      </c>
      <c r="P471" s="81">
        <v>80.364532306003639</v>
      </c>
      <c r="Q471" s="81">
        <v>8.4621693772178368</v>
      </c>
      <c r="R471" s="81">
        <v>0</v>
      </c>
      <c r="S471" s="81">
        <v>0</v>
      </c>
      <c r="T471" s="82"/>
      <c r="U471" s="81">
        <v>46848274</v>
      </c>
      <c r="V471" s="81">
        <v>3972</v>
      </c>
      <c r="W471" s="81">
        <v>140</v>
      </c>
      <c r="X471" s="81">
        <v>43931</v>
      </c>
      <c r="Y471" s="81">
        <v>52514</v>
      </c>
      <c r="Z471" s="81">
        <v>76639</v>
      </c>
      <c r="AA471" s="81">
        <v>15771</v>
      </c>
      <c r="AB471" s="81">
        <v>139086</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446.47899999999998</v>
      </c>
      <c r="BJ471" s="81">
        <v>0</v>
      </c>
      <c r="BK471" s="81">
        <v>97.376000000000005</v>
      </c>
      <c r="BL471" s="81">
        <v>0</v>
      </c>
      <c r="BM471" s="82"/>
      <c r="BN471" s="81">
        <v>0</v>
      </c>
      <c r="BO471" s="81">
        <v>0</v>
      </c>
      <c r="BP471" s="81">
        <v>14</v>
      </c>
      <c r="BQ471" s="81">
        <v>0</v>
      </c>
      <c r="BR471" s="81">
        <v>6</v>
      </c>
      <c r="BS471" s="81">
        <v>0</v>
      </c>
      <c r="BT471"/>
      <c r="BU471" s="80">
        <v>422.24900000000002</v>
      </c>
      <c r="BV471" s="80">
        <v>0</v>
      </c>
      <c r="BW471" s="80">
        <v>37.243000000000002</v>
      </c>
      <c r="BX471" s="80">
        <v>0</v>
      </c>
      <c r="BY471" s="80">
        <v>0.14899999999999999</v>
      </c>
      <c r="BZ471" s="80">
        <v>0</v>
      </c>
      <c r="CA471" s="80">
        <v>84.213999999999999</v>
      </c>
      <c r="CB471" s="80">
        <v>0</v>
      </c>
      <c r="CC471" s="80">
        <v>0</v>
      </c>
    </row>
    <row r="472" spans="1:81">
      <c r="A472" s="80" t="s">
        <v>2239</v>
      </c>
      <c r="B472" s="80">
        <v>382</v>
      </c>
      <c r="C472" s="80">
        <v>8</v>
      </c>
      <c r="D472" s="80">
        <v>23</v>
      </c>
      <c r="E472" s="80">
        <v>2011</v>
      </c>
      <c r="F472" s="80" t="s">
        <v>87</v>
      </c>
      <c r="G472" s="80" t="s">
        <v>2231</v>
      </c>
      <c r="H472" s="80" t="s">
        <v>2232</v>
      </c>
      <c r="I472" s="177"/>
      <c r="J472" s="81">
        <v>427.93598494188683</v>
      </c>
      <c r="K472" s="81">
        <v>11.935333280576653</v>
      </c>
      <c r="L472" s="81">
        <v>6.8739419908066983</v>
      </c>
      <c r="M472" s="81">
        <v>254.98753161257059</v>
      </c>
      <c r="N472" s="81">
        <v>229.37805187368312</v>
      </c>
      <c r="O472" s="81">
        <v>150.17911251048525</v>
      </c>
      <c r="P472" s="81">
        <v>77.586864883435425</v>
      </c>
      <c r="Q472" s="81">
        <v>9.7874889873312565</v>
      </c>
      <c r="R472" s="81">
        <v>0</v>
      </c>
      <c r="S472" s="81">
        <v>0</v>
      </c>
      <c r="T472" s="82"/>
      <c r="U472" s="81">
        <v>32350132</v>
      </c>
      <c r="V472" s="81">
        <v>3972</v>
      </c>
      <c r="W472" s="81">
        <v>140</v>
      </c>
      <c r="X472" s="81">
        <v>43931</v>
      </c>
      <c r="Y472" s="81">
        <v>53191</v>
      </c>
      <c r="Z472" s="81">
        <v>77929</v>
      </c>
      <c r="AA472" s="81">
        <v>15679</v>
      </c>
      <c r="AB472" s="81">
        <v>139466</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431.97800000000001</v>
      </c>
      <c r="BJ472" s="81">
        <v>0</v>
      </c>
      <c r="BK472" s="81">
        <v>127.41300000000001</v>
      </c>
      <c r="BL472" s="81">
        <v>0</v>
      </c>
      <c r="BM472" s="82"/>
      <c r="BN472" s="81">
        <v>0</v>
      </c>
      <c r="BO472" s="81">
        <v>0</v>
      </c>
      <c r="BP472" s="81">
        <v>14</v>
      </c>
      <c r="BQ472" s="81">
        <v>0</v>
      </c>
      <c r="BR472" s="81">
        <v>7</v>
      </c>
      <c r="BS472" s="81">
        <v>0</v>
      </c>
      <c r="BT472"/>
      <c r="BU472" s="80">
        <v>433.48700000000002</v>
      </c>
      <c r="BV472" s="80">
        <v>22.63</v>
      </c>
      <c r="BW472" s="80">
        <v>43.831000000000003</v>
      </c>
      <c r="BX472" s="80">
        <v>0</v>
      </c>
      <c r="BY472" s="80">
        <v>0.15</v>
      </c>
      <c r="BZ472" s="80">
        <v>0</v>
      </c>
      <c r="CA472" s="80">
        <v>59.292999999999999</v>
      </c>
      <c r="CB472" s="80">
        <v>0</v>
      </c>
      <c r="CC472" s="80">
        <v>0</v>
      </c>
    </row>
    <row r="473" spans="1:81">
      <c r="A473" s="80" t="s">
        <v>2240</v>
      </c>
      <c r="B473" s="80">
        <v>383</v>
      </c>
      <c r="C473" s="80">
        <v>9</v>
      </c>
      <c r="D473" s="80">
        <v>23</v>
      </c>
      <c r="E473" s="80">
        <v>2012</v>
      </c>
      <c r="F473" s="80" t="s">
        <v>88</v>
      </c>
      <c r="G473" s="80" t="s">
        <v>2231</v>
      </c>
      <c r="H473" s="80" t="s">
        <v>2232</v>
      </c>
      <c r="I473" s="177"/>
      <c r="J473" s="81">
        <v>619.36212587183468</v>
      </c>
      <c r="K473" s="81">
        <v>11.144770410762606</v>
      </c>
      <c r="L473" s="81">
        <v>6.9752099959632936</v>
      </c>
      <c r="M473" s="81">
        <v>240.78933740659448</v>
      </c>
      <c r="N473" s="81">
        <v>223.99786567682654</v>
      </c>
      <c r="O473" s="81">
        <v>151.20755285036631</v>
      </c>
      <c r="P473" s="81">
        <v>77.505760740285623</v>
      </c>
      <c r="Q473" s="81">
        <v>10.867188856957416</v>
      </c>
      <c r="R473" s="81">
        <v>0</v>
      </c>
      <c r="S473" s="81">
        <v>0</v>
      </c>
      <c r="T473" s="82"/>
      <c r="U473" s="81">
        <v>49243018</v>
      </c>
      <c r="V473" s="81">
        <v>3972</v>
      </c>
      <c r="W473" s="81">
        <v>140</v>
      </c>
      <c r="X473" s="81">
        <v>43931</v>
      </c>
      <c r="Y473" s="81">
        <v>55323</v>
      </c>
      <c r="Z473" s="81">
        <v>79085</v>
      </c>
      <c r="AA473" s="81">
        <v>15574</v>
      </c>
      <c r="AB473" s="81">
        <v>142526</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442.74700000000001</v>
      </c>
      <c r="BJ473" s="81">
        <v>0</v>
      </c>
      <c r="BK473" s="81">
        <v>141.965</v>
      </c>
      <c r="BL473" s="81">
        <v>0</v>
      </c>
      <c r="BM473" s="82"/>
      <c r="BN473" s="81">
        <v>0</v>
      </c>
      <c r="BO473" s="81">
        <v>0</v>
      </c>
      <c r="BP473" s="81">
        <v>15</v>
      </c>
      <c r="BQ473" s="81">
        <v>0</v>
      </c>
      <c r="BR473" s="81">
        <v>9</v>
      </c>
      <c r="BS473" s="81">
        <v>0</v>
      </c>
      <c r="BT473"/>
      <c r="BU473" s="80">
        <v>464</v>
      </c>
      <c r="BV473" s="80">
        <v>26.797999999999998</v>
      </c>
      <c r="BW473" s="80">
        <v>43.363</v>
      </c>
      <c r="BX473" s="80">
        <v>0</v>
      </c>
      <c r="BY473" s="80">
        <v>0</v>
      </c>
      <c r="BZ473" s="80">
        <v>0</v>
      </c>
      <c r="CA473" s="80">
        <v>50.551000000000002</v>
      </c>
      <c r="CB473" s="80">
        <v>0</v>
      </c>
      <c r="CC473" s="80">
        <v>0</v>
      </c>
    </row>
    <row r="474" spans="1:81">
      <c r="A474" s="80" t="s">
        <v>2241</v>
      </c>
      <c r="B474" s="80">
        <v>384</v>
      </c>
      <c r="C474" s="80">
        <v>10</v>
      </c>
      <c r="D474" s="80">
        <v>23</v>
      </c>
      <c r="E474" s="80">
        <v>2013</v>
      </c>
      <c r="F474" s="80" t="s">
        <v>89</v>
      </c>
      <c r="G474" s="80" t="s">
        <v>2231</v>
      </c>
      <c r="H474" s="80" t="s">
        <v>2232</v>
      </c>
      <c r="I474" s="177"/>
      <c r="J474" s="81">
        <v>565.444055022459</v>
      </c>
      <c r="K474" s="81">
        <v>9.7520655044514175</v>
      </c>
      <c r="L474" s="81">
        <v>6.6167140415265067</v>
      </c>
      <c r="M474" s="81">
        <v>242.45356579943669</v>
      </c>
      <c r="N474" s="81">
        <v>231.15308181709054</v>
      </c>
      <c r="O474" s="81">
        <v>147.45005941672375</v>
      </c>
      <c r="P474" s="81">
        <v>78.277349024691162</v>
      </c>
      <c r="Q474" s="81">
        <v>11.043450699673228</v>
      </c>
      <c r="R474" s="81">
        <v>0</v>
      </c>
      <c r="S474" s="81">
        <v>0</v>
      </c>
      <c r="T474" s="82"/>
      <c r="U474" s="81">
        <v>45114461</v>
      </c>
      <c r="V474" s="81">
        <v>3972</v>
      </c>
      <c r="W474" s="81">
        <v>140</v>
      </c>
      <c r="X474" s="81">
        <v>43931</v>
      </c>
      <c r="Y474" s="81">
        <v>55756</v>
      </c>
      <c r="Z474" s="81">
        <v>80563</v>
      </c>
      <c r="AA474" s="81">
        <v>15670</v>
      </c>
      <c r="AB474" s="81">
        <v>142761</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456.649</v>
      </c>
      <c r="BJ474" s="81">
        <v>0</v>
      </c>
      <c r="BK474" s="81">
        <v>146.578</v>
      </c>
      <c r="BL474" s="81">
        <v>0</v>
      </c>
      <c r="BM474" s="82"/>
      <c r="BN474" s="81">
        <v>0</v>
      </c>
      <c r="BO474" s="81">
        <v>0</v>
      </c>
      <c r="BP474" s="81">
        <v>16</v>
      </c>
      <c r="BQ474" s="81">
        <v>0</v>
      </c>
      <c r="BR474" s="81">
        <v>9</v>
      </c>
      <c r="BS474" s="81">
        <v>0</v>
      </c>
      <c r="BT474"/>
      <c r="BU474" s="80">
        <v>468.98599999999999</v>
      </c>
      <c r="BV474" s="80">
        <v>29.045000000000002</v>
      </c>
      <c r="BW474" s="80">
        <v>45.021000000000001</v>
      </c>
      <c r="BX474" s="80">
        <v>0</v>
      </c>
      <c r="BY474" s="80">
        <v>0</v>
      </c>
      <c r="BZ474" s="80">
        <v>0</v>
      </c>
      <c r="CA474" s="80">
        <v>60.174999999999997</v>
      </c>
      <c r="CB474" s="80">
        <v>0</v>
      </c>
      <c r="CC474" s="80">
        <v>0</v>
      </c>
    </row>
    <row r="475" spans="1:81">
      <c r="A475" s="80" t="s">
        <v>2242</v>
      </c>
      <c r="B475" s="80">
        <v>385</v>
      </c>
      <c r="C475" s="80">
        <v>11</v>
      </c>
      <c r="D475" s="80">
        <v>23</v>
      </c>
      <c r="E475" s="80">
        <v>2014</v>
      </c>
      <c r="F475" s="80" t="s">
        <v>90</v>
      </c>
      <c r="G475" s="80" t="s">
        <v>2231</v>
      </c>
      <c r="H475" s="80" t="s">
        <v>2232</v>
      </c>
      <c r="I475" s="177"/>
      <c r="J475" s="81">
        <v>484.22970990435067</v>
      </c>
      <c r="K475" s="81">
        <v>8.9705409878759799</v>
      </c>
      <c r="L475" s="81">
        <v>5.4813653333275001</v>
      </c>
      <c r="M475" s="81">
        <v>265.085458127511</v>
      </c>
      <c r="N475" s="81">
        <v>209.01014681178279</v>
      </c>
      <c r="O475" s="81">
        <v>141.514066874642</v>
      </c>
      <c r="P475" s="81">
        <v>78.498686395255675</v>
      </c>
      <c r="Q475" s="81">
        <v>10.599180601250549</v>
      </c>
      <c r="R475" s="81">
        <v>0</v>
      </c>
      <c r="S475" s="81">
        <v>0</v>
      </c>
      <c r="T475" s="82"/>
      <c r="U475" s="81">
        <v>40426452</v>
      </c>
      <c r="V475" s="81">
        <v>3086</v>
      </c>
      <c r="W475" s="81">
        <v>120</v>
      </c>
      <c r="X475" s="81">
        <v>47056</v>
      </c>
      <c r="Y475" s="81">
        <v>56351</v>
      </c>
      <c r="Z475" s="81">
        <v>81434</v>
      </c>
      <c r="AA475" s="81">
        <v>15633</v>
      </c>
      <c r="AB475" s="81">
        <v>142808</v>
      </c>
      <c r="AC475" s="81">
        <v>0</v>
      </c>
      <c r="AD475" s="81">
        <v>0</v>
      </c>
      <c r="AE475" s="82"/>
      <c r="AF475" s="81">
        <v>338588687.44215703</v>
      </c>
      <c r="AG475" s="81">
        <v>7161505.63277948</v>
      </c>
      <c r="AH475" s="81">
        <v>933439.83381898713</v>
      </c>
      <c r="AI475" s="81">
        <v>351799939.6189236</v>
      </c>
      <c r="AJ475" s="81">
        <v>283173935.73024404</v>
      </c>
      <c r="AK475" s="81">
        <v>0</v>
      </c>
      <c r="AL475" s="81">
        <v>0</v>
      </c>
      <c r="AM475" s="81">
        <v>19605404.389356915</v>
      </c>
      <c r="AN475" s="81">
        <v>0</v>
      </c>
      <c r="AO475" s="81">
        <v>0</v>
      </c>
      <c r="AP475" s="82"/>
      <c r="AQ475" s="81">
        <v>3275</v>
      </c>
      <c r="AR475" s="81">
        <v>466</v>
      </c>
      <c r="AS475" s="81">
        <v>0</v>
      </c>
      <c r="AT475" s="81">
        <v>0</v>
      </c>
      <c r="AU475" s="81">
        <v>0</v>
      </c>
      <c r="AV475" s="81">
        <v>1</v>
      </c>
      <c r="AW475" s="81" t="s">
        <v>564</v>
      </c>
      <c r="AX475" s="82"/>
      <c r="AY475" s="81">
        <v>13404.3</v>
      </c>
      <c r="AZ475" s="81">
        <v>51190</v>
      </c>
      <c r="BA475" s="81">
        <v>0</v>
      </c>
      <c r="BB475" s="81">
        <v>0</v>
      </c>
      <c r="BC475" s="81">
        <v>0</v>
      </c>
      <c r="BD475" s="81">
        <v>7230</v>
      </c>
      <c r="BE475" s="81" t="s">
        <v>564</v>
      </c>
      <c r="BF475" s="82"/>
      <c r="BG475" s="81">
        <v>0</v>
      </c>
      <c r="BH475" s="81">
        <v>0</v>
      </c>
      <c r="BI475" s="81">
        <v>234.053</v>
      </c>
      <c r="BJ475" s="81">
        <v>0</v>
      </c>
      <c r="BK475" s="81">
        <v>142.24599999999998</v>
      </c>
      <c r="BL475" s="81">
        <v>0</v>
      </c>
      <c r="BM475" s="82"/>
      <c r="BN475" s="81">
        <v>0</v>
      </c>
      <c r="BO475" s="81">
        <v>0</v>
      </c>
      <c r="BP475" s="81">
        <v>16</v>
      </c>
      <c r="BQ475" s="81">
        <v>0</v>
      </c>
      <c r="BR475" s="81">
        <v>9</v>
      </c>
      <c r="BS475" s="81">
        <v>0</v>
      </c>
      <c r="BT475"/>
      <c r="BU475" s="80">
        <v>304.49599999999998</v>
      </c>
      <c r="BV475" s="80">
        <v>28.225999999999999</v>
      </c>
      <c r="BW475" s="80">
        <v>43.433</v>
      </c>
      <c r="BX475" s="80">
        <v>0</v>
      </c>
      <c r="BY475" s="80">
        <v>0.14399999999999999</v>
      </c>
      <c r="BZ475" s="80">
        <v>0</v>
      </c>
      <c r="CA475" s="80">
        <v>0</v>
      </c>
      <c r="CB475" s="80">
        <v>0</v>
      </c>
      <c r="CC475" s="80">
        <v>0</v>
      </c>
    </row>
    <row r="476" spans="1:81">
      <c r="A476" s="80" t="s">
        <v>2243</v>
      </c>
      <c r="B476" s="80">
        <v>386</v>
      </c>
      <c r="C476" s="80">
        <v>12</v>
      </c>
      <c r="D476" s="80">
        <v>23</v>
      </c>
      <c r="E476" s="80">
        <v>2015</v>
      </c>
      <c r="F476" s="80" t="s">
        <v>91</v>
      </c>
      <c r="G476" s="80" t="s">
        <v>2231</v>
      </c>
      <c r="H476" s="80" t="s">
        <v>2232</v>
      </c>
      <c r="I476" s="177"/>
      <c r="J476" s="81">
        <v>522.65128837534348</v>
      </c>
      <c r="K476" s="81">
        <v>8.4881514017539619</v>
      </c>
      <c r="L476" s="81">
        <v>10.148362758997072</v>
      </c>
      <c r="M476" s="81">
        <v>216.67568968790906</v>
      </c>
      <c r="N476" s="81">
        <v>198.49849365702715</v>
      </c>
      <c r="O476" s="81">
        <v>141.96915526500496</v>
      </c>
      <c r="P476" s="81">
        <v>78.449893969728564</v>
      </c>
      <c r="Q476" s="81">
        <v>10.400847834667628</v>
      </c>
      <c r="R476" s="81">
        <v>0</v>
      </c>
      <c r="S476" s="81">
        <v>0</v>
      </c>
      <c r="T476" s="82"/>
      <c r="U476" s="81">
        <v>45478715</v>
      </c>
      <c r="V476" s="81">
        <v>3086</v>
      </c>
      <c r="W476" s="81">
        <v>120</v>
      </c>
      <c r="X476" s="81">
        <v>47056</v>
      </c>
      <c r="Y476" s="81">
        <v>57119</v>
      </c>
      <c r="Z476" s="81">
        <v>82483</v>
      </c>
      <c r="AA476" s="81">
        <v>15611</v>
      </c>
      <c r="AB476" s="81">
        <v>143149</v>
      </c>
      <c r="AC476" s="81">
        <v>0</v>
      </c>
      <c r="AD476" s="81">
        <v>0</v>
      </c>
      <c r="AE476" s="82"/>
      <c r="AF476" s="81">
        <v>356160720.55989343</v>
      </c>
      <c r="AG476" s="81">
        <v>6324356.9192397166</v>
      </c>
      <c r="AH476" s="81">
        <v>1634803.3267621063</v>
      </c>
      <c r="AI476" s="81">
        <v>311006980.71758884</v>
      </c>
      <c r="AJ476" s="81">
        <v>283162205.24926931</v>
      </c>
      <c r="AK476" s="81">
        <v>0</v>
      </c>
      <c r="AL476" s="81">
        <v>0</v>
      </c>
      <c r="AM476" s="81">
        <v>19617969.962529764</v>
      </c>
      <c r="AN476" s="81">
        <v>0</v>
      </c>
      <c r="AO476" s="81">
        <v>0</v>
      </c>
      <c r="AP476" s="82"/>
      <c r="AQ476" s="81">
        <v>3615</v>
      </c>
      <c r="AR476" s="81">
        <v>701</v>
      </c>
      <c r="AS476" s="81">
        <v>0</v>
      </c>
      <c r="AT476" s="81">
        <v>0</v>
      </c>
      <c r="AU476" s="81">
        <v>0</v>
      </c>
      <c r="AV476" s="81">
        <v>1</v>
      </c>
      <c r="AW476" s="81" t="s">
        <v>564</v>
      </c>
      <c r="AX476" s="82"/>
      <c r="AY476" s="81">
        <v>14927.4</v>
      </c>
      <c r="AZ476" s="81">
        <v>57300.299999999996</v>
      </c>
      <c r="BA476" s="81">
        <v>0</v>
      </c>
      <c r="BB476" s="81">
        <v>0</v>
      </c>
      <c r="BC476" s="81">
        <v>0</v>
      </c>
      <c r="BD476" s="81">
        <v>7230</v>
      </c>
      <c r="BE476" s="81" t="s">
        <v>564</v>
      </c>
      <c r="BF476" s="82"/>
      <c r="BG476" s="81">
        <v>0</v>
      </c>
      <c r="BH476" s="81">
        <v>0</v>
      </c>
      <c r="BI476" s="81">
        <v>342.887</v>
      </c>
      <c r="BJ476" s="81">
        <v>0</v>
      </c>
      <c r="BK476" s="81">
        <v>137.89400000000001</v>
      </c>
      <c r="BL476" s="81">
        <v>0</v>
      </c>
      <c r="BM476" s="82"/>
      <c r="BN476" s="81">
        <v>0</v>
      </c>
      <c r="BO476" s="81">
        <v>0</v>
      </c>
      <c r="BP476" s="81">
        <v>18</v>
      </c>
      <c r="BQ476" s="81">
        <v>0</v>
      </c>
      <c r="BR476" s="81">
        <v>9</v>
      </c>
      <c r="BS476" s="81">
        <v>0</v>
      </c>
      <c r="BT476"/>
      <c r="BU476" s="80">
        <v>405.11200000000002</v>
      </c>
      <c r="BV476" s="80">
        <v>28.039000000000001</v>
      </c>
      <c r="BW476" s="80">
        <v>42.773000000000003</v>
      </c>
      <c r="BX476" s="80">
        <v>0</v>
      </c>
      <c r="BY476" s="80">
        <v>0.13400000000000001</v>
      </c>
      <c r="BZ476" s="80">
        <v>0</v>
      </c>
      <c r="CA476" s="80">
        <v>4.7229999999999999</v>
      </c>
      <c r="CB476" s="80">
        <v>0</v>
      </c>
      <c r="CC476" s="80">
        <v>0</v>
      </c>
    </row>
    <row r="477" spans="1:81">
      <c r="A477" s="80" t="s">
        <v>2244</v>
      </c>
      <c r="B477" s="80">
        <v>387</v>
      </c>
      <c r="C477" s="80">
        <v>13</v>
      </c>
      <c r="D477" s="80">
        <v>23</v>
      </c>
      <c r="E477" s="80">
        <v>2016</v>
      </c>
      <c r="F477" s="80" t="s">
        <v>92</v>
      </c>
      <c r="G477" s="80" t="s">
        <v>2231</v>
      </c>
      <c r="H477" s="80" t="s">
        <v>2232</v>
      </c>
      <c r="I477" s="177"/>
      <c r="J477" s="81">
        <v>493.16409963580662</v>
      </c>
      <c r="K477" s="81">
        <v>7.945017589986616</v>
      </c>
      <c r="L477" s="81">
        <v>5.9555887332002708</v>
      </c>
      <c r="M477" s="81">
        <v>209.9334500133574</v>
      </c>
      <c r="N477" s="81">
        <v>203.69082056069104</v>
      </c>
      <c r="O477" s="81">
        <v>142.61706730638289</v>
      </c>
      <c r="P477" s="81">
        <v>76.743512948489041</v>
      </c>
      <c r="Q477" s="81">
        <v>10.106030544964874</v>
      </c>
      <c r="R477" s="81">
        <v>0</v>
      </c>
      <c r="S477" s="81">
        <v>0</v>
      </c>
      <c r="T477" s="82"/>
      <c r="U477" s="81">
        <v>39347332</v>
      </c>
      <c r="V477" s="81">
        <v>3086</v>
      </c>
      <c r="W477" s="81">
        <v>120</v>
      </c>
      <c r="X477" s="81">
        <v>47056</v>
      </c>
      <c r="Y477" s="81">
        <v>57711</v>
      </c>
      <c r="Z477" s="81">
        <v>83878</v>
      </c>
      <c r="AA477" s="81">
        <v>15795</v>
      </c>
      <c r="AB477" s="81">
        <v>143080</v>
      </c>
      <c r="AC477" s="81">
        <v>0</v>
      </c>
      <c r="AD477" s="81">
        <v>0</v>
      </c>
      <c r="AE477" s="82"/>
      <c r="AF477" s="81">
        <v>343177081.9964869</v>
      </c>
      <c r="AG477" s="81">
        <v>5820733.95507921</v>
      </c>
      <c r="AH477" s="81">
        <v>772896.04360976222</v>
      </c>
      <c r="AI477" s="81">
        <v>319863503.81677228</v>
      </c>
      <c r="AJ477" s="81">
        <v>294191963.87292212</v>
      </c>
      <c r="AK477" s="81">
        <v>0</v>
      </c>
      <c r="AL477" s="81">
        <v>0</v>
      </c>
      <c r="AM477" s="81">
        <v>19623747.69322788</v>
      </c>
      <c r="AN477" s="81">
        <v>0</v>
      </c>
      <c r="AO477" s="81">
        <v>0</v>
      </c>
      <c r="AP477" s="82"/>
      <c r="AQ477" s="81">
        <v>3917</v>
      </c>
      <c r="AR477" s="81">
        <v>840</v>
      </c>
      <c r="AS477" s="81">
        <v>0</v>
      </c>
      <c r="AT477" s="81">
        <v>0</v>
      </c>
      <c r="AU477" s="81">
        <v>0</v>
      </c>
      <c r="AV477" s="81">
        <v>1</v>
      </c>
      <c r="AW477" s="81" t="s">
        <v>564</v>
      </c>
      <c r="AX477" s="82"/>
      <c r="AY477" s="81">
        <v>16390.7</v>
      </c>
      <c r="AZ477" s="81">
        <v>60886.399999999987</v>
      </c>
      <c r="BA477" s="81">
        <v>0</v>
      </c>
      <c r="BB477" s="81">
        <v>0</v>
      </c>
      <c r="BC477" s="81">
        <v>0</v>
      </c>
      <c r="BD477" s="81">
        <v>7230</v>
      </c>
      <c r="BE477" s="81" t="s">
        <v>564</v>
      </c>
      <c r="BF477" s="82"/>
      <c r="BG477" s="81">
        <v>0</v>
      </c>
      <c r="BH477" s="81">
        <v>0</v>
      </c>
      <c r="BI477" s="81">
        <v>288.387</v>
      </c>
      <c r="BJ477" s="81">
        <v>0</v>
      </c>
      <c r="BK477" s="81">
        <v>125.614</v>
      </c>
      <c r="BL477" s="81">
        <v>0</v>
      </c>
      <c r="BM477" s="82"/>
      <c r="BN477" s="81">
        <v>0</v>
      </c>
      <c r="BO477" s="81">
        <v>0</v>
      </c>
      <c r="BP477" s="81">
        <v>16</v>
      </c>
      <c r="BQ477" s="81">
        <v>0</v>
      </c>
      <c r="BR477" s="81">
        <v>9</v>
      </c>
      <c r="BS477" s="81">
        <v>0</v>
      </c>
      <c r="BT477"/>
      <c r="BU477" s="80">
        <v>350.71100000000001</v>
      </c>
      <c r="BV477" s="80">
        <v>17.744</v>
      </c>
      <c r="BW477" s="80">
        <v>41.701999999999998</v>
      </c>
      <c r="BX477" s="80">
        <v>0</v>
      </c>
      <c r="BY477" s="80">
        <v>0</v>
      </c>
      <c r="BZ477" s="80">
        <v>0</v>
      </c>
      <c r="CA477" s="80">
        <v>3.8439999999999999</v>
      </c>
      <c r="CB477" s="80">
        <v>0</v>
      </c>
      <c r="CC477" s="80">
        <v>0</v>
      </c>
    </row>
    <row r="478" spans="1:81">
      <c r="A478" s="80" t="s">
        <v>2245</v>
      </c>
      <c r="B478" s="80">
        <v>388</v>
      </c>
      <c r="C478" s="80">
        <v>14</v>
      </c>
      <c r="D478" s="80">
        <v>23</v>
      </c>
      <c r="E478" s="80">
        <v>2017</v>
      </c>
      <c r="F478" s="80" t="s">
        <v>71</v>
      </c>
      <c r="G478" s="80" t="s">
        <v>2231</v>
      </c>
      <c r="H478" s="80" t="s">
        <v>2232</v>
      </c>
      <c r="I478" s="177"/>
      <c r="J478" s="81">
        <v>461.06407066935583</v>
      </c>
      <c r="K478" s="81">
        <v>8.0211108658068007</v>
      </c>
      <c r="L478" s="81">
        <v>5.8197428892039982</v>
      </c>
      <c r="M478" s="81">
        <v>198.34021639370499</v>
      </c>
      <c r="N478" s="81">
        <v>199.71840278692235</v>
      </c>
      <c r="O478" s="81">
        <v>141.44395401230051</v>
      </c>
      <c r="P478" s="81">
        <v>76.155983381100995</v>
      </c>
      <c r="Q478" s="81">
        <v>9.7622131716387255</v>
      </c>
      <c r="R478" s="81">
        <v>0</v>
      </c>
      <c r="S478" s="81">
        <v>0</v>
      </c>
      <c r="T478" s="82"/>
      <c r="U478" s="81">
        <v>39310845</v>
      </c>
      <c r="V478" s="81">
        <v>3086</v>
      </c>
      <c r="W478" s="81">
        <v>120</v>
      </c>
      <c r="X478" s="81">
        <v>47056</v>
      </c>
      <c r="Y478" s="81">
        <v>58374</v>
      </c>
      <c r="Z478" s="81">
        <v>84568</v>
      </c>
      <c r="AA478" s="81">
        <v>15774</v>
      </c>
      <c r="AB478" s="81">
        <v>142930</v>
      </c>
      <c r="AC478" s="81">
        <v>0</v>
      </c>
      <c r="AD478" s="81">
        <v>0</v>
      </c>
      <c r="AE478" s="82"/>
      <c r="AF478" s="81">
        <v>349985340.50935221</v>
      </c>
      <c r="AG478" s="81">
        <v>6131357.2449061247</v>
      </c>
      <c r="AH478" s="81">
        <v>946143.48420586193</v>
      </c>
      <c r="AI478" s="81">
        <v>314474923.09483248</v>
      </c>
      <c r="AJ478" s="81">
        <v>280824767.43781239</v>
      </c>
      <c r="AK478" s="81">
        <v>0</v>
      </c>
      <c r="AL478" s="81">
        <v>0</v>
      </c>
      <c r="AM478" s="81">
        <v>19633848.469334081</v>
      </c>
      <c r="AN478" s="81">
        <v>0</v>
      </c>
      <c r="AO478" s="81">
        <v>0</v>
      </c>
      <c r="AP478" s="82"/>
      <c r="AQ478" s="81">
        <v>4096</v>
      </c>
      <c r="AR478" s="81">
        <v>925</v>
      </c>
      <c r="AS478" s="81">
        <v>0</v>
      </c>
      <c r="AT478" s="81">
        <v>0</v>
      </c>
      <c r="AU478" s="81">
        <v>0</v>
      </c>
      <c r="AV478" s="81">
        <v>1</v>
      </c>
      <c r="AW478" s="81" t="s">
        <v>564</v>
      </c>
      <c r="AX478" s="82"/>
      <c r="AY478" s="81">
        <v>17238</v>
      </c>
      <c r="AZ478" s="81">
        <v>32481.30000000001</v>
      </c>
      <c r="BA478" s="81">
        <v>0</v>
      </c>
      <c r="BB478" s="81">
        <v>0</v>
      </c>
      <c r="BC478" s="81">
        <v>0</v>
      </c>
      <c r="BD478" s="81">
        <v>7230</v>
      </c>
      <c r="BE478" s="81" t="s">
        <v>564</v>
      </c>
      <c r="BF478" s="82"/>
      <c r="BG478" s="81">
        <v>0</v>
      </c>
      <c r="BH478" s="81">
        <v>0</v>
      </c>
      <c r="BI478" s="81">
        <v>352.96899999999999</v>
      </c>
      <c r="BJ478" s="81">
        <v>0</v>
      </c>
      <c r="BK478" s="81">
        <v>130.489</v>
      </c>
      <c r="BL478" s="81">
        <v>0</v>
      </c>
      <c r="BM478" s="82"/>
      <c r="BN478" s="81">
        <v>0</v>
      </c>
      <c r="BO478" s="81">
        <v>0</v>
      </c>
      <c r="BP478" s="81">
        <v>18</v>
      </c>
      <c r="BQ478" s="81">
        <v>0</v>
      </c>
      <c r="BR478" s="81">
        <v>9</v>
      </c>
      <c r="BS478" s="81">
        <v>0</v>
      </c>
      <c r="BT478"/>
      <c r="BU478" s="80">
        <v>413.42</v>
      </c>
      <c r="BV478" s="80">
        <v>27.773</v>
      </c>
      <c r="BW478" s="80">
        <v>38.009</v>
      </c>
      <c r="BX478" s="80">
        <v>0</v>
      </c>
      <c r="BY478" s="80">
        <v>0</v>
      </c>
      <c r="BZ478" s="80">
        <v>0</v>
      </c>
      <c r="CA478" s="80">
        <v>4.2560000000000002</v>
      </c>
      <c r="CB478" s="80">
        <v>0</v>
      </c>
      <c r="CC478" s="80">
        <v>0</v>
      </c>
    </row>
    <row r="479" spans="1:81">
      <c r="A479" s="80" t="s">
        <v>2246</v>
      </c>
      <c r="B479" s="80">
        <v>389</v>
      </c>
      <c r="C479" s="80">
        <v>15</v>
      </c>
      <c r="D479" s="80">
        <v>23</v>
      </c>
      <c r="E479" s="80">
        <v>2018</v>
      </c>
      <c r="F479" s="80" t="s">
        <v>93</v>
      </c>
      <c r="G479" s="80" t="s">
        <v>2231</v>
      </c>
      <c r="H479" s="80" t="s">
        <v>2232</v>
      </c>
      <c r="I479" s="177"/>
      <c r="J479" s="81">
        <v>445.21192162497988</v>
      </c>
      <c r="K479" s="81">
        <v>7.4294923625442131</v>
      </c>
      <c r="L479" s="81">
        <v>5.35160855598102</v>
      </c>
      <c r="M479" s="81">
        <v>205.26905254189501</v>
      </c>
      <c r="N479" s="81">
        <v>181.85794077899456</v>
      </c>
      <c r="O479" s="81">
        <v>139.50041952545928</v>
      </c>
      <c r="P479" s="81">
        <v>75.938035670407032</v>
      </c>
      <c r="Q479" s="81">
        <v>9.0288626305522168</v>
      </c>
      <c r="R479" s="81">
        <v>0</v>
      </c>
      <c r="S479" s="81">
        <v>0</v>
      </c>
      <c r="T479" s="82"/>
      <c r="U479" s="81">
        <v>39567891</v>
      </c>
      <c r="V479" s="81">
        <v>3086</v>
      </c>
      <c r="W479" s="81">
        <v>120</v>
      </c>
      <c r="X479" s="81">
        <v>47056</v>
      </c>
      <c r="Y479" s="81">
        <v>58936</v>
      </c>
      <c r="Z479" s="81">
        <v>85003</v>
      </c>
      <c r="AA479" s="81">
        <v>15887</v>
      </c>
      <c r="AB479" s="81">
        <v>142457</v>
      </c>
      <c r="AC479" s="81">
        <v>0</v>
      </c>
      <c r="AD479" s="81">
        <v>0</v>
      </c>
      <c r="AE479" s="82"/>
      <c r="AF479" s="81">
        <v>358206706.12257361</v>
      </c>
      <c r="AG479" s="81">
        <v>5557627.2196102822</v>
      </c>
      <c r="AH479" s="81">
        <v>875655.71957951318</v>
      </c>
      <c r="AI479" s="81">
        <v>320052219.19676173</v>
      </c>
      <c r="AJ479" s="81">
        <v>278350397.39218467</v>
      </c>
      <c r="AK479" s="81">
        <v>0</v>
      </c>
      <c r="AL479" s="81">
        <v>0</v>
      </c>
      <c r="AM479" s="81">
        <v>19609364.27864936</v>
      </c>
      <c r="AN479" s="81">
        <v>0</v>
      </c>
      <c r="AO479" s="81">
        <v>0</v>
      </c>
      <c r="AP479" s="82"/>
      <c r="AQ479" s="81">
        <v>4316</v>
      </c>
      <c r="AR479" s="81">
        <v>997</v>
      </c>
      <c r="AS479" s="81">
        <v>0</v>
      </c>
      <c r="AT479" s="81">
        <v>0</v>
      </c>
      <c r="AU479" s="81">
        <v>0</v>
      </c>
      <c r="AV479" s="81">
        <v>1</v>
      </c>
      <c r="AW479" s="81" t="s">
        <v>564</v>
      </c>
      <c r="AX479" s="82"/>
      <c r="AY479" s="81">
        <v>18245.599999999999</v>
      </c>
      <c r="AZ479" s="81">
        <v>34487.199999999997</v>
      </c>
      <c r="BA479" s="81">
        <v>0</v>
      </c>
      <c r="BB479" s="81">
        <v>0</v>
      </c>
      <c r="BC479" s="81">
        <v>0</v>
      </c>
      <c r="BD479" s="81">
        <v>7230</v>
      </c>
      <c r="BE479" s="81" t="s">
        <v>564</v>
      </c>
      <c r="BF479" s="82"/>
      <c r="BG479" s="81">
        <v>0</v>
      </c>
      <c r="BH479" s="81">
        <v>0</v>
      </c>
      <c r="BI479" s="81">
        <v>356.30599999999998</v>
      </c>
      <c r="BJ479" s="81">
        <v>0</v>
      </c>
      <c r="BK479" s="81">
        <v>126.315</v>
      </c>
      <c r="BL479" s="81">
        <v>0</v>
      </c>
      <c r="BM479" s="82"/>
      <c r="BN479" s="81">
        <v>0</v>
      </c>
      <c r="BO479" s="81">
        <v>0</v>
      </c>
      <c r="BP479" s="81">
        <v>18</v>
      </c>
      <c r="BQ479" s="81">
        <v>0</v>
      </c>
      <c r="BR479" s="81">
        <v>9</v>
      </c>
      <c r="BS479" s="81">
        <v>0</v>
      </c>
      <c r="BT479"/>
      <c r="BU479" s="80">
        <v>415.24299999999999</v>
      </c>
      <c r="BV479" s="80">
        <v>26.254000000000001</v>
      </c>
      <c r="BW479" s="80">
        <v>37.21</v>
      </c>
      <c r="BX479" s="80">
        <v>0</v>
      </c>
      <c r="BY479" s="80">
        <v>0.13200000000000001</v>
      </c>
      <c r="BZ479" s="80">
        <v>0</v>
      </c>
      <c r="CA479" s="80">
        <v>3.782</v>
      </c>
      <c r="CB479" s="80">
        <v>0</v>
      </c>
      <c r="CC479" s="80">
        <v>0</v>
      </c>
    </row>
    <row r="480" spans="1:81">
      <c r="A480" s="80" t="s">
        <v>2247</v>
      </c>
      <c r="B480" s="80">
        <v>390</v>
      </c>
      <c r="C480" s="80">
        <v>16</v>
      </c>
      <c r="D480" s="80">
        <v>23</v>
      </c>
      <c r="E480" s="80">
        <v>2019</v>
      </c>
      <c r="F480" s="80" t="s">
        <v>73</v>
      </c>
      <c r="G480" s="80" t="s">
        <v>2231</v>
      </c>
      <c r="H480" s="80" t="s">
        <v>2232</v>
      </c>
      <c r="I480" s="177"/>
      <c r="J480" s="81">
        <v>464.20918558879072</v>
      </c>
      <c r="K480" s="81">
        <v>6.9268323295175724</v>
      </c>
      <c r="L480" s="81">
        <v>5.3896493105944208</v>
      </c>
      <c r="M480" s="81">
        <v>183.02127516592097</v>
      </c>
      <c r="N480" s="81">
        <v>170.877217756893</v>
      </c>
      <c r="O480" s="81">
        <v>135.9851150227779</v>
      </c>
      <c r="P480" s="81">
        <v>74.805836745297711</v>
      </c>
      <c r="Q480" s="81">
        <v>8.7638206357609096</v>
      </c>
      <c r="R480" s="81">
        <v>0</v>
      </c>
      <c r="S480" s="81">
        <v>8.7206395170967674</v>
      </c>
      <c r="T480" s="82"/>
      <c r="U480" s="81">
        <v>40599650</v>
      </c>
      <c r="V480" s="81">
        <v>3086</v>
      </c>
      <c r="W480" s="81">
        <v>120</v>
      </c>
      <c r="X480" s="81">
        <v>47056</v>
      </c>
      <c r="Y480" s="81">
        <v>59653</v>
      </c>
      <c r="Z480" s="81">
        <v>85136</v>
      </c>
      <c r="AA480" s="81">
        <v>15533</v>
      </c>
      <c r="AB480" s="81">
        <v>142019</v>
      </c>
      <c r="AC480" s="81">
        <v>0</v>
      </c>
      <c r="AD480" s="81">
        <v>8.7206395170967674</v>
      </c>
      <c r="AE480" s="82"/>
      <c r="AF480" s="81">
        <v>389778717.03375208</v>
      </c>
      <c r="AG480" s="81">
        <v>5459153.6094937427</v>
      </c>
      <c r="AH480" s="81">
        <v>963097.07089868758</v>
      </c>
      <c r="AI480" s="81">
        <v>307089617.40806109</v>
      </c>
      <c r="AJ480" s="81">
        <v>252756973.89153054</v>
      </c>
      <c r="AK480" s="81">
        <v>0</v>
      </c>
      <c r="AL480" s="81">
        <v>0</v>
      </c>
      <c r="AM480" s="81">
        <v>19341918.681540404</v>
      </c>
      <c r="AN480" s="81">
        <v>0</v>
      </c>
      <c r="AO480" s="81">
        <v>0</v>
      </c>
      <c r="AP480" s="82"/>
      <c r="AQ480" s="81">
        <v>4567</v>
      </c>
      <c r="AR480" s="81">
        <v>1077</v>
      </c>
      <c r="AS480" s="81">
        <v>0</v>
      </c>
      <c r="AT480" s="81">
        <v>0</v>
      </c>
      <c r="AU480" s="81">
        <v>0</v>
      </c>
      <c r="AV480" s="81">
        <v>0</v>
      </c>
      <c r="AW480" s="81" t="s">
        <v>564</v>
      </c>
      <c r="AX480" s="82"/>
      <c r="AY480" s="81">
        <v>19436.399999999969</v>
      </c>
      <c r="AZ480" s="81">
        <v>74379.200000000026</v>
      </c>
      <c r="BA480" s="81">
        <v>0</v>
      </c>
      <c r="BB480" s="81">
        <v>0</v>
      </c>
      <c r="BC480" s="81">
        <v>0</v>
      </c>
      <c r="BD480" s="81">
        <v>0</v>
      </c>
      <c r="BE480" s="81" t="s">
        <v>564</v>
      </c>
      <c r="BF480" s="82"/>
      <c r="BG480" s="81">
        <v>0</v>
      </c>
      <c r="BH480" s="81">
        <v>0</v>
      </c>
      <c r="BI480" s="81">
        <v>337.56900000000002</v>
      </c>
      <c r="BJ480" s="81">
        <v>0</v>
      </c>
      <c r="BK480" s="81">
        <v>102.26499999999999</v>
      </c>
      <c r="BL480" s="81">
        <v>0</v>
      </c>
      <c r="BM480" s="82"/>
      <c r="BN480" s="81">
        <v>0</v>
      </c>
      <c r="BO480" s="81">
        <v>0</v>
      </c>
      <c r="BP480" s="81">
        <v>18</v>
      </c>
      <c r="BQ480" s="81">
        <v>0</v>
      </c>
      <c r="BR480" s="81">
        <v>9</v>
      </c>
      <c r="BS480" s="81">
        <v>0</v>
      </c>
      <c r="BT480"/>
      <c r="BU480" s="80">
        <v>387.916</v>
      </c>
      <c r="BV480" s="80">
        <v>28.890999999999998</v>
      </c>
      <c r="BW480" s="80">
        <v>18.707000000000001</v>
      </c>
      <c r="BX480" s="80">
        <v>0</v>
      </c>
      <c r="BY480" s="80">
        <v>0</v>
      </c>
      <c r="BZ480" s="80">
        <v>0</v>
      </c>
      <c r="CA480" s="80">
        <v>4.32</v>
      </c>
      <c r="CB480" s="80">
        <v>0</v>
      </c>
      <c r="CC480" s="80">
        <v>0</v>
      </c>
    </row>
    <row r="481" spans="1:81">
      <c r="A481" s="80" t="s">
        <v>2248</v>
      </c>
      <c r="B481" s="80">
        <v>391</v>
      </c>
      <c r="C481" s="80">
        <v>17</v>
      </c>
      <c r="D481" s="80">
        <v>23</v>
      </c>
      <c r="E481" s="80">
        <v>2020</v>
      </c>
      <c r="F481" s="80" t="s">
        <v>218</v>
      </c>
      <c r="G481" s="80" t="s">
        <v>2231</v>
      </c>
      <c r="H481" s="80" t="s">
        <v>2232</v>
      </c>
      <c r="I481" s="177"/>
      <c r="J481" s="81">
        <v>400.51499572461421</v>
      </c>
      <c r="K481" s="81">
        <v>8.3472958100044998</v>
      </c>
      <c r="L481" s="81">
        <v>6.9156828341684857</v>
      </c>
      <c r="M481" s="81">
        <v>158.76844385504828</v>
      </c>
      <c r="N481" s="81">
        <v>170.80005744716647</v>
      </c>
      <c r="O481" s="81">
        <v>120.22396524948911</v>
      </c>
      <c r="P481" s="81">
        <v>69.777769241088578</v>
      </c>
      <c r="Q481" s="81">
        <v>8.3309654011361154</v>
      </c>
      <c r="R481" s="81">
        <v>0</v>
      </c>
      <c r="S481" s="81">
        <v>16.82008509945635</v>
      </c>
      <c r="T481" s="82"/>
      <c r="U481" s="81">
        <v>35694135</v>
      </c>
      <c r="V481" s="81">
        <v>3539</v>
      </c>
      <c r="W481" s="81">
        <v>164</v>
      </c>
      <c r="X481" s="81">
        <v>45285</v>
      </c>
      <c r="Y481" s="81">
        <v>60017</v>
      </c>
      <c r="Z481" s="81">
        <v>85909</v>
      </c>
      <c r="AA481" s="81">
        <v>15742</v>
      </c>
      <c r="AB481" s="81">
        <v>141291</v>
      </c>
      <c r="AC481" s="81">
        <v>0</v>
      </c>
      <c r="AD481" s="81">
        <v>16.82008509945635</v>
      </c>
      <c r="AE481" s="82"/>
      <c r="AF481" s="81">
        <v>348682617.61951071</v>
      </c>
      <c r="AG481" s="81">
        <v>6412780.4532805737</v>
      </c>
      <c r="AH481" s="81">
        <v>1288865.3497545656</v>
      </c>
      <c r="AI481" s="81">
        <v>285482623.99262983</v>
      </c>
      <c r="AJ481" s="81">
        <v>292343208.45717978</v>
      </c>
      <c r="AK481" s="81"/>
      <c r="AL481" s="81"/>
      <c r="AM481" s="81">
        <v>18440045.275750887</v>
      </c>
      <c r="AN481" s="81"/>
      <c r="AO481" s="81"/>
      <c r="AP481" s="82"/>
      <c r="AQ481" s="81">
        <v>4819</v>
      </c>
      <c r="AR481" s="81">
        <v>1110</v>
      </c>
      <c r="AS481" s="81">
        <v>0</v>
      </c>
      <c r="AT481" s="81">
        <v>0</v>
      </c>
      <c r="AU481" s="81">
        <v>0</v>
      </c>
      <c r="AV481" s="81">
        <v>0</v>
      </c>
      <c r="AW481" s="81">
        <v>0</v>
      </c>
      <c r="AX481" s="82"/>
      <c r="AY481" s="81">
        <v>20771.599999999969</v>
      </c>
      <c r="AZ481" s="81">
        <v>77033.899999999936</v>
      </c>
      <c r="BA481" s="81">
        <v>0</v>
      </c>
      <c r="BB481" s="81">
        <v>0</v>
      </c>
      <c r="BC481" s="81">
        <v>0</v>
      </c>
      <c r="BD481" s="81">
        <v>0</v>
      </c>
      <c r="BE481" s="81">
        <v>0</v>
      </c>
      <c r="BF481" s="82"/>
      <c r="BG481" s="81">
        <v>0</v>
      </c>
      <c r="BH481" s="81">
        <v>0</v>
      </c>
      <c r="BI481" s="81">
        <v>301.99</v>
      </c>
      <c r="BJ481" s="81">
        <v>0</v>
      </c>
      <c r="BK481" s="81">
        <v>72.298000000000002</v>
      </c>
      <c r="BL481" s="81">
        <v>0</v>
      </c>
      <c r="BM481" s="82"/>
      <c r="BN481" s="81">
        <v>0</v>
      </c>
      <c r="BO481" s="81">
        <v>0</v>
      </c>
      <c r="BP481" s="81">
        <v>18</v>
      </c>
      <c r="BQ481" s="81">
        <v>0</v>
      </c>
      <c r="BR481" s="81">
        <v>8</v>
      </c>
      <c r="BS481" s="81">
        <v>0</v>
      </c>
      <c r="BT481"/>
      <c r="BU481" s="80">
        <v>341.65100000000001</v>
      </c>
      <c r="BV481" s="80">
        <v>25.853999999999999</v>
      </c>
      <c r="BW481" s="80">
        <v>3.1219999999999999</v>
      </c>
      <c r="BX481" s="80">
        <v>0</v>
      </c>
      <c r="BY481" s="80">
        <v>0</v>
      </c>
      <c r="BZ481" s="80">
        <v>0</v>
      </c>
      <c r="CA481" s="80">
        <v>3.661</v>
      </c>
      <c r="CB481" s="80">
        <v>0</v>
      </c>
      <c r="CC481" s="80">
        <v>0</v>
      </c>
    </row>
    <row r="482" spans="1:81">
      <c r="A482" s="80" t="s">
        <v>2249</v>
      </c>
      <c r="B482" s="80">
        <v>391</v>
      </c>
      <c r="C482" s="80">
        <v>18</v>
      </c>
      <c r="D482" s="80">
        <v>23</v>
      </c>
      <c r="E482" s="80">
        <v>2021</v>
      </c>
      <c r="F482" s="80" t="s">
        <v>75</v>
      </c>
      <c r="G482" s="174" t="s">
        <v>2231</v>
      </c>
      <c r="H482" s="80" t="s">
        <v>2232</v>
      </c>
      <c r="I482" s="177"/>
      <c r="J482" s="81">
        <v>438.1669806342332</v>
      </c>
      <c r="K482" s="81">
        <v>9.1488753114514072</v>
      </c>
      <c r="L482" s="81">
        <v>6.615294611539972</v>
      </c>
      <c r="M482" s="81">
        <v>181.2784967592834</v>
      </c>
      <c r="N482" s="81">
        <v>166.98118340935591</v>
      </c>
      <c r="O482" s="81">
        <v>117.3437375502487</v>
      </c>
      <c r="P482" s="81">
        <v>71.229269549514029</v>
      </c>
      <c r="Q482" s="81">
        <v>8.3619046526165537</v>
      </c>
      <c r="R482" s="81">
        <v>0</v>
      </c>
      <c r="S482" s="81">
        <v>12.011065232705359</v>
      </c>
      <c r="T482" s="82"/>
      <c r="U482" s="81">
        <v>38527942</v>
      </c>
      <c r="V482" s="81">
        <v>3539</v>
      </c>
      <c r="W482" s="81">
        <v>164</v>
      </c>
      <c r="X482" s="81">
        <v>45285</v>
      </c>
      <c r="Y482" s="81">
        <v>60278</v>
      </c>
      <c r="Z482" s="81">
        <v>86340</v>
      </c>
      <c r="AA482" s="81">
        <v>15671</v>
      </c>
      <c r="AB482" s="81">
        <v>140134</v>
      </c>
      <c r="AC482" s="81">
        <v>0</v>
      </c>
      <c r="AD482" s="81">
        <v>12.011065232705359</v>
      </c>
      <c r="AE482" s="82"/>
      <c r="AF482" s="81">
        <v>382497825.55636024</v>
      </c>
      <c r="AG482" s="81">
        <v>6796031.3045889158</v>
      </c>
      <c r="AH482" s="81">
        <v>1177518.3016490999</v>
      </c>
      <c r="AI482" s="81">
        <v>304028115.34556359</v>
      </c>
      <c r="AJ482" s="81">
        <v>271597325.48643357</v>
      </c>
      <c r="AK482" s="81">
        <v>0</v>
      </c>
      <c r="AL482" s="81">
        <v>0</v>
      </c>
      <c r="AM482" s="81">
        <v>18394533.654058654</v>
      </c>
      <c r="AN482" s="81">
        <v>0</v>
      </c>
      <c r="AO482" s="81">
        <v>0</v>
      </c>
      <c r="AP482" s="82"/>
      <c r="AQ482" s="81">
        <v>5058</v>
      </c>
      <c r="AR482" s="81">
        <v>1128</v>
      </c>
      <c r="AS482" s="81">
        <v>0</v>
      </c>
      <c r="AT482" s="81">
        <v>0</v>
      </c>
      <c r="AU482" s="81">
        <v>0</v>
      </c>
      <c r="AV482" s="81">
        <v>0</v>
      </c>
      <c r="AW482" s="81"/>
      <c r="AX482" s="82"/>
      <c r="AY482" s="81">
        <v>22224.199999999961</v>
      </c>
      <c r="AZ482" s="81">
        <v>78204.19999999991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2250</v>
      </c>
      <c r="B483" s="80">
        <v>391</v>
      </c>
      <c r="C483" s="80">
        <v>19</v>
      </c>
      <c r="D483" s="80">
        <v>23</v>
      </c>
      <c r="E483" s="80">
        <v>2022</v>
      </c>
      <c r="F483" s="80" t="s">
        <v>568</v>
      </c>
      <c r="G483" s="174" t="s">
        <v>2231</v>
      </c>
      <c r="H483" s="80" t="s">
        <v>2232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5395</v>
      </c>
      <c r="AR483" s="81">
        <v>1134</v>
      </c>
      <c r="AS483" s="81">
        <v>0</v>
      </c>
      <c r="AT483" s="81">
        <v>0</v>
      </c>
      <c r="AU483" s="81">
        <v>0</v>
      </c>
      <c r="AV483" s="81">
        <v>0</v>
      </c>
      <c r="AW483" s="81"/>
      <c r="AX483" s="82"/>
      <c r="AY483" s="81">
        <v>24079.699999999957</v>
      </c>
      <c r="AZ483" s="81">
        <v>78513.099999999904</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2251</v>
      </c>
      <c r="B484" s="80">
        <v>477</v>
      </c>
      <c r="C484" s="80">
        <v>1</v>
      </c>
      <c r="D484" s="80">
        <v>29</v>
      </c>
      <c r="E484" s="80">
        <v>1990</v>
      </c>
      <c r="F484" s="80" t="s">
        <v>562</v>
      </c>
      <c r="G484" s="80" t="s">
        <v>2252</v>
      </c>
      <c r="H484" s="80" t="s">
        <v>2253</v>
      </c>
      <c r="I484" s="177"/>
      <c r="J484" s="81">
        <v>23.557632877688263</v>
      </c>
      <c r="K484" s="81">
        <v>4.8939990521658885</v>
      </c>
      <c r="L484" s="81">
        <v>3.3319157560238604</v>
      </c>
      <c r="M484" s="81">
        <v>73.140769172792062</v>
      </c>
      <c r="N484" s="81">
        <v>104.23765541860632</v>
      </c>
      <c r="O484" s="81">
        <v>83.034352097533485</v>
      </c>
      <c r="P484" s="81">
        <v>42.386860728664615</v>
      </c>
      <c r="Q484" s="81">
        <v>7.5212776035021456</v>
      </c>
      <c r="R484" s="81">
        <v>0</v>
      </c>
      <c r="S484" s="81">
        <v>12.965112499650811</v>
      </c>
      <c r="T484" s="82"/>
      <c r="U484" s="81">
        <v>3440675</v>
      </c>
      <c r="V484" s="81">
        <v>2387</v>
      </c>
      <c r="W484" s="81">
        <v>42</v>
      </c>
      <c r="X484" s="81">
        <v>32940</v>
      </c>
      <c r="Y484" s="81">
        <v>42213</v>
      </c>
      <c r="Z484" s="81">
        <v>34153</v>
      </c>
      <c r="AA484" s="81">
        <v>10292</v>
      </c>
      <c r="AB484" s="81">
        <v>122120</v>
      </c>
      <c r="AC484" s="81">
        <v>0</v>
      </c>
      <c r="AD484" s="81">
        <v>12.965112499650811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2254</v>
      </c>
      <c r="B485" s="80">
        <v>478</v>
      </c>
      <c r="C485" s="80">
        <v>2</v>
      </c>
      <c r="D485" s="80">
        <v>29</v>
      </c>
      <c r="E485" s="80">
        <v>2005</v>
      </c>
      <c r="F485" s="80" t="s">
        <v>565</v>
      </c>
      <c r="G485" s="80" t="s">
        <v>2252</v>
      </c>
      <c r="H485" s="80" t="s">
        <v>2253</v>
      </c>
      <c r="I485" s="177"/>
      <c r="J485" s="81">
        <v>17.294879356559889</v>
      </c>
      <c r="K485" s="81">
        <v>3.5034595806416506</v>
      </c>
      <c r="L485" s="81">
        <v>4.4152518139703405</v>
      </c>
      <c r="M485" s="81">
        <v>129.40003505706255</v>
      </c>
      <c r="N485" s="81">
        <v>140.98289526115408</v>
      </c>
      <c r="O485" s="81">
        <v>98.870496227203532</v>
      </c>
      <c r="P485" s="81">
        <v>39.183346054602652</v>
      </c>
      <c r="Q485" s="81">
        <v>7.3738356449615496</v>
      </c>
      <c r="R485" s="81">
        <v>0</v>
      </c>
      <c r="S485" s="81">
        <v>21.180665376</v>
      </c>
      <c r="T485" s="82"/>
      <c r="U485" s="81">
        <v>1820463</v>
      </c>
      <c r="V485" s="81">
        <v>1927</v>
      </c>
      <c r="W485" s="81">
        <v>49</v>
      </c>
      <c r="X485" s="81">
        <v>30784</v>
      </c>
      <c r="Y485" s="81">
        <v>51277</v>
      </c>
      <c r="Z485" s="81">
        <v>47059</v>
      </c>
      <c r="AA485" s="81">
        <v>7792</v>
      </c>
      <c r="AB485" s="81">
        <v>125161</v>
      </c>
      <c r="AC485" s="81">
        <v>0</v>
      </c>
      <c r="AD485" s="81">
        <v>21.180665376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2255</v>
      </c>
      <c r="B486" s="80">
        <v>479</v>
      </c>
      <c r="C486" s="80">
        <v>3</v>
      </c>
      <c r="D486" s="80">
        <v>29</v>
      </c>
      <c r="E486" s="80">
        <v>2006</v>
      </c>
      <c r="F486" s="80" t="s">
        <v>566</v>
      </c>
      <c r="G486" s="80" t="s">
        <v>2252</v>
      </c>
      <c r="H486" s="80" t="s">
        <v>2253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2256</v>
      </c>
      <c r="B487" s="80">
        <v>480</v>
      </c>
      <c r="C487" s="80">
        <v>4</v>
      </c>
      <c r="D487" s="80">
        <v>29</v>
      </c>
      <c r="E487" s="80">
        <v>2007</v>
      </c>
      <c r="F487" s="80" t="s">
        <v>567</v>
      </c>
      <c r="G487" s="80" t="s">
        <v>2252</v>
      </c>
      <c r="H487" s="80" t="s">
        <v>2253</v>
      </c>
      <c r="I487" s="177"/>
      <c r="J487" s="81">
        <v>20.809277787737539</v>
      </c>
      <c r="K487" s="81">
        <v>4.1252181169294699</v>
      </c>
      <c r="L487" s="81">
        <v>5.0874434916956135</v>
      </c>
      <c r="M487" s="81">
        <v>133.3235778733962</v>
      </c>
      <c r="N487" s="81">
        <v>148.67196857390297</v>
      </c>
      <c r="O487" s="81">
        <v>95.044116394296779</v>
      </c>
      <c r="P487" s="81">
        <v>38.365145096243431</v>
      </c>
      <c r="Q487" s="81">
        <v>7.7776782842533869</v>
      </c>
      <c r="R487" s="81">
        <v>0</v>
      </c>
      <c r="S487" s="81">
        <v>19.060036934400003</v>
      </c>
      <c r="T487" s="82"/>
      <c r="U487" s="81">
        <v>2469460</v>
      </c>
      <c r="V487" s="81">
        <v>2209</v>
      </c>
      <c r="W487" s="81">
        <v>57</v>
      </c>
      <c r="X487" s="81">
        <v>36648</v>
      </c>
      <c r="Y487" s="81">
        <v>52058</v>
      </c>
      <c r="Z487" s="81">
        <v>47027</v>
      </c>
      <c r="AA487" s="81">
        <v>7513</v>
      </c>
      <c r="AB487" s="81">
        <v>125034</v>
      </c>
      <c r="AC487" s="81">
        <v>0</v>
      </c>
      <c r="AD487" s="81">
        <v>19.060036934400003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2257</v>
      </c>
      <c r="B488" s="80">
        <v>481</v>
      </c>
      <c r="C488" s="80">
        <v>5</v>
      </c>
      <c r="D488" s="80">
        <v>29</v>
      </c>
      <c r="E488" s="80">
        <v>2008</v>
      </c>
      <c r="F488" s="80" t="s">
        <v>84</v>
      </c>
      <c r="G488" s="80" t="s">
        <v>2252</v>
      </c>
      <c r="H488" s="80" t="s">
        <v>2253</v>
      </c>
      <c r="I488" s="177"/>
      <c r="J488" s="81">
        <v>18.973556475519544</v>
      </c>
      <c r="K488" s="81">
        <v>3.0949408891074417</v>
      </c>
      <c r="L488" s="81">
        <v>4.5066077313078425</v>
      </c>
      <c r="M488" s="81">
        <v>139.9407956403216</v>
      </c>
      <c r="N488" s="81">
        <v>144.22055768022577</v>
      </c>
      <c r="O488" s="81">
        <v>91.628048115090863</v>
      </c>
      <c r="P488" s="81">
        <v>37.469608474603078</v>
      </c>
      <c r="Q488" s="81">
        <v>7.6813769991313503</v>
      </c>
      <c r="R488" s="81">
        <v>0</v>
      </c>
      <c r="S488" s="81">
        <v>17.278241936240001</v>
      </c>
      <c r="T488" s="82"/>
      <c r="U488" s="81">
        <v>2390944</v>
      </c>
      <c r="V488" s="81">
        <v>2209</v>
      </c>
      <c r="W488" s="81">
        <v>57</v>
      </c>
      <c r="X488" s="81">
        <v>36648</v>
      </c>
      <c r="Y488" s="81">
        <v>52589</v>
      </c>
      <c r="Z488" s="81">
        <v>46928</v>
      </c>
      <c r="AA488" s="81">
        <v>7346</v>
      </c>
      <c r="AB488" s="81">
        <v>125515</v>
      </c>
      <c r="AC488" s="81">
        <v>0</v>
      </c>
      <c r="AD488" s="81">
        <v>17.278241936240001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2258</v>
      </c>
      <c r="B489" s="80">
        <v>482</v>
      </c>
      <c r="C489" s="80">
        <v>6</v>
      </c>
      <c r="D489" s="80">
        <v>29</v>
      </c>
      <c r="E489" s="80">
        <v>2009</v>
      </c>
      <c r="F489" s="80" t="s">
        <v>85</v>
      </c>
      <c r="G489" s="80" t="s">
        <v>2252</v>
      </c>
      <c r="H489" s="80" t="s">
        <v>2253</v>
      </c>
      <c r="I489" s="177"/>
      <c r="J489" s="81">
        <v>15.989689172213096</v>
      </c>
      <c r="K489" s="81">
        <v>2.9277218452481577</v>
      </c>
      <c r="L489" s="81">
        <v>6.9866527896572803</v>
      </c>
      <c r="M489" s="81">
        <v>124.44500688262445</v>
      </c>
      <c r="N489" s="81">
        <v>119.55109878684279</v>
      </c>
      <c r="O489" s="81">
        <v>92.660211392384667</v>
      </c>
      <c r="P489" s="81">
        <v>36.056091566396205</v>
      </c>
      <c r="Q489" s="81">
        <v>7.3972276457205455</v>
      </c>
      <c r="R489" s="81">
        <v>0</v>
      </c>
      <c r="S489" s="81">
        <v>14.852582874751999</v>
      </c>
      <c r="T489" s="82"/>
      <c r="U489" s="81">
        <v>2094422</v>
      </c>
      <c r="V489" s="81">
        <v>2527</v>
      </c>
      <c r="W489" s="81">
        <v>149</v>
      </c>
      <c r="X489" s="81">
        <v>40571</v>
      </c>
      <c r="Y489" s="81">
        <v>53592</v>
      </c>
      <c r="Z489" s="81">
        <v>46842</v>
      </c>
      <c r="AA489" s="81">
        <v>7257</v>
      </c>
      <c r="AB489" s="81">
        <v>126886</v>
      </c>
      <c r="AC489" s="81">
        <v>0</v>
      </c>
      <c r="AD489" s="81">
        <v>14.852582874751999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6.96</v>
      </c>
      <c r="BL489" s="81">
        <v>0</v>
      </c>
      <c r="BM489" s="82"/>
      <c r="BN489" s="81">
        <v>0</v>
      </c>
      <c r="BO489" s="81">
        <v>0</v>
      </c>
      <c r="BP489" s="81">
        <v>0</v>
      </c>
      <c r="BQ489" s="81">
        <v>0</v>
      </c>
      <c r="BR489" s="81">
        <v>2</v>
      </c>
      <c r="BS489" s="81">
        <v>0</v>
      </c>
      <c r="BT489"/>
      <c r="BU489" s="80"/>
      <c r="BV489" s="80"/>
      <c r="BW489" s="80"/>
      <c r="BX489" s="80"/>
      <c r="BY489" s="80"/>
      <c r="BZ489" s="80"/>
      <c r="CA489" s="80"/>
      <c r="CB489" s="80"/>
      <c r="CC489" s="80"/>
    </row>
    <row r="490" spans="1:81">
      <c r="A490" s="80" t="s">
        <v>2259</v>
      </c>
      <c r="B490" s="80">
        <v>483</v>
      </c>
      <c r="C490" s="80">
        <v>7</v>
      </c>
      <c r="D490" s="80">
        <v>29</v>
      </c>
      <c r="E490" s="80">
        <v>2010</v>
      </c>
      <c r="F490" s="80" t="s">
        <v>86</v>
      </c>
      <c r="G490" s="80" t="s">
        <v>2252</v>
      </c>
      <c r="H490" s="80" t="s">
        <v>2253</v>
      </c>
      <c r="I490" s="177"/>
      <c r="J490" s="81">
        <v>15.447771488989718</v>
      </c>
      <c r="K490" s="81">
        <v>3.1901629070833915</v>
      </c>
      <c r="L490" s="81">
        <v>6.6274470198828359</v>
      </c>
      <c r="M490" s="81">
        <v>134.33489203013261</v>
      </c>
      <c r="N490" s="81">
        <v>139.72458366651244</v>
      </c>
      <c r="O490" s="81">
        <v>92.680560192596303</v>
      </c>
      <c r="P490" s="81">
        <v>36.235634343287799</v>
      </c>
      <c r="Q490" s="81">
        <v>7.7660843661833034</v>
      </c>
      <c r="R490" s="81">
        <v>0</v>
      </c>
      <c r="S490" s="81">
        <v>14.985459678720002</v>
      </c>
      <c r="T490" s="82"/>
      <c r="U490" s="81">
        <v>2040063</v>
      </c>
      <c r="V490" s="81">
        <v>2527</v>
      </c>
      <c r="W490" s="81">
        <v>149</v>
      </c>
      <c r="X490" s="81">
        <v>40571</v>
      </c>
      <c r="Y490" s="81">
        <v>54234</v>
      </c>
      <c r="Z490" s="81">
        <v>47070</v>
      </c>
      <c r="AA490" s="81">
        <v>7111</v>
      </c>
      <c r="AB490" s="81">
        <v>127645</v>
      </c>
      <c r="AC490" s="81">
        <v>0</v>
      </c>
      <c r="AD490" s="81">
        <v>14.985459678720002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3.4969999999999999</v>
      </c>
      <c r="BL490" s="81">
        <v>0</v>
      </c>
      <c r="BM490" s="82"/>
      <c r="BN490" s="81">
        <v>0</v>
      </c>
      <c r="BO490" s="81">
        <v>0</v>
      </c>
      <c r="BP490" s="81">
        <v>0</v>
      </c>
      <c r="BQ490" s="81">
        <v>0</v>
      </c>
      <c r="BR490" s="81">
        <v>1</v>
      </c>
      <c r="BS490" s="81">
        <v>0</v>
      </c>
      <c r="BT490"/>
      <c r="BU490" s="80">
        <v>3.4969999999999999</v>
      </c>
      <c r="BV490" s="80">
        <v>0</v>
      </c>
      <c r="BW490" s="80">
        <v>0</v>
      </c>
      <c r="BX490" s="80">
        <v>0</v>
      </c>
      <c r="BY490" s="80">
        <v>0</v>
      </c>
      <c r="BZ490" s="80">
        <v>0</v>
      </c>
      <c r="CA490" s="80">
        <v>0</v>
      </c>
      <c r="CB490" s="80">
        <v>0</v>
      </c>
      <c r="CC490" s="80">
        <v>0</v>
      </c>
    </row>
    <row r="491" spans="1:81">
      <c r="A491" s="80" t="s">
        <v>2260</v>
      </c>
      <c r="B491" s="80">
        <v>484</v>
      </c>
      <c r="C491" s="80">
        <v>8</v>
      </c>
      <c r="D491" s="80">
        <v>29</v>
      </c>
      <c r="E491" s="80">
        <v>2011</v>
      </c>
      <c r="F491" s="80" t="s">
        <v>87</v>
      </c>
      <c r="G491" s="80" t="s">
        <v>2252</v>
      </c>
      <c r="H491" s="80" t="s">
        <v>2253</v>
      </c>
      <c r="I491" s="177"/>
      <c r="J491" s="81">
        <v>18.971955516736713</v>
      </c>
      <c r="K491" s="81">
        <v>5.0770107174650674</v>
      </c>
      <c r="L491" s="81">
        <v>5.8308033194954048</v>
      </c>
      <c r="M491" s="81">
        <v>171.32451818590448</v>
      </c>
      <c r="N491" s="81">
        <v>174.13866811144362</v>
      </c>
      <c r="O491" s="81">
        <v>91.704285284347947</v>
      </c>
      <c r="P491" s="81">
        <v>35.282501857190802</v>
      </c>
      <c r="Q491" s="81">
        <v>9.0676700024671568</v>
      </c>
      <c r="R491" s="81">
        <v>0</v>
      </c>
      <c r="S491" s="81">
        <v>15.762294265600001</v>
      </c>
      <c r="T491" s="82"/>
      <c r="U491" s="81">
        <v>2268082</v>
      </c>
      <c r="V491" s="81">
        <v>2527</v>
      </c>
      <c r="W491" s="81">
        <v>149</v>
      </c>
      <c r="X491" s="81">
        <v>40571</v>
      </c>
      <c r="Y491" s="81">
        <v>55109</v>
      </c>
      <c r="Z491" s="81">
        <v>47586</v>
      </c>
      <c r="AA491" s="81">
        <v>7130</v>
      </c>
      <c r="AB491" s="81">
        <v>129209</v>
      </c>
      <c r="AC491" s="81">
        <v>0</v>
      </c>
      <c r="AD491" s="81">
        <v>15.762294265600001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19.834</v>
      </c>
      <c r="BL491" s="81">
        <v>0</v>
      </c>
      <c r="BM491" s="82"/>
      <c r="BN491" s="81">
        <v>0</v>
      </c>
      <c r="BO491" s="81">
        <v>0</v>
      </c>
      <c r="BP491" s="81">
        <v>0</v>
      </c>
      <c r="BQ491" s="81">
        <v>0</v>
      </c>
      <c r="BR491" s="81">
        <v>2</v>
      </c>
      <c r="BS491" s="81">
        <v>0</v>
      </c>
      <c r="BT491"/>
      <c r="BU491" s="80">
        <v>3.7069999999999999</v>
      </c>
      <c r="BV491" s="80">
        <v>16.126999999999999</v>
      </c>
      <c r="BW491" s="80">
        <v>0</v>
      </c>
      <c r="BX491" s="80">
        <v>0</v>
      </c>
      <c r="BY491" s="80">
        <v>0</v>
      </c>
      <c r="BZ491" s="80">
        <v>0</v>
      </c>
      <c r="CA491" s="80">
        <v>0</v>
      </c>
      <c r="CB491" s="80">
        <v>0</v>
      </c>
      <c r="CC491" s="80">
        <v>0</v>
      </c>
    </row>
    <row r="492" spans="1:81">
      <c r="A492" s="80" t="s">
        <v>2261</v>
      </c>
      <c r="B492" s="80">
        <v>485</v>
      </c>
      <c r="C492" s="80">
        <v>9</v>
      </c>
      <c r="D492" s="80">
        <v>29</v>
      </c>
      <c r="E492" s="80">
        <v>2012</v>
      </c>
      <c r="F492" s="80" t="s">
        <v>88</v>
      </c>
      <c r="G492" s="80" t="s">
        <v>2252</v>
      </c>
      <c r="H492" s="80" t="s">
        <v>2253</v>
      </c>
      <c r="I492" s="177"/>
      <c r="J492" s="81">
        <v>17.928538063163202</v>
      </c>
      <c r="K492" s="81">
        <v>4.9370993992877219</v>
      </c>
      <c r="L492" s="81">
        <v>5.8074023764207592</v>
      </c>
      <c r="M492" s="81">
        <v>191.62541860792578</v>
      </c>
      <c r="N492" s="81">
        <v>189.78331747813024</v>
      </c>
      <c r="O492" s="81">
        <v>92.443385981098956</v>
      </c>
      <c r="P492" s="81">
        <v>34.771590490071638</v>
      </c>
      <c r="Q492" s="81">
        <v>10.144214208530672</v>
      </c>
      <c r="R492" s="81">
        <v>0</v>
      </c>
      <c r="S492" s="81">
        <v>16.810791384468498</v>
      </c>
      <c r="T492" s="82"/>
      <c r="U492" s="81">
        <v>2083922</v>
      </c>
      <c r="V492" s="81">
        <v>2527</v>
      </c>
      <c r="W492" s="81">
        <v>149</v>
      </c>
      <c r="X492" s="81">
        <v>40571</v>
      </c>
      <c r="Y492" s="81">
        <v>57206</v>
      </c>
      <c r="Z492" s="81">
        <v>48350</v>
      </c>
      <c r="AA492" s="81">
        <v>6987</v>
      </c>
      <c r="AB492" s="81">
        <v>133044</v>
      </c>
      <c r="AC492" s="81">
        <v>0</v>
      </c>
      <c r="AD492" s="81">
        <v>16.810791384468498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24.269000000000002</v>
      </c>
      <c r="BL492" s="81">
        <v>0</v>
      </c>
      <c r="BM492" s="82"/>
      <c r="BN492" s="81">
        <v>0</v>
      </c>
      <c r="BO492" s="81">
        <v>0</v>
      </c>
      <c r="BP492" s="81">
        <v>0</v>
      </c>
      <c r="BQ492" s="81">
        <v>0</v>
      </c>
      <c r="BR492" s="81">
        <v>3</v>
      </c>
      <c r="BS492" s="81">
        <v>0</v>
      </c>
      <c r="BT492"/>
      <c r="BU492" s="80">
        <v>7.9690000000000003</v>
      </c>
      <c r="BV492" s="80">
        <v>16.3</v>
      </c>
      <c r="BW492" s="80">
        <v>0</v>
      </c>
      <c r="BX492" s="80">
        <v>0</v>
      </c>
      <c r="BY492" s="80">
        <v>0</v>
      </c>
      <c r="BZ492" s="80">
        <v>0</v>
      </c>
      <c r="CA492" s="80">
        <v>0</v>
      </c>
      <c r="CB492" s="80">
        <v>0</v>
      </c>
      <c r="CC492" s="80">
        <v>0</v>
      </c>
    </row>
    <row r="493" spans="1:81">
      <c r="A493" s="80" t="s">
        <v>2262</v>
      </c>
      <c r="B493" s="80">
        <v>486</v>
      </c>
      <c r="C493" s="80">
        <v>10</v>
      </c>
      <c r="D493" s="80">
        <v>29</v>
      </c>
      <c r="E493" s="80">
        <v>2013</v>
      </c>
      <c r="F493" s="80" t="s">
        <v>89</v>
      </c>
      <c r="G493" s="80" t="s">
        <v>2252</v>
      </c>
      <c r="H493" s="80" t="s">
        <v>2253</v>
      </c>
      <c r="I493" s="177"/>
      <c r="J493" s="81">
        <v>17.432840866753033</v>
      </c>
      <c r="K493" s="81">
        <v>4.1861878827052044</v>
      </c>
      <c r="L493" s="81">
        <v>5.1523926865465235</v>
      </c>
      <c r="M493" s="81">
        <v>193.00984353938418</v>
      </c>
      <c r="N493" s="81">
        <v>192.02870543124999</v>
      </c>
      <c r="O493" s="81">
        <v>90.086508379163632</v>
      </c>
      <c r="P493" s="81">
        <v>34.922587557856787</v>
      </c>
      <c r="Q493" s="81">
        <v>10.389171827867651</v>
      </c>
      <c r="R493" s="81">
        <v>0</v>
      </c>
      <c r="S493" s="81">
        <v>17.664672479984137</v>
      </c>
      <c r="T493" s="82"/>
      <c r="U493" s="81">
        <v>2003785</v>
      </c>
      <c r="V493" s="81">
        <v>2527</v>
      </c>
      <c r="W493" s="81">
        <v>149</v>
      </c>
      <c r="X493" s="81">
        <v>40571</v>
      </c>
      <c r="Y493" s="81">
        <v>57992</v>
      </c>
      <c r="Z493" s="81">
        <v>49221</v>
      </c>
      <c r="AA493" s="81">
        <v>6991</v>
      </c>
      <c r="AB493" s="81">
        <v>134303</v>
      </c>
      <c r="AC493" s="81">
        <v>0</v>
      </c>
      <c r="AD493" s="81">
        <v>17.664672479984137</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25.154</v>
      </c>
      <c r="BL493" s="81">
        <v>0</v>
      </c>
      <c r="BM493" s="82"/>
      <c r="BN493" s="81">
        <v>0</v>
      </c>
      <c r="BO493" s="81">
        <v>0</v>
      </c>
      <c r="BP493" s="81">
        <v>0</v>
      </c>
      <c r="BQ493" s="81">
        <v>0</v>
      </c>
      <c r="BR493" s="81">
        <v>3</v>
      </c>
      <c r="BS493" s="81">
        <v>0</v>
      </c>
      <c r="BT493"/>
      <c r="BU493" s="80">
        <v>8.7590000000000003</v>
      </c>
      <c r="BV493" s="80">
        <v>16.395</v>
      </c>
      <c r="BW493" s="80">
        <v>0</v>
      </c>
      <c r="BX493" s="80">
        <v>0</v>
      </c>
      <c r="BY493" s="80">
        <v>0</v>
      </c>
      <c r="BZ493" s="80">
        <v>0</v>
      </c>
      <c r="CA493" s="80">
        <v>0</v>
      </c>
      <c r="CB493" s="80">
        <v>0</v>
      </c>
      <c r="CC493" s="80">
        <v>0</v>
      </c>
    </row>
    <row r="494" spans="1:81">
      <c r="A494" s="80" t="s">
        <v>2263</v>
      </c>
      <c r="B494" s="80">
        <v>487</v>
      </c>
      <c r="C494" s="80">
        <v>11</v>
      </c>
      <c r="D494" s="80">
        <v>29</v>
      </c>
      <c r="E494" s="80">
        <v>2014</v>
      </c>
      <c r="F494" s="80" t="s">
        <v>90</v>
      </c>
      <c r="G494" s="80" t="s">
        <v>2252</v>
      </c>
      <c r="H494" s="80" t="s">
        <v>2253</v>
      </c>
      <c r="I494" s="177"/>
      <c r="J494" s="81">
        <v>17.36234262061388</v>
      </c>
      <c r="K494" s="81">
        <v>4.2517262578255863</v>
      </c>
      <c r="L494" s="81">
        <v>5.4123962523995592</v>
      </c>
      <c r="M494" s="81">
        <v>197.87589539219016</v>
      </c>
      <c r="N494" s="81">
        <v>186.75267976005858</v>
      </c>
      <c r="O494" s="81">
        <v>86.781067755309465</v>
      </c>
      <c r="P494" s="81">
        <v>35.295034009611214</v>
      </c>
      <c r="Q494" s="81">
        <v>10.031028064259814</v>
      </c>
      <c r="R494" s="81">
        <v>0</v>
      </c>
      <c r="S494" s="81">
        <v>14.279641046212499</v>
      </c>
      <c r="T494" s="82"/>
      <c r="U494" s="81">
        <v>2123478</v>
      </c>
      <c r="V494" s="81">
        <v>2138</v>
      </c>
      <c r="W494" s="81">
        <v>59</v>
      </c>
      <c r="X494" s="81">
        <v>41779</v>
      </c>
      <c r="Y494" s="81">
        <v>58544</v>
      </c>
      <c r="Z494" s="81">
        <v>49938</v>
      </c>
      <c r="AA494" s="81">
        <v>7029</v>
      </c>
      <c r="AB494" s="81">
        <v>135153</v>
      </c>
      <c r="AC494" s="81">
        <v>0</v>
      </c>
      <c r="AD494" s="81">
        <v>14.279641046212499</v>
      </c>
      <c r="AE494" s="82"/>
      <c r="AF494" s="81">
        <v>17845595.20985106</v>
      </c>
      <c r="AG494" s="81">
        <v>3885439.2513066838</v>
      </c>
      <c r="AH494" s="81">
        <v>1330848.1904964286</v>
      </c>
      <c r="AI494" s="81">
        <v>271947269.62357396</v>
      </c>
      <c r="AJ494" s="81">
        <v>265137924.11262032</v>
      </c>
      <c r="AK494" s="81">
        <v>0</v>
      </c>
      <c r="AL494" s="81">
        <v>0</v>
      </c>
      <c r="AM494" s="81">
        <v>18554487.279667493</v>
      </c>
      <c r="AN494" s="81">
        <v>0</v>
      </c>
      <c r="AO494" s="81">
        <v>0</v>
      </c>
      <c r="AP494" s="82"/>
      <c r="AQ494" s="81">
        <v>2216</v>
      </c>
      <c r="AR494" s="81">
        <v>168</v>
      </c>
      <c r="AS494" s="81">
        <v>0</v>
      </c>
      <c r="AT494" s="81">
        <v>0</v>
      </c>
      <c r="AU494" s="81">
        <v>0</v>
      </c>
      <c r="AV494" s="81">
        <v>0</v>
      </c>
      <c r="AW494" s="81" t="s">
        <v>564</v>
      </c>
      <c r="AX494" s="82"/>
      <c r="AY494" s="81">
        <v>8279.5</v>
      </c>
      <c r="AZ494" s="81">
        <v>2671.3</v>
      </c>
      <c r="BA494" s="81">
        <v>0</v>
      </c>
      <c r="BB494" s="81">
        <v>0</v>
      </c>
      <c r="BC494" s="81">
        <v>0</v>
      </c>
      <c r="BD494" s="81">
        <v>0</v>
      </c>
      <c r="BE494" s="81" t="s">
        <v>564</v>
      </c>
      <c r="BF494" s="82"/>
      <c r="BG494" s="81">
        <v>0</v>
      </c>
      <c r="BH494" s="81">
        <v>0</v>
      </c>
      <c r="BI494" s="81">
        <v>0</v>
      </c>
      <c r="BJ494" s="81">
        <v>0</v>
      </c>
      <c r="BK494" s="81">
        <v>24.987000000000002</v>
      </c>
      <c r="BL494" s="81">
        <v>0</v>
      </c>
      <c r="BM494" s="82"/>
      <c r="BN494" s="81">
        <v>0</v>
      </c>
      <c r="BO494" s="81">
        <v>0</v>
      </c>
      <c r="BP494" s="81">
        <v>0</v>
      </c>
      <c r="BQ494" s="81">
        <v>0</v>
      </c>
      <c r="BR494" s="81">
        <v>3</v>
      </c>
      <c r="BS494" s="81">
        <v>0</v>
      </c>
      <c r="BT494"/>
      <c r="BU494" s="80">
        <v>8.5109999999999992</v>
      </c>
      <c r="BV494" s="80">
        <v>16.475999999999999</v>
      </c>
      <c r="BW494" s="80">
        <v>0</v>
      </c>
      <c r="BX494" s="80">
        <v>0</v>
      </c>
      <c r="BY494" s="80">
        <v>0</v>
      </c>
      <c r="BZ494" s="80">
        <v>0</v>
      </c>
      <c r="CA494" s="80">
        <v>0</v>
      </c>
      <c r="CB494" s="80">
        <v>0</v>
      </c>
      <c r="CC494" s="80">
        <v>0</v>
      </c>
    </row>
    <row r="495" spans="1:81">
      <c r="A495" s="80" t="s">
        <v>2264</v>
      </c>
      <c r="B495" s="80">
        <v>488</v>
      </c>
      <c r="C495" s="80">
        <v>12</v>
      </c>
      <c r="D495" s="80">
        <v>29</v>
      </c>
      <c r="E495" s="80">
        <v>2015</v>
      </c>
      <c r="F495" s="80" t="s">
        <v>91</v>
      </c>
      <c r="G495" s="80" t="s">
        <v>2252</v>
      </c>
      <c r="H495" s="80" t="s">
        <v>2253</v>
      </c>
      <c r="I495" s="177"/>
      <c r="J495" s="81">
        <v>18.780501996200265</v>
      </c>
      <c r="K495" s="81">
        <v>4.062145606197511</v>
      </c>
      <c r="L495" s="81">
        <v>6.0825713739214926</v>
      </c>
      <c r="M495" s="81">
        <v>181.38423540090332</v>
      </c>
      <c r="N495" s="81">
        <v>177.76755649521957</v>
      </c>
      <c r="O495" s="81">
        <v>86.815249474577612</v>
      </c>
      <c r="P495" s="81">
        <v>35.342905918205169</v>
      </c>
      <c r="Q495" s="81">
        <v>9.8514118530976784</v>
      </c>
      <c r="R495" s="81">
        <v>0</v>
      </c>
      <c r="S495" s="81">
        <v>15.218273469753202</v>
      </c>
      <c r="T495" s="82"/>
      <c r="U495" s="81">
        <v>2421640</v>
      </c>
      <c r="V495" s="81">
        <v>2138</v>
      </c>
      <c r="W495" s="81">
        <v>59</v>
      </c>
      <c r="X495" s="81">
        <v>41779</v>
      </c>
      <c r="Y495" s="81">
        <v>59889</v>
      </c>
      <c r="Z495" s="81">
        <v>50439</v>
      </c>
      <c r="AA495" s="81">
        <v>7033</v>
      </c>
      <c r="AB495" s="81">
        <v>135587</v>
      </c>
      <c r="AC495" s="81">
        <v>0</v>
      </c>
      <c r="AD495" s="81">
        <v>15.218273469753202</v>
      </c>
      <c r="AE495" s="82"/>
      <c r="AF495" s="81">
        <v>19687465.263633255</v>
      </c>
      <c r="AG495" s="81">
        <v>3419155.0817349474</v>
      </c>
      <c r="AH495" s="81">
        <v>1237309.324986507</v>
      </c>
      <c r="AI495" s="81">
        <v>260839127.12224397</v>
      </c>
      <c r="AJ495" s="81">
        <v>263402499.1215823</v>
      </c>
      <c r="AK495" s="81">
        <v>0</v>
      </c>
      <c r="AL495" s="81">
        <v>0</v>
      </c>
      <c r="AM495" s="81">
        <v>18581629.5839267</v>
      </c>
      <c r="AN495" s="81">
        <v>0</v>
      </c>
      <c r="AO495" s="81">
        <v>0</v>
      </c>
      <c r="AP495" s="82"/>
      <c r="AQ495" s="81">
        <v>2474</v>
      </c>
      <c r="AR495" s="81">
        <v>219</v>
      </c>
      <c r="AS495" s="81">
        <v>0</v>
      </c>
      <c r="AT495" s="81">
        <v>0</v>
      </c>
      <c r="AU495" s="81">
        <v>0</v>
      </c>
      <c r="AV495" s="81">
        <v>0</v>
      </c>
      <c r="AW495" s="81" t="s">
        <v>564</v>
      </c>
      <c r="AX495" s="82"/>
      <c r="AY495" s="81">
        <v>9290.4</v>
      </c>
      <c r="AZ495" s="81">
        <v>3386.2</v>
      </c>
      <c r="BA495" s="81">
        <v>0</v>
      </c>
      <c r="BB495" s="81">
        <v>0</v>
      </c>
      <c r="BC495" s="81">
        <v>0</v>
      </c>
      <c r="BD495" s="81">
        <v>0</v>
      </c>
      <c r="BE495" s="81" t="s">
        <v>564</v>
      </c>
      <c r="BF495" s="82"/>
      <c r="BG495" s="81">
        <v>0</v>
      </c>
      <c r="BH495" s="81">
        <v>4.87</v>
      </c>
      <c r="BI495" s="81">
        <v>0</v>
      </c>
      <c r="BJ495" s="81">
        <v>0</v>
      </c>
      <c r="BK495" s="81">
        <v>8.702</v>
      </c>
      <c r="BL495" s="81">
        <v>0</v>
      </c>
      <c r="BM495" s="82"/>
      <c r="BN495" s="81">
        <v>0</v>
      </c>
      <c r="BO495" s="81">
        <v>1</v>
      </c>
      <c r="BP495" s="81">
        <v>0</v>
      </c>
      <c r="BQ495" s="81">
        <v>0</v>
      </c>
      <c r="BR495" s="81">
        <v>2</v>
      </c>
      <c r="BS495" s="81">
        <v>0</v>
      </c>
      <c r="BT495"/>
      <c r="BU495" s="80">
        <v>13.571999999999999</v>
      </c>
      <c r="BV495" s="80">
        <v>0</v>
      </c>
      <c r="BW495" s="80">
        <v>0</v>
      </c>
      <c r="BX495" s="80">
        <v>0</v>
      </c>
      <c r="BY495" s="80">
        <v>0</v>
      </c>
      <c r="BZ495" s="80">
        <v>0</v>
      </c>
      <c r="CA495" s="80">
        <v>0</v>
      </c>
      <c r="CB495" s="80">
        <v>0</v>
      </c>
      <c r="CC495" s="80">
        <v>0</v>
      </c>
    </row>
    <row r="496" spans="1:81">
      <c r="A496" s="80" t="s">
        <v>2265</v>
      </c>
      <c r="B496" s="80">
        <v>489</v>
      </c>
      <c r="C496" s="80">
        <v>13</v>
      </c>
      <c r="D496" s="80">
        <v>29</v>
      </c>
      <c r="E496" s="80">
        <v>2016</v>
      </c>
      <c r="F496" s="80" t="s">
        <v>92</v>
      </c>
      <c r="G496" s="80" t="s">
        <v>2252</v>
      </c>
      <c r="H496" s="80" t="s">
        <v>2253</v>
      </c>
      <c r="I496" s="177"/>
      <c r="J496" s="81">
        <v>18.586605108231854</v>
      </c>
      <c r="K496" s="81">
        <v>3.9564880637838664</v>
      </c>
      <c r="L496" s="81">
        <v>5.8147107520256043</v>
      </c>
      <c r="M496" s="81">
        <v>165.41326062697385</v>
      </c>
      <c r="N496" s="81">
        <v>180.10068873452357</v>
      </c>
      <c r="O496" s="81">
        <v>86.801591633779466</v>
      </c>
      <c r="P496" s="81">
        <v>34.45319723442455</v>
      </c>
      <c r="Q496" s="81">
        <v>9.6599892890838746</v>
      </c>
      <c r="R496" s="81">
        <v>0</v>
      </c>
      <c r="S496" s="81">
        <v>12.324296144870502</v>
      </c>
      <c r="T496" s="82"/>
      <c r="U496" s="81">
        <v>2274793</v>
      </c>
      <c r="V496" s="81">
        <v>2138</v>
      </c>
      <c r="W496" s="81">
        <v>59</v>
      </c>
      <c r="X496" s="81">
        <v>41779</v>
      </c>
      <c r="Y496" s="81">
        <v>60684</v>
      </c>
      <c r="Z496" s="81">
        <v>51051</v>
      </c>
      <c r="AA496" s="81">
        <v>7091</v>
      </c>
      <c r="AB496" s="81">
        <v>136765</v>
      </c>
      <c r="AC496" s="81">
        <v>0</v>
      </c>
      <c r="AD496" s="81">
        <v>12.3242961448705</v>
      </c>
      <c r="AE496" s="82"/>
      <c r="AF496" s="81">
        <v>19406169.431047902</v>
      </c>
      <c r="AG496" s="81">
        <v>3103303.0622249758</v>
      </c>
      <c r="AH496" s="81">
        <v>879649.07099131134</v>
      </c>
      <c r="AI496" s="81">
        <v>253872691.1105473</v>
      </c>
      <c r="AJ496" s="81">
        <v>264206217.0571838</v>
      </c>
      <c r="AK496" s="81">
        <v>0</v>
      </c>
      <c r="AL496" s="81">
        <v>0</v>
      </c>
      <c r="AM496" s="81">
        <v>18757631.0683835</v>
      </c>
      <c r="AN496" s="81">
        <v>0</v>
      </c>
      <c r="AO496" s="81">
        <v>0</v>
      </c>
      <c r="AP496" s="82"/>
      <c r="AQ496" s="81">
        <v>2708</v>
      </c>
      <c r="AR496" s="81">
        <v>256</v>
      </c>
      <c r="AS496" s="81">
        <v>0</v>
      </c>
      <c r="AT496" s="81">
        <v>0</v>
      </c>
      <c r="AU496" s="81">
        <v>0</v>
      </c>
      <c r="AV496" s="81">
        <v>0</v>
      </c>
      <c r="AW496" s="81" t="s">
        <v>564</v>
      </c>
      <c r="AX496" s="82"/>
      <c r="AY496" s="81">
        <v>10297</v>
      </c>
      <c r="AZ496" s="81">
        <v>5907.6</v>
      </c>
      <c r="BA496" s="81">
        <v>0</v>
      </c>
      <c r="BB496" s="81">
        <v>0</v>
      </c>
      <c r="BC496" s="81">
        <v>0</v>
      </c>
      <c r="BD496" s="81">
        <v>0</v>
      </c>
      <c r="BE496" s="81" t="s">
        <v>564</v>
      </c>
      <c r="BF496" s="82"/>
      <c r="BG496" s="81">
        <v>0</v>
      </c>
      <c r="BH496" s="81">
        <v>4.1900000000000004</v>
      </c>
      <c r="BI496" s="81">
        <v>0</v>
      </c>
      <c r="BJ496" s="81">
        <v>0</v>
      </c>
      <c r="BK496" s="81">
        <v>30.202999999999999</v>
      </c>
      <c r="BL496" s="81">
        <v>0</v>
      </c>
      <c r="BM496" s="82"/>
      <c r="BN496" s="81">
        <v>0</v>
      </c>
      <c r="BO496" s="81">
        <v>1</v>
      </c>
      <c r="BP496" s="81">
        <v>0</v>
      </c>
      <c r="BQ496" s="81">
        <v>0</v>
      </c>
      <c r="BR496" s="81">
        <v>4</v>
      </c>
      <c r="BS496" s="81">
        <v>0</v>
      </c>
      <c r="BT496"/>
      <c r="BU496" s="80">
        <v>17.152000000000001</v>
      </c>
      <c r="BV496" s="80">
        <v>17.241</v>
      </c>
      <c r="BW496" s="80">
        <v>0</v>
      </c>
      <c r="BX496" s="80">
        <v>0</v>
      </c>
      <c r="BY496" s="80">
        <v>0</v>
      </c>
      <c r="BZ496" s="80">
        <v>0</v>
      </c>
      <c r="CA496" s="80">
        <v>0</v>
      </c>
      <c r="CB496" s="80">
        <v>0</v>
      </c>
      <c r="CC496" s="80">
        <v>0</v>
      </c>
    </row>
    <row r="497" spans="1:81">
      <c r="A497" s="80" t="s">
        <v>2266</v>
      </c>
      <c r="B497" s="80">
        <v>490</v>
      </c>
      <c r="C497" s="80">
        <v>14</v>
      </c>
      <c r="D497" s="80">
        <v>29</v>
      </c>
      <c r="E497" s="80">
        <v>2017</v>
      </c>
      <c r="F497" s="80" t="s">
        <v>71</v>
      </c>
      <c r="G497" s="80" t="s">
        <v>2252</v>
      </c>
      <c r="H497" s="80" t="s">
        <v>2253</v>
      </c>
      <c r="I497" s="177"/>
      <c r="J497" s="81">
        <v>17.813901044406688</v>
      </c>
      <c r="K497" s="81">
        <v>3.892669161078294</v>
      </c>
      <c r="L497" s="81">
        <v>4.9253649964324842</v>
      </c>
      <c r="M497" s="81">
        <v>148.56062082201237</v>
      </c>
      <c r="N497" s="81">
        <v>167.89372484962297</v>
      </c>
      <c r="O497" s="81">
        <v>86.147877912585855</v>
      </c>
      <c r="P497" s="81">
        <v>34.090110222768743</v>
      </c>
      <c r="Q497" s="81">
        <v>9.4241249102547489</v>
      </c>
      <c r="R497" s="81">
        <v>0</v>
      </c>
      <c r="S497" s="81">
        <v>13.394306991172801</v>
      </c>
      <c r="T497" s="82"/>
      <c r="U497" s="81">
        <v>2602172</v>
      </c>
      <c r="V497" s="81">
        <v>2138</v>
      </c>
      <c r="W497" s="81">
        <v>59</v>
      </c>
      <c r="X497" s="81">
        <v>41779</v>
      </c>
      <c r="Y497" s="81">
        <v>60654</v>
      </c>
      <c r="Z497" s="81">
        <v>51507</v>
      </c>
      <c r="AA497" s="81">
        <v>7061</v>
      </c>
      <c r="AB497" s="81">
        <v>137980</v>
      </c>
      <c r="AC497" s="81">
        <v>0</v>
      </c>
      <c r="AD497" s="81">
        <v>13.394306991172799</v>
      </c>
      <c r="AE497" s="82"/>
      <c r="AF497" s="81">
        <v>20899427.005650759</v>
      </c>
      <c r="AG497" s="81">
        <v>3269760.6759299012</v>
      </c>
      <c r="AH497" s="81">
        <v>1031723.696255947</v>
      </c>
      <c r="AI497" s="81">
        <v>259733381.10144699</v>
      </c>
      <c r="AJ497" s="81">
        <v>273199114.0995934</v>
      </c>
      <c r="AK497" s="81">
        <v>0</v>
      </c>
      <c r="AL497" s="81">
        <v>0</v>
      </c>
      <c r="AM497" s="81">
        <v>18953882.40256571</v>
      </c>
      <c r="AN497" s="81">
        <v>0</v>
      </c>
      <c r="AO497" s="81">
        <v>0</v>
      </c>
      <c r="AP497" s="82"/>
      <c r="AQ497" s="81">
        <v>2880</v>
      </c>
      <c r="AR497" s="81">
        <v>275</v>
      </c>
      <c r="AS497" s="81">
        <v>0</v>
      </c>
      <c r="AT497" s="81">
        <v>0</v>
      </c>
      <c r="AU497" s="81">
        <v>0</v>
      </c>
      <c r="AV497" s="81">
        <v>0</v>
      </c>
      <c r="AW497" s="81" t="s">
        <v>564</v>
      </c>
      <c r="AX497" s="82"/>
      <c r="AY497" s="81">
        <v>11063.5</v>
      </c>
      <c r="AZ497" s="81">
        <v>6125.6</v>
      </c>
      <c r="BA497" s="81">
        <v>0</v>
      </c>
      <c r="BB497" s="81">
        <v>0</v>
      </c>
      <c r="BC497" s="81">
        <v>0</v>
      </c>
      <c r="BD497" s="81">
        <v>0</v>
      </c>
      <c r="BE497" s="81" t="s">
        <v>564</v>
      </c>
      <c r="BF497" s="82"/>
      <c r="BG497" s="81">
        <v>0</v>
      </c>
      <c r="BH497" s="81">
        <v>3.6459999999999999</v>
      </c>
      <c r="BI497" s="81">
        <v>0</v>
      </c>
      <c r="BJ497" s="81">
        <v>0</v>
      </c>
      <c r="BK497" s="81">
        <v>33.057000000000002</v>
      </c>
      <c r="BL497" s="81">
        <v>0</v>
      </c>
      <c r="BM497" s="82"/>
      <c r="BN497" s="81">
        <v>0</v>
      </c>
      <c r="BO497" s="81">
        <v>1</v>
      </c>
      <c r="BP497" s="81">
        <v>0</v>
      </c>
      <c r="BQ497" s="81">
        <v>0</v>
      </c>
      <c r="BR497" s="81">
        <v>5</v>
      </c>
      <c r="BS497" s="81">
        <v>0</v>
      </c>
      <c r="BT497"/>
      <c r="BU497" s="80">
        <v>19.603000000000002</v>
      </c>
      <c r="BV497" s="80">
        <v>17.100000000000001</v>
      </c>
      <c r="BW497" s="80">
        <v>0</v>
      </c>
      <c r="BX497" s="80">
        <v>0</v>
      </c>
      <c r="BY497" s="80">
        <v>0</v>
      </c>
      <c r="BZ497" s="80">
        <v>0</v>
      </c>
      <c r="CA497" s="80">
        <v>0</v>
      </c>
      <c r="CB497" s="80">
        <v>0</v>
      </c>
      <c r="CC497" s="80">
        <v>0</v>
      </c>
    </row>
    <row r="498" spans="1:81">
      <c r="A498" s="80" t="s">
        <v>2267</v>
      </c>
      <c r="B498" s="80">
        <v>491</v>
      </c>
      <c r="C498" s="80">
        <v>15</v>
      </c>
      <c r="D498" s="80">
        <v>29</v>
      </c>
      <c r="E498" s="80">
        <v>2018</v>
      </c>
      <c r="F498" s="80" t="s">
        <v>93</v>
      </c>
      <c r="G498" s="80" t="s">
        <v>2252</v>
      </c>
      <c r="H498" s="80" t="s">
        <v>2253</v>
      </c>
      <c r="I498" s="177"/>
      <c r="J498" s="81">
        <v>15.174981212961978</v>
      </c>
      <c r="K498" s="81">
        <v>3.4980732190772308</v>
      </c>
      <c r="L498" s="81">
        <v>4.5610967481412308</v>
      </c>
      <c r="M498" s="81">
        <v>129.60504639623386</v>
      </c>
      <c r="N498" s="81">
        <v>135.772444490038</v>
      </c>
      <c r="O498" s="81">
        <v>84.890394466000402</v>
      </c>
      <c r="P498" s="81">
        <v>34.166619183739506</v>
      </c>
      <c r="Q498" s="81">
        <v>8.7697035910081595</v>
      </c>
      <c r="R498" s="81">
        <v>0</v>
      </c>
      <c r="S498" s="81">
        <v>18.065631011635201</v>
      </c>
      <c r="T498" s="82"/>
      <c r="U498" s="81">
        <v>2540770</v>
      </c>
      <c r="V498" s="81">
        <v>2138</v>
      </c>
      <c r="W498" s="81">
        <v>59</v>
      </c>
      <c r="X498" s="81">
        <v>41779</v>
      </c>
      <c r="Y498" s="81">
        <v>61044</v>
      </c>
      <c r="Z498" s="81">
        <v>51727</v>
      </c>
      <c r="AA498" s="81">
        <v>7148</v>
      </c>
      <c r="AB498" s="81">
        <v>138368</v>
      </c>
      <c r="AC498" s="81">
        <v>0</v>
      </c>
      <c r="AD498" s="81">
        <v>18.065631011635201</v>
      </c>
      <c r="AE498" s="82"/>
      <c r="AF498" s="81">
        <v>19537953.172290079</v>
      </c>
      <c r="AG498" s="81">
        <v>2991057.8841020842</v>
      </c>
      <c r="AH498" s="81">
        <v>990677.70801596285</v>
      </c>
      <c r="AI498" s="81">
        <v>250829484.44051561</v>
      </c>
      <c r="AJ498" s="81">
        <v>256153684.344246</v>
      </c>
      <c r="AK498" s="81">
        <v>0</v>
      </c>
      <c r="AL498" s="81">
        <v>0</v>
      </c>
      <c r="AM498" s="81">
        <v>19046508.886949431</v>
      </c>
      <c r="AN498" s="81">
        <v>0</v>
      </c>
      <c r="AO498" s="81">
        <v>0</v>
      </c>
      <c r="AP498" s="82"/>
      <c r="AQ498" s="81">
        <v>3149</v>
      </c>
      <c r="AR498" s="81">
        <v>291</v>
      </c>
      <c r="AS498" s="81">
        <v>0</v>
      </c>
      <c r="AT498" s="81">
        <v>0</v>
      </c>
      <c r="AU498" s="81">
        <v>0</v>
      </c>
      <c r="AV498" s="81">
        <v>0</v>
      </c>
      <c r="AW498" s="81" t="s">
        <v>564</v>
      </c>
      <c r="AX498" s="82"/>
      <c r="AY498" s="81">
        <v>12372.999999999991</v>
      </c>
      <c r="AZ498" s="81">
        <v>4313</v>
      </c>
      <c r="BA498" s="81">
        <v>0</v>
      </c>
      <c r="BB498" s="81">
        <v>0</v>
      </c>
      <c r="BC498" s="81">
        <v>0</v>
      </c>
      <c r="BD498" s="81">
        <v>0</v>
      </c>
      <c r="BE498" s="81" t="s">
        <v>564</v>
      </c>
      <c r="BF498" s="82"/>
      <c r="BG498" s="81">
        <v>0</v>
      </c>
      <c r="BH498" s="81">
        <v>2.68</v>
      </c>
      <c r="BI498" s="81">
        <v>0</v>
      </c>
      <c r="BJ498" s="81">
        <v>0</v>
      </c>
      <c r="BK498" s="81">
        <v>31.560000000000002</v>
      </c>
      <c r="BL498" s="81">
        <v>0</v>
      </c>
      <c r="BM498" s="82"/>
      <c r="BN498" s="81">
        <v>0</v>
      </c>
      <c r="BO498" s="81">
        <v>1</v>
      </c>
      <c r="BP498" s="81">
        <v>0</v>
      </c>
      <c r="BQ498" s="81">
        <v>0</v>
      </c>
      <c r="BR498" s="81">
        <v>5</v>
      </c>
      <c r="BS498" s="81">
        <v>0</v>
      </c>
      <c r="BT498"/>
      <c r="BU498" s="80">
        <v>17.14</v>
      </c>
      <c r="BV498" s="80">
        <v>17.100000000000001</v>
      </c>
      <c r="BW498" s="80">
        <v>0</v>
      </c>
      <c r="BX498" s="80">
        <v>0</v>
      </c>
      <c r="BY498" s="80">
        <v>0</v>
      </c>
      <c r="BZ498" s="80">
        <v>0</v>
      </c>
      <c r="CA498" s="80">
        <v>0</v>
      </c>
      <c r="CB498" s="80">
        <v>0</v>
      </c>
      <c r="CC498" s="80">
        <v>0</v>
      </c>
    </row>
    <row r="499" spans="1:81">
      <c r="A499" s="80" t="s">
        <v>2268</v>
      </c>
      <c r="B499" s="80">
        <v>492</v>
      </c>
      <c r="C499" s="80">
        <v>16</v>
      </c>
      <c r="D499" s="80">
        <v>29</v>
      </c>
      <c r="E499" s="80">
        <v>2019</v>
      </c>
      <c r="F499" s="80" t="s">
        <v>73</v>
      </c>
      <c r="G499" s="80" t="s">
        <v>2252</v>
      </c>
      <c r="H499" s="80" t="s">
        <v>2253</v>
      </c>
      <c r="I499" s="177"/>
      <c r="J499" s="81">
        <v>15.043372441093727</v>
      </c>
      <c r="K499" s="81">
        <v>3.1406267395107972</v>
      </c>
      <c r="L499" s="81">
        <v>4.6000232588913219</v>
      </c>
      <c r="M499" s="81">
        <v>123.47711428297751</v>
      </c>
      <c r="N499" s="81">
        <v>118.71779050990521</v>
      </c>
      <c r="O499" s="81">
        <v>83.097932825831847</v>
      </c>
      <c r="P499" s="81">
        <v>34.337579089292007</v>
      </c>
      <c r="Q499" s="81">
        <v>8.5390772228693859</v>
      </c>
      <c r="R499" s="81">
        <v>0</v>
      </c>
      <c r="S499" s="81">
        <v>21.950741958770003</v>
      </c>
      <c r="T499" s="82"/>
      <c r="U499" s="81">
        <v>2586074</v>
      </c>
      <c r="V499" s="81">
        <v>2138</v>
      </c>
      <c r="W499" s="81">
        <v>59</v>
      </c>
      <c r="X499" s="81">
        <v>41779</v>
      </c>
      <c r="Y499" s="81">
        <v>61378</v>
      </c>
      <c r="Z499" s="81">
        <v>52025</v>
      </c>
      <c r="AA499" s="81">
        <v>7130</v>
      </c>
      <c r="AB499" s="81">
        <v>138377</v>
      </c>
      <c r="AC499" s="81">
        <v>0</v>
      </c>
      <c r="AD499" s="81">
        <v>21.950741958769999</v>
      </c>
      <c r="AE499" s="82"/>
      <c r="AF499" s="81">
        <v>19720713.204258539</v>
      </c>
      <c r="AG499" s="81">
        <v>2825941.569574561</v>
      </c>
      <c r="AH499" s="81">
        <v>1051288.727517952</v>
      </c>
      <c r="AI499" s="81">
        <v>252742269.44887841</v>
      </c>
      <c r="AJ499" s="81">
        <v>224438657.65804577</v>
      </c>
      <c r="AK499" s="81">
        <v>0</v>
      </c>
      <c r="AL499" s="81">
        <v>0</v>
      </c>
      <c r="AM499" s="81">
        <v>18845905.698501725</v>
      </c>
      <c r="AN499" s="81">
        <v>0</v>
      </c>
      <c r="AO499" s="81">
        <v>0</v>
      </c>
      <c r="AP499" s="82"/>
      <c r="AQ499" s="81">
        <v>3359</v>
      </c>
      <c r="AR499" s="81">
        <v>313</v>
      </c>
      <c r="AS499" s="81">
        <v>0</v>
      </c>
      <c r="AT499" s="81">
        <v>0</v>
      </c>
      <c r="AU499" s="81">
        <v>0</v>
      </c>
      <c r="AV499" s="81">
        <v>0</v>
      </c>
      <c r="AW499" s="81" t="s">
        <v>564</v>
      </c>
      <c r="AX499" s="82"/>
      <c r="AY499" s="81">
        <v>13452.9</v>
      </c>
      <c r="AZ499" s="81">
        <v>6541.7999999999975</v>
      </c>
      <c r="BA499" s="81">
        <v>0</v>
      </c>
      <c r="BB499" s="81">
        <v>0</v>
      </c>
      <c r="BC499" s="81">
        <v>0</v>
      </c>
      <c r="BD499" s="81">
        <v>0</v>
      </c>
      <c r="BE499" s="81" t="s">
        <v>564</v>
      </c>
      <c r="BF499" s="82"/>
      <c r="BG499" s="81">
        <v>0</v>
      </c>
      <c r="BH499" s="81">
        <v>2.4369999999999998</v>
      </c>
      <c r="BI499" s="81">
        <v>0</v>
      </c>
      <c r="BJ499" s="81">
        <v>0</v>
      </c>
      <c r="BK499" s="81">
        <v>28.382999999999999</v>
      </c>
      <c r="BL499" s="81">
        <v>0</v>
      </c>
      <c r="BM499" s="82"/>
      <c r="BN499" s="81">
        <v>0</v>
      </c>
      <c r="BO499" s="81">
        <v>1</v>
      </c>
      <c r="BP499" s="81">
        <v>0</v>
      </c>
      <c r="BQ499" s="81">
        <v>0</v>
      </c>
      <c r="BR499" s="81">
        <v>5</v>
      </c>
      <c r="BS499" s="81">
        <v>0</v>
      </c>
      <c r="BT499"/>
      <c r="BU499" s="80">
        <v>14.12</v>
      </c>
      <c r="BV499" s="80">
        <v>16.7</v>
      </c>
      <c r="BW499" s="80">
        <v>0</v>
      </c>
      <c r="BX499" s="80">
        <v>0</v>
      </c>
      <c r="BY499" s="80">
        <v>0</v>
      </c>
      <c r="BZ499" s="80">
        <v>0</v>
      </c>
      <c r="CA499" s="80">
        <v>0</v>
      </c>
      <c r="CB499" s="80">
        <v>0</v>
      </c>
      <c r="CC499" s="80">
        <v>0</v>
      </c>
    </row>
    <row r="500" spans="1:81">
      <c r="A500" s="80" t="s">
        <v>2269</v>
      </c>
      <c r="B500" s="80">
        <v>493</v>
      </c>
      <c r="C500" s="80">
        <v>17</v>
      </c>
      <c r="D500" s="80">
        <v>29</v>
      </c>
      <c r="E500" s="80">
        <v>2020</v>
      </c>
      <c r="F500" s="80" t="s">
        <v>218</v>
      </c>
      <c r="G500" s="80" t="s">
        <v>2252</v>
      </c>
      <c r="H500" s="80" t="s">
        <v>2253</v>
      </c>
      <c r="I500" s="177"/>
      <c r="J500" s="81">
        <v>20.16566214382717</v>
      </c>
      <c r="K500" s="81">
        <v>3.564490144204187</v>
      </c>
      <c r="L500" s="81">
        <v>6.8412488294911862</v>
      </c>
      <c r="M500" s="81">
        <v>114.41855541127943</v>
      </c>
      <c r="N500" s="81">
        <v>146.40231266740741</v>
      </c>
      <c r="O500" s="81">
        <v>73.575236273171498</v>
      </c>
      <c r="P500" s="81">
        <v>32.606102816506642</v>
      </c>
      <c r="Q500" s="81">
        <v>8.1893948274397861</v>
      </c>
      <c r="R500" s="81">
        <v>0</v>
      </c>
      <c r="S500" s="81">
        <v>19.045377097039999</v>
      </c>
      <c r="T500" s="82"/>
      <c r="U500" s="81">
        <v>3550422</v>
      </c>
      <c r="V500" s="81">
        <v>2329</v>
      </c>
      <c r="W500" s="81">
        <v>99</v>
      </c>
      <c r="X500" s="81">
        <v>41004</v>
      </c>
      <c r="Y500" s="81">
        <v>62074</v>
      </c>
      <c r="Z500" s="81">
        <v>52575</v>
      </c>
      <c r="AA500" s="81">
        <v>7356</v>
      </c>
      <c r="AB500" s="81">
        <v>138890</v>
      </c>
      <c r="AC500" s="81">
        <v>0</v>
      </c>
      <c r="AD500" s="81">
        <v>19.045377097039999</v>
      </c>
      <c r="AE500" s="82"/>
      <c r="AF500" s="81">
        <v>25765724.3897641</v>
      </c>
      <c r="AG500" s="81">
        <v>2896998.6306838361</v>
      </c>
      <c r="AH500" s="81">
        <v>1579942.0480131379</v>
      </c>
      <c r="AI500" s="81">
        <v>224133027.31908962</v>
      </c>
      <c r="AJ500" s="81">
        <v>265839481.997132</v>
      </c>
      <c r="AK500" s="81"/>
      <c r="AL500" s="81"/>
      <c r="AM500" s="81">
        <v>18126688.10008451</v>
      </c>
      <c r="AN500" s="81"/>
      <c r="AO500" s="81"/>
      <c r="AP500" s="82"/>
      <c r="AQ500" s="81">
        <v>3580</v>
      </c>
      <c r="AR500" s="81">
        <v>322</v>
      </c>
      <c r="AS500" s="81">
        <v>0</v>
      </c>
      <c r="AT500" s="81">
        <v>0</v>
      </c>
      <c r="AU500" s="81">
        <v>0</v>
      </c>
      <c r="AV500" s="81">
        <v>0</v>
      </c>
      <c r="AW500" s="81">
        <v>0</v>
      </c>
      <c r="AX500" s="82"/>
      <c r="AY500" s="81">
        <v>14692.29999999997</v>
      </c>
      <c r="AZ500" s="81">
        <v>6639.4999999999955</v>
      </c>
      <c r="BA500" s="81">
        <v>0</v>
      </c>
      <c r="BB500" s="81">
        <v>0</v>
      </c>
      <c r="BC500" s="81">
        <v>0</v>
      </c>
      <c r="BD500" s="81">
        <v>0</v>
      </c>
      <c r="BE500" s="81">
        <v>0</v>
      </c>
      <c r="BF500" s="82"/>
      <c r="BG500" s="81">
        <v>0</v>
      </c>
      <c r="BH500" s="81">
        <v>0</v>
      </c>
      <c r="BI500" s="81">
        <v>0</v>
      </c>
      <c r="BJ500" s="81">
        <v>0</v>
      </c>
      <c r="BK500" s="81">
        <v>32.93</v>
      </c>
      <c r="BL500" s="81">
        <v>0</v>
      </c>
      <c r="BM500" s="82"/>
      <c r="BN500" s="81">
        <v>0</v>
      </c>
      <c r="BO500" s="81">
        <v>0</v>
      </c>
      <c r="BP500" s="81">
        <v>0</v>
      </c>
      <c r="BQ500" s="81">
        <v>0</v>
      </c>
      <c r="BR500" s="81">
        <v>7</v>
      </c>
      <c r="BS500" s="81">
        <v>0</v>
      </c>
      <c r="BT500"/>
      <c r="BU500" s="80">
        <v>15.93</v>
      </c>
      <c r="BV500" s="80">
        <v>17</v>
      </c>
      <c r="BW500" s="80">
        <v>0</v>
      </c>
      <c r="BX500" s="80">
        <v>0</v>
      </c>
      <c r="BY500" s="80">
        <v>0</v>
      </c>
      <c r="BZ500" s="80">
        <v>0</v>
      </c>
      <c r="CA500" s="80">
        <v>0</v>
      </c>
      <c r="CB500" s="80">
        <v>0</v>
      </c>
      <c r="CC500" s="80">
        <v>0</v>
      </c>
    </row>
    <row r="501" spans="1:81">
      <c r="A501" s="80" t="s">
        <v>2270</v>
      </c>
      <c r="B501" s="80">
        <v>493</v>
      </c>
      <c r="C501" s="80">
        <v>18</v>
      </c>
      <c r="D501" s="80">
        <v>29</v>
      </c>
      <c r="E501" s="80">
        <v>2021</v>
      </c>
      <c r="F501" s="80" t="s">
        <v>75</v>
      </c>
      <c r="G501" s="174" t="s">
        <v>2252</v>
      </c>
      <c r="H501" s="80" t="s">
        <v>2253</v>
      </c>
      <c r="I501" s="177"/>
      <c r="J501" s="81">
        <v>18.314605881806649</v>
      </c>
      <c r="K501" s="81">
        <v>3.8401831231164887</v>
      </c>
      <c r="L501" s="81">
        <v>6.544594773249794</v>
      </c>
      <c r="M501" s="81">
        <v>115.20308504467411</v>
      </c>
      <c r="N501" s="81">
        <v>116.33006663386224</v>
      </c>
      <c r="O501" s="81">
        <v>71.893085811131058</v>
      </c>
      <c r="P501" s="81">
        <v>34.107870506001738</v>
      </c>
      <c r="Q501" s="81">
        <v>8.301756509483285</v>
      </c>
      <c r="R501" s="81">
        <v>0</v>
      </c>
      <c r="S501" s="81">
        <v>19.771184303999998</v>
      </c>
      <c r="T501" s="82"/>
      <c r="U501" s="81">
        <v>3827999</v>
      </c>
      <c r="V501" s="81">
        <v>2329</v>
      </c>
      <c r="W501" s="81">
        <v>99</v>
      </c>
      <c r="X501" s="81">
        <v>41004</v>
      </c>
      <c r="Y501" s="81">
        <v>62446</v>
      </c>
      <c r="Z501" s="81">
        <v>52898</v>
      </c>
      <c r="AA501" s="81">
        <v>7504</v>
      </c>
      <c r="AB501" s="81">
        <v>139126</v>
      </c>
      <c r="AC501" s="81">
        <v>0</v>
      </c>
      <c r="AD501" s="81">
        <v>19.771184303999998</v>
      </c>
      <c r="AE501" s="82"/>
      <c r="AF501" s="81">
        <v>26014564.177549839</v>
      </c>
      <c r="AG501" s="81">
        <v>3382311.5493761222</v>
      </c>
      <c r="AH501" s="81">
        <v>1399713.5275300348</v>
      </c>
      <c r="AI501" s="81">
        <v>254942741.65352586</v>
      </c>
      <c r="AJ501" s="81">
        <v>235241461.10589048</v>
      </c>
      <c r="AK501" s="81">
        <v>0</v>
      </c>
      <c r="AL501" s="81">
        <v>0</v>
      </c>
      <c r="AM501" s="81">
        <v>18262219.655148391</v>
      </c>
      <c r="AN501" s="81">
        <v>0</v>
      </c>
      <c r="AO501" s="81">
        <v>0</v>
      </c>
      <c r="AP501" s="82"/>
      <c r="AQ501" s="81">
        <v>3831</v>
      </c>
      <c r="AR501" s="81">
        <v>323</v>
      </c>
      <c r="AS501" s="81">
        <v>0</v>
      </c>
      <c r="AT501" s="81">
        <v>0</v>
      </c>
      <c r="AU501" s="81">
        <v>0</v>
      </c>
      <c r="AV501" s="81">
        <v>0</v>
      </c>
      <c r="AW501" s="81"/>
      <c r="AX501" s="82"/>
      <c r="AY501" s="81">
        <v>16138.999999999951</v>
      </c>
      <c r="AZ501" s="81">
        <v>6650.4999999999955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2271</v>
      </c>
      <c r="B502" s="80">
        <v>493</v>
      </c>
      <c r="C502" s="80">
        <v>19</v>
      </c>
      <c r="D502" s="80">
        <v>29</v>
      </c>
      <c r="E502" s="80">
        <v>2022</v>
      </c>
      <c r="F502" s="80" t="s">
        <v>568</v>
      </c>
      <c r="G502" s="174" t="s">
        <v>2252</v>
      </c>
      <c r="H502" s="80" t="s">
        <v>2253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4109</v>
      </c>
      <c r="AR502" s="81">
        <v>326</v>
      </c>
      <c r="AS502" s="81">
        <v>0</v>
      </c>
      <c r="AT502" s="81">
        <v>0</v>
      </c>
      <c r="AU502" s="81">
        <v>0</v>
      </c>
      <c r="AV502" s="81">
        <v>0</v>
      </c>
      <c r="AW502" s="81"/>
      <c r="AX502" s="82"/>
      <c r="AY502" s="81">
        <v>17782.49999999992</v>
      </c>
      <c r="AZ502" s="81">
        <v>8202.7999999999938</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2272</v>
      </c>
      <c r="B503" s="80">
        <v>137</v>
      </c>
      <c r="C503" s="80">
        <v>1</v>
      </c>
      <c r="D503" s="80">
        <v>9</v>
      </c>
      <c r="E503" s="80">
        <v>1990</v>
      </c>
      <c r="F503" s="80" t="s">
        <v>562</v>
      </c>
      <c r="G503" s="80" t="s">
        <v>2273</v>
      </c>
      <c r="H503" s="80" t="s">
        <v>2274</v>
      </c>
      <c r="I503" s="177"/>
      <c r="J503" s="81">
        <v>499.96763483109225</v>
      </c>
      <c r="K503" s="81">
        <v>7.0773643601957419</v>
      </c>
      <c r="L503" s="81">
        <v>5.3767783265878828</v>
      </c>
      <c r="M503" s="81">
        <v>77.470069564015034</v>
      </c>
      <c r="N503" s="81">
        <v>87.819152167545809</v>
      </c>
      <c r="O503" s="81">
        <v>81.665560476565744</v>
      </c>
      <c r="P503" s="81">
        <v>51.785113369824032</v>
      </c>
      <c r="Q503" s="81">
        <v>6.5174962214035705</v>
      </c>
      <c r="R503" s="81">
        <v>0</v>
      </c>
      <c r="S503" s="81">
        <v>9.6225068588067924</v>
      </c>
      <c r="T503" s="82"/>
      <c r="U503" s="81">
        <v>40983796</v>
      </c>
      <c r="V503" s="81">
        <v>2963</v>
      </c>
      <c r="W503" s="81">
        <v>49</v>
      </c>
      <c r="X503" s="81">
        <v>26426</v>
      </c>
      <c r="Y503" s="81">
        <v>34887</v>
      </c>
      <c r="Z503" s="81">
        <v>33590</v>
      </c>
      <c r="AA503" s="81">
        <v>12574</v>
      </c>
      <c r="AB503" s="81">
        <v>105822</v>
      </c>
      <c r="AC503" s="81">
        <v>0</v>
      </c>
      <c r="AD503" s="81">
        <v>9.6225068588067924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2275</v>
      </c>
      <c r="B504" s="80">
        <v>138</v>
      </c>
      <c r="C504" s="80">
        <v>2</v>
      </c>
      <c r="D504" s="80">
        <v>9</v>
      </c>
      <c r="E504" s="80">
        <v>2005</v>
      </c>
      <c r="F504" s="80" t="s">
        <v>565</v>
      </c>
      <c r="G504" s="80" t="s">
        <v>2273</v>
      </c>
      <c r="H504" s="80" t="s">
        <v>2274</v>
      </c>
      <c r="I504" s="177"/>
      <c r="J504" s="81">
        <v>704.55809840561585</v>
      </c>
      <c r="K504" s="81">
        <v>5.6464322721182061</v>
      </c>
      <c r="L504" s="81">
        <v>5.7808082774615723</v>
      </c>
      <c r="M504" s="81">
        <v>159.7847352381358</v>
      </c>
      <c r="N504" s="81">
        <v>138.14398297512335</v>
      </c>
      <c r="O504" s="81">
        <v>107.87323908900611</v>
      </c>
      <c r="P504" s="81">
        <v>53.887158152094713</v>
      </c>
      <c r="Q504" s="81">
        <v>7.2544742542991854</v>
      </c>
      <c r="R504" s="81">
        <v>0</v>
      </c>
      <c r="S504" s="81">
        <v>10.495771451940612</v>
      </c>
      <c r="T504" s="82"/>
      <c r="U504" s="81">
        <v>47316348</v>
      </c>
      <c r="V504" s="81">
        <v>2858</v>
      </c>
      <c r="W504" s="81">
        <v>64</v>
      </c>
      <c r="X504" s="81">
        <v>30442</v>
      </c>
      <c r="Y504" s="81">
        <v>48627</v>
      </c>
      <c r="Z504" s="81">
        <v>51344</v>
      </c>
      <c r="AA504" s="81">
        <v>10716</v>
      </c>
      <c r="AB504" s="81">
        <v>123135</v>
      </c>
      <c r="AC504" s="81">
        <v>0</v>
      </c>
      <c r="AD504" s="81">
        <v>10.495771451940612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2276</v>
      </c>
      <c r="B505" s="80">
        <v>139</v>
      </c>
      <c r="C505" s="80">
        <v>3</v>
      </c>
      <c r="D505" s="80">
        <v>9</v>
      </c>
      <c r="E505" s="80">
        <v>2006</v>
      </c>
      <c r="F505" s="80" t="s">
        <v>566</v>
      </c>
      <c r="G505" s="80" t="s">
        <v>2273</v>
      </c>
      <c r="H505" s="80" t="s">
        <v>2274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2277</v>
      </c>
      <c r="B506" s="80">
        <v>140</v>
      </c>
      <c r="C506" s="80">
        <v>4</v>
      </c>
      <c r="D506" s="80">
        <v>9</v>
      </c>
      <c r="E506" s="80">
        <v>2007</v>
      </c>
      <c r="F506" s="80" t="s">
        <v>567</v>
      </c>
      <c r="G506" s="80" t="s">
        <v>2273</v>
      </c>
      <c r="H506" s="80" t="s">
        <v>2274</v>
      </c>
      <c r="I506" s="177"/>
      <c r="J506" s="81">
        <v>414.89343386631384</v>
      </c>
      <c r="K506" s="81">
        <v>5.090623577491689</v>
      </c>
      <c r="L506" s="81">
        <v>2.6521567526496668</v>
      </c>
      <c r="M506" s="81">
        <v>176.29580482193617</v>
      </c>
      <c r="N506" s="81">
        <v>153.64019191651545</v>
      </c>
      <c r="O506" s="81">
        <v>104.16513404984491</v>
      </c>
      <c r="P506" s="81">
        <v>53.674436324585997</v>
      </c>
      <c r="Q506" s="81">
        <v>7.7890617089700109</v>
      </c>
      <c r="R506" s="81">
        <v>0</v>
      </c>
      <c r="S506" s="81">
        <v>8.4706925725243263</v>
      </c>
      <c r="T506" s="82"/>
      <c r="U506" s="81">
        <v>27994641</v>
      </c>
      <c r="V506" s="81">
        <v>2419</v>
      </c>
      <c r="W506" s="81">
        <v>27</v>
      </c>
      <c r="X506" s="81">
        <v>38919</v>
      </c>
      <c r="Y506" s="81">
        <v>50531</v>
      </c>
      <c r="Z506" s="81">
        <v>51540</v>
      </c>
      <c r="AA506" s="81">
        <v>10511</v>
      </c>
      <c r="AB506" s="81">
        <v>125217</v>
      </c>
      <c r="AC506" s="81">
        <v>0</v>
      </c>
      <c r="AD506" s="81">
        <v>8.4706925725243263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2278</v>
      </c>
      <c r="B507" s="80">
        <v>141</v>
      </c>
      <c r="C507" s="80">
        <v>5</v>
      </c>
      <c r="D507" s="80">
        <v>9</v>
      </c>
      <c r="E507" s="80">
        <v>2008</v>
      </c>
      <c r="F507" s="80" t="s">
        <v>84</v>
      </c>
      <c r="G507" s="80" t="s">
        <v>2273</v>
      </c>
      <c r="H507" s="80" t="s">
        <v>2274</v>
      </c>
      <c r="I507" s="177"/>
      <c r="J507" s="81">
        <v>356.67272176273184</v>
      </c>
      <c r="K507" s="81">
        <v>3.8575061727539204</v>
      </c>
      <c r="L507" s="81">
        <v>2.1086038080321763</v>
      </c>
      <c r="M507" s="81">
        <v>184.3991281693832</v>
      </c>
      <c r="N507" s="81">
        <v>149.46714401083372</v>
      </c>
      <c r="O507" s="81">
        <v>100.38316590719937</v>
      </c>
      <c r="P507" s="81">
        <v>52.684942272553116</v>
      </c>
      <c r="Q507" s="81">
        <v>7.7010830374034303</v>
      </c>
      <c r="R507" s="81">
        <v>0</v>
      </c>
      <c r="S507" s="81">
        <v>10.585332006525849</v>
      </c>
      <c r="T507" s="82"/>
      <c r="U507" s="81">
        <v>25251222</v>
      </c>
      <c r="V507" s="81">
        <v>2419</v>
      </c>
      <c r="W507" s="81">
        <v>27</v>
      </c>
      <c r="X507" s="81">
        <v>38919</v>
      </c>
      <c r="Y507" s="81">
        <v>51305</v>
      </c>
      <c r="Z507" s="81">
        <v>51412</v>
      </c>
      <c r="AA507" s="81">
        <v>10329</v>
      </c>
      <c r="AB507" s="81">
        <v>125837</v>
      </c>
      <c r="AC507" s="81">
        <v>0</v>
      </c>
      <c r="AD507" s="81">
        <v>10.585332006525849</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2279</v>
      </c>
      <c r="B508" s="80">
        <v>142</v>
      </c>
      <c r="C508" s="80">
        <v>6</v>
      </c>
      <c r="D508" s="80">
        <v>9</v>
      </c>
      <c r="E508" s="80">
        <v>2009</v>
      </c>
      <c r="F508" s="80" t="s">
        <v>85</v>
      </c>
      <c r="G508" s="80" t="s">
        <v>2273</v>
      </c>
      <c r="H508" s="80" t="s">
        <v>2274</v>
      </c>
      <c r="I508" s="177"/>
      <c r="J508" s="81">
        <v>389.78957266882435</v>
      </c>
      <c r="K508" s="81">
        <v>4.1404796701374913</v>
      </c>
      <c r="L508" s="81">
        <v>3.860144856287993</v>
      </c>
      <c r="M508" s="81">
        <v>179.22653027411732</v>
      </c>
      <c r="N508" s="81">
        <v>128.43975081429213</v>
      </c>
      <c r="O508" s="81">
        <v>101.99705007929076</v>
      </c>
      <c r="P508" s="81">
        <v>49.898212429560019</v>
      </c>
      <c r="Q508" s="81">
        <v>7.3497728965471421</v>
      </c>
      <c r="R508" s="81">
        <v>0</v>
      </c>
      <c r="S508" s="81">
        <v>13.023762857875891</v>
      </c>
      <c r="T508" s="82"/>
      <c r="U508" s="81">
        <v>21806925</v>
      </c>
      <c r="V508" s="81">
        <v>3168</v>
      </c>
      <c r="W508" s="81">
        <v>73</v>
      </c>
      <c r="X508" s="81">
        <v>44162</v>
      </c>
      <c r="Y508" s="81">
        <v>51620</v>
      </c>
      <c r="Z508" s="81">
        <v>51562</v>
      </c>
      <c r="AA508" s="81">
        <v>10043</v>
      </c>
      <c r="AB508" s="81">
        <v>126072</v>
      </c>
      <c r="AC508" s="81">
        <v>0</v>
      </c>
      <c r="AD508" s="81">
        <v>13.023762857875891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96.78</v>
      </c>
      <c r="BJ508" s="81">
        <v>0</v>
      </c>
      <c r="BK508" s="81">
        <v>52.749999999999993</v>
      </c>
      <c r="BL508" s="81">
        <v>0</v>
      </c>
      <c r="BM508" s="82"/>
      <c r="BN508" s="81">
        <v>0</v>
      </c>
      <c r="BO508" s="81">
        <v>0</v>
      </c>
      <c r="BP508" s="81">
        <v>8</v>
      </c>
      <c r="BQ508" s="81">
        <v>0</v>
      </c>
      <c r="BR508" s="81">
        <v>8</v>
      </c>
      <c r="BS508" s="81">
        <v>0</v>
      </c>
      <c r="BT508"/>
      <c r="BU508" s="80"/>
      <c r="BV508" s="80"/>
      <c r="BW508" s="80"/>
      <c r="BX508" s="80"/>
      <c r="BY508" s="80"/>
      <c r="BZ508" s="80"/>
      <c r="CA508" s="80"/>
      <c r="CB508" s="80"/>
      <c r="CC508" s="80"/>
    </row>
    <row r="509" spans="1:81">
      <c r="A509" s="80" t="s">
        <v>2280</v>
      </c>
      <c r="B509" s="80">
        <v>143</v>
      </c>
      <c r="C509" s="80">
        <v>7</v>
      </c>
      <c r="D509" s="80">
        <v>9</v>
      </c>
      <c r="E509" s="80">
        <v>2010</v>
      </c>
      <c r="F509" s="80" t="s">
        <v>86</v>
      </c>
      <c r="G509" s="80" t="s">
        <v>2273</v>
      </c>
      <c r="H509" s="80" t="s">
        <v>2274</v>
      </c>
      <c r="I509" s="177"/>
      <c r="J509" s="81">
        <v>485.97009999978576</v>
      </c>
      <c r="K509" s="81">
        <v>4.4267391660620934</v>
      </c>
      <c r="L509" s="81">
        <v>3.5766054802634755</v>
      </c>
      <c r="M509" s="81">
        <v>181.485085486316</v>
      </c>
      <c r="N509" s="81">
        <v>137.739396055866</v>
      </c>
      <c r="O509" s="81">
        <v>101.59222824935625</v>
      </c>
      <c r="P509" s="81">
        <v>51.0488798834281</v>
      </c>
      <c r="Q509" s="81">
        <v>7.6917363298679282</v>
      </c>
      <c r="R509" s="81">
        <v>0</v>
      </c>
      <c r="S509" s="81">
        <v>7.8928779039525025</v>
      </c>
      <c r="T509" s="82"/>
      <c r="U509" s="81">
        <v>31923271</v>
      </c>
      <c r="V509" s="81">
        <v>3168</v>
      </c>
      <c r="W509" s="81">
        <v>73</v>
      </c>
      <c r="X509" s="81">
        <v>44162</v>
      </c>
      <c r="Y509" s="81">
        <v>52297</v>
      </c>
      <c r="Z509" s="81">
        <v>51596</v>
      </c>
      <c r="AA509" s="81">
        <v>10018</v>
      </c>
      <c r="AB509" s="81">
        <v>126423</v>
      </c>
      <c r="AC509" s="81">
        <v>0</v>
      </c>
      <c r="AD509" s="81">
        <v>7.8928779039525025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97.587000000000003</v>
      </c>
      <c r="BJ509" s="81">
        <v>0</v>
      </c>
      <c r="BK509" s="81">
        <v>40.882000000000005</v>
      </c>
      <c r="BL509" s="81">
        <v>0</v>
      </c>
      <c r="BM509" s="82"/>
      <c r="BN509" s="81">
        <v>0</v>
      </c>
      <c r="BO509" s="81">
        <v>0</v>
      </c>
      <c r="BP509" s="81">
        <v>9</v>
      </c>
      <c r="BQ509" s="81">
        <v>0</v>
      </c>
      <c r="BR509" s="81">
        <v>8</v>
      </c>
      <c r="BS509" s="81">
        <v>0</v>
      </c>
      <c r="BT509"/>
      <c r="BU509" s="80">
        <v>138.46899999999999</v>
      </c>
      <c r="BV509" s="80">
        <v>0</v>
      </c>
      <c r="BW509" s="80">
        <v>0</v>
      </c>
      <c r="BX509" s="80">
        <v>0</v>
      </c>
      <c r="BY509" s="80">
        <v>0</v>
      </c>
      <c r="BZ509" s="80">
        <v>0</v>
      </c>
      <c r="CA509" s="80">
        <v>0</v>
      </c>
      <c r="CB509" s="80">
        <v>0</v>
      </c>
      <c r="CC509" s="80">
        <v>0</v>
      </c>
    </row>
    <row r="510" spans="1:81">
      <c r="A510" s="80" t="s">
        <v>2281</v>
      </c>
      <c r="B510" s="80">
        <v>144</v>
      </c>
      <c r="C510" s="80">
        <v>8</v>
      </c>
      <c r="D510" s="80">
        <v>9</v>
      </c>
      <c r="E510" s="80">
        <v>2011</v>
      </c>
      <c r="F510" s="80" t="s">
        <v>87</v>
      </c>
      <c r="G510" s="80" t="s">
        <v>2273</v>
      </c>
      <c r="H510" s="80" t="s">
        <v>2274</v>
      </c>
      <c r="I510" s="177"/>
      <c r="J510" s="81">
        <v>450.30643148416061</v>
      </c>
      <c r="K510" s="81">
        <v>6.9266737895518817</v>
      </c>
      <c r="L510" s="81">
        <v>3.2780962588145965</v>
      </c>
      <c r="M510" s="81">
        <v>229.30212887058175</v>
      </c>
      <c r="N510" s="81">
        <v>146.37914044332891</v>
      </c>
      <c r="O510" s="81">
        <v>100.57870704147025</v>
      </c>
      <c r="P510" s="81">
        <v>49.944781380733069</v>
      </c>
      <c r="Q510" s="81">
        <v>8.8991016879849916</v>
      </c>
      <c r="R510" s="81">
        <v>0</v>
      </c>
      <c r="S510" s="81">
        <v>8.6317527327354</v>
      </c>
      <c r="T510" s="82"/>
      <c r="U510" s="81">
        <v>29753092</v>
      </c>
      <c r="V510" s="81">
        <v>3168</v>
      </c>
      <c r="W510" s="81">
        <v>73</v>
      </c>
      <c r="X510" s="81">
        <v>44162</v>
      </c>
      <c r="Y510" s="81">
        <v>52887</v>
      </c>
      <c r="Z510" s="81">
        <v>52191</v>
      </c>
      <c r="AA510" s="81">
        <v>10093</v>
      </c>
      <c r="AB510" s="81">
        <v>126807</v>
      </c>
      <c r="AC510" s="81">
        <v>0</v>
      </c>
      <c r="AD510" s="81">
        <v>8.6317527327354</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106.858</v>
      </c>
      <c r="BJ510" s="81">
        <v>0</v>
      </c>
      <c r="BK510" s="81">
        <v>34.200000000000003</v>
      </c>
      <c r="BL510" s="81">
        <v>0</v>
      </c>
      <c r="BM510" s="82"/>
      <c r="BN510" s="81">
        <v>0</v>
      </c>
      <c r="BO510" s="81">
        <v>0</v>
      </c>
      <c r="BP510" s="81">
        <v>10</v>
      </c>
      <c r="BQ510" s="81">
        <v>0</v>
      </c>
      <c r="BR510" s="81">
        <v>6</v>
      </c>
      <c r="BS510" s="81">
        <v>0</v>
      </c>
      <c r="BT510"/>
      <c r="BU510" s="80">
        <v>141.05799999999999</v>
      </c>
      <c r="BV510" s="80">
        <v>0</v>
      </c>
      <c r="BW510" s="80">
        <v>0</v>
      </c>
      <c r="BX510" s="80">
        <v>0</v>
      </c>
      <c r="BY510" s="80">
        <v>0</v>
      </c>
      <c r="BZ510" s="80">
        <v>0</v>
      </c>
      <c r="CA510" s="80">
        <v>0</v>
      </c>
      <c r="CB510" s="80">
        <v>0</v>
      </c>
      <c r="CC510" s="80">
        <v>0</v>
      </c>
    </row>
    <row r="511" spans="1:81">
      <c r="A511" s="80" t="s">
        <v>2282</v>
      </c>
      <c r="B511" s="80">
        <v>145</v>
      </c>
      <c r="C511" s="80">
        <v>9</v>
      </c>
      <c r="D511" s="80">
        <v>9</v>
      </c>
      <c r="E511" s="80">
        <v>2012</v>
      </c>
      <c r="F511" s="80" t="s">
        <v>88</v>
      </c>
      <c r="G511" s="80" t="s">
        <v>2273</v>
      </c>
      <c r="H511" s="80" t="s">
        <v>2274</v>
      </c>
      <c r="I511" s="177"/>
      <c r="J511" s="81">
        <v>438.95213462540664</v>
      </c>
      <c r="K511" s="81">
        <v>6.5673047858764582</v>
      </c>
      <c r="L511" s="81">
        <v>3.2325166959127509</v>
      </c>
      <c r="M511" s="81">
        <v>235.85733730586119</v>
      </c>
      <c r="N511" s="81">
        <v>156.9646304866834</v>
      </c>
      <c r="O511" s="81">
        <v>100.72600745100839</v>
      </c>
      <c r="P511" s="81">
        <v>50.970463689611243</v>
      </c>
      <c r="Q511" s="81">
        <v>9.8543228761832253</v>
      </c>
      <c r="R511" s="81">
        <v>0</v>
      </c>
      <c r="S511" s="81">
        <v>13.880369253438866</v>
      </c>
      <c r="T511" s="82"/>
      <c r="U511" s="81">
        <v>28396009</v>
      </c>
      <c r="V511" s="81">
        <v>3168</v>
      </c>
      <c r="W511" s="81">
        <v>73</v>
      </c>
      <c r="X511" s="81">
        <v>44162</v>
      </c>
      <c r="Y511" s="81">
        <v>54289</v>
      </c>
      <c r="Z511" s="81">
        <v>52682</v>
      </c>
      <c r="AA511" s="81">
        <v>10242</v>
      </c>
      <c r="AB511" s="81">
        <v>129242</v>
      </c>
      <c r="AC511" s="81">
        <v>0</v>
      </c>
      <c r="AD511" s="81">
        <v>13.880369253438866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117.53700000000001</v>
      </c>
      <c r="BJ511" s="81">
        <v>0</v>
      </c>
      <c r="BK511" s="81">
        <v>52.616</v>
      </c>
      <c r="BL511" s="81">
        <v>0</v>
      </c>
      <c r="BM511" s="82"/>
      <c r="BN511" s="81">
        <v>0</v>
      </c>
      <c r="BO511" s="81">
        <v>0</v>
      </c>
      <c r="BP511" s="81">
        <v>10</v>
      </c>
      <c r="BQ511" s="81">
        <v>0</v>
      </c>
      <c r="BR511" s="81">
        <v>9</v>
      </c>
      <c r="BS511" s="81">
        <v>0</v>
      </c>
      <c r="BT511"/>
      <c r="BU511" s="80">
        <v>170.15299999999999</v>
      </c>
      <c r="BV511" s="80">
        <v>0</v>
      </c>
      <c r="BW511" s="80">
        <v>0</v>
      </c>
      <c r="BX511" s="80">
        <v>0</v>
      </c>
      <c r="BY511" s="80">
        <v>0</v>
      </c>
      <c r="BZ511" s="80">
        <v>0</v>
      </c>
      <c r="CA511" s="80">
        <v>0</v>
      </c>
      <c r="CB511" s="80">
        <v>0</v>
      </c>
      <c r="CC511" s="80">
        <v>0</v>
      </c>
    </row>
    <row r="512" spans="1:81">
      <c r="A512" s="80" t="s">
        <v>2283</v>
      </c>
      <c r="B512" s="80">
        <v>146</v>
      </c>
      <c r="C512" s="80">
        <v>10</v>
      </c>
      <c r="D512" s="80">
        <v>9</v>
      </c>
      <c r="E512" s="80">
        <v>2013</v>
      </c>
      <c r="F512" s="80" t="s">
        <v>89</v>
      </c>
      <c r="G512" s="80" t="s">
        <v>2273</v>
      </c>
      <c r="H512" s="80" t="s">
        <v>2274</v>
      </c>
      <c r="I512" s="177"/>
      <c r="J512" s="81">
        <v>480.67758215878445</v>
      </c>
      <c r="K512" s="81">
        <v>5.8920020244375833</v>
      </c>
      <c r="L512" s="81">
        <v>2.9571465002432595</v>
      </c>
      <c r="M512" s="81">
        <v>249.17291957330025</v>
      </c>
      <c r="N512" s="81">
        <v>166.81648152982152</v>
      </c>
      <c r="O512" s="81">
        <v>97.391017733732653</v>
      </c>
      <c r="P512" s="81">
        <v>51.976759196037747</v>
      </c>
      <c r="Q512" s="81">
        <v>10.043080119135308</v>
      </c>
      <c r="R512" s="81">
        <v>0</v>
      </c>
      <c r="S512" s="81">
        <v>10.920640479839044</v>
      </c>
      <c r="T512" s="82"/>
      <c r="U512" s="81">
        <v>28959310</v>
      </c>
      <c r="V512" s="81">
        <v>3168</v>
      </c>
      <c r="W512" s="81">
        <v>73</v>
      </c>
      <c r="X512" s="81">
        <v>44162</v>
      </c>
      <c r="Y512" s="81">
        <v>54716</v>
      </c>
      <c r="Z512" s="81">
        <v>53212</v>
      </c>
      <c r="AA512" s="81">
        <v>10405</v>
      </c>
      <c r="AB512" s="81">
        <v>129829</v>
      </c>
      <c r="AC512" s="81">
        <v>0</v>
      </c>
      <c r="AD512" s="81">
        <v>10.920640479839044</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131.483</v>
      </c>
      <c r="BJ512" s="81">
        <v>0</v>
      </c>
      <c r="BK512" s="81">
        <v>60.231000000000002</v>
      </c>
      <c r="BL512" s="81">
        <v>0</v>
      </c>
      <c r="BM512" s="82"/>
      <c r="BN512" s="81">
        <v>0</v>
      </c>
      <c r="BO512" s="81">
        <v>0</v>
      </c>
      <c r="BP512" s="81">
        <v>11</v>
      </c>
      <c r="BQ512" s="81">
        <v>0</v>
      </c>
      <c r="BR512" s="81">
        <v>9</v>
      </c>
      <c r="BS512" s="81">
        <v>0</v>
      </c>
      <c r="BT512"/>
      <c r="BU512" s="80">
        <v>191.714</v>
      </c>
      <c r="BV512" s="80">
        <v>0</v>
      </c>
      <c r="BW512" s="80">
        <v>0</v>
      </c>
      <c r="BX512" s="80">
        <v>0</v>
      </c>
      <c r="BY512" s="80">
        <v>0</v>
      </c>
      <c r="BZ512" s="80">
        <v>0</v>
      </c>
      <c r="CA512" s="80">
        <v>0</v>
      </c>
      <c r="CB512" s="80">
        <v>0</v>
      </c>
      <c r="CC512" s="80">
        <v>0</v>
      </c>
    </row>
    <row r="513" spans="1:81">
      <c r="A513" s="80" t="s">
        <v>2284</v>
      </c>
      <c r="B513" s="80">
        <v>147</v>
      </c>
      <c r="C513" s="80">
        <v>11</v>
      </c>
      <c r="D513" s="80">
        <v>9</v>
      </c>
      <c r="E513" s="80">
        <v>2014</v>
      </c>
      <c r="F513" s="80" t="s">
        <v>90</v>
      </c>
      <c r="G513" s="80" t="s">
        <v>2273</v>
      </c>
      <c r="H513" s="80" t="s">
        <v>2274</v>
      </c>
      <c r="I513" s="177"/>
      <c r="J513" s="81">
        <v>449.92840942525197</v>
      </c>
      <c r="K513" s="81">
        <v>5.2241193095631324</v>
      </c>
      <c r="L513" s="81">
        <v>4.6771473943246242</v>
      </c>
      <c r="M513" s="81">
        <v>230.68566627603764</v>
      </c>
      <c r="N513" s="81">
        <v>167.58905436513797</v>
      </c>
      <c r="O513" s="81">
        <v>93.049226500020936</v>
      </c>
      <c r="P513" s="81">
        <v>52.719101161887622</v>
      </c>
      <c r="Q513" s="81">
        <v>9.6542883806850277</v>
      </c>
      <c r="R513" s="81">
        <v>0</v>
      </c>
      <c r="S513" s="81">
        <v>8.9260015995944304</v>
      </c>
      <c r="T513" s="82"/>
      <c r="U513" s="81">
        <v>29454258</v>
      </c>
      <c r="V513" s="81">
        <v>2522</v>
      </c>
      <c r="W513" s="81">
        <v>73</v>
      </c>
      <c r="X513" s="81">
        <v>47370</v>
      </c>
      <c r="Y513" s="81">
        <v>55362</v>
      </c>
      <c r="Z513" s="81">
        <v>53545</v>
      </c>
      <c r="AA513" s="81">
        <v>10499</v>
      </c>
      <c r="AB513" s="81">
        <v>130077</v>
      </c>
      <c r="AC513" s="81">
        <v>0</v>
      </c>
      <c r="AD513" s="81">
        <v>8.9260015995944304</v>
      </c>
      <c r="AE513" s="82"/>
      <c r="AF513" s="81">
        <v>226514501.51361415</v>
      </c>
      <c r="AG513" s="81">
        <v>4974372.2316658618</v>
      </c>
      <c r="AH513" s="81">
        <v>1046862.3765027971</v>
      </c>
      <c r="AI513" s="81">
        <v>324651999.56817007</v>
      </c>
      <c r="AJ513" s="81">
        <v>241629970.63508847</v>
      </c>
      <c r="AK513" s="81">
        <v>0</v>
      </c>
      <c r="AL513" s="81">
        <v>0</v>
      </c>
      <c r="AM513" s="81">
        <v>17857628.331426665</v>
      </c>
      <c r="AN513" s="81">
        <v>0</v>
      </c>
      <c r="AO513" s="81">
        <v>0</v>
      </c>
      <c r="AP513" s="82"/>
      <c r="AQ513" s="81">
        <v>1936</v>
      </c>
      <c r="AR513" s="81">
        <v>97</v>
      </c>
      <c r="AS513" s="81">
        <v>0</v>
      </c>
      <c r="AT513" s="81">
        <v>0</v>
      </c>
      <c r="AU513" s="81">
        <v>0</v>
      </c>
      <c r="AV513" s="81">
        <v>0</v>
      </c>
      <c r="AW513" s="81" t="s">
        <v>564</v>
      </c>
      <c r="AX513" s="82"/>
      <c r="AY513" s="81">
        <v>7275</v>
      </c>
      <c r="AZ513" s="81">
        <v>2576.1999999999998</v>
      </c>
      <c r="BA513" s="81">
        <v>0</v>
      </c>
      <c r="BB513" s="81">
        <v>0</v>
      </c>
      <c r="BC513" s="81">
        <v>0</v>
      </c>
      <c r="BD513" s="81">
        <v>0</v>
      </c>
      <c r="BE513" s="81" t="s">
        <v>564</v>
      </c>
      <c r="BF513" s="82"/>
      <c r="BG513" s="81">
        <v>0</v>
      </c>
      <c r="BH513" s="81">
        <v>0</v>
      </c>
      <c r="BI513" s="81">
        <v>142.804</v>
      </c>
      <c r="BJ513" s="81">
        <v>0</v>
      </c>
      <c r="BK513" s="81">
        <v>65.781000000000006</v>
      </c>
      <c r="BL513" s="81">
        <v>0</v>
      </c>
      <c r="BM513" s="82"/>
      <c r="BN513" s="81">
        <v>0</v>
      </c>
      <c r="BO513" s="81">
        <v>0</v>
      </c>
      <c r="BP513" s="81">
        <v>11</v>
      </c>
      <c r="BQ513" s="81">
        <v>0</v>
      </c>
      <c r="BR513" s="81">
        <v>9</v>
      </c>
      <c r="BS513" s="81">
        <v>0</v>
      </c>
      <c r="BT513"/>
      <c r="BU513" s="80">
        <v>208.58500000000001</v>
      </c>
      <c r="BV513" s="80">
        <v>0</v>
      </c>
      <c r="BW513" s="80">
        <v>0</v>
      </c>
      <c r="BX513" s="80">
        <v>0</v>
      </c>
      <c r="BY513" s="80">
        <v>0</v>
      </c>
      <c r="BZ513" s="80">
        <v>0</v>
      </c>
      <c r="CA513" s="80">
        <v>0</v>
      </c>
      <c r="CB513" s="80">
        <v>0</v>
      </c>
      <c r="CC513" s="80">
        <v>0</v>
      </c>
    </row>
    <row r="514" spans="1:81">
      <c r="A514" s="80" t="s">
        <v>2285</v>
      </c>
      <c r="B514" s="80">
        <v>148</v>
      </c>
      <c r="C514" s="80">
        <v>12</v>
      </c>
      <c r="D514" s="80">
        <v>9</v>
      </c>
      <c r="E514" s="80">
        <v>2015</v>
      </c>
      <c r="F514" s="80" t="s">
        <v>91</v>
      </c>
      <c r="G514" s="80" t="s">
        <v>2273</v>
      </c>
      <c r="H514" s="80" t="s">
        <v>2274</v>
      </c>
      <c r="I514" s="177"/>
      <c r="J514" s="81">
        <v>506.69083708914275</v>
      </c>
      <c r="K514" s="81">
        <v>4.9882538249940849</v>
      </c>
      <c r="L514" s="81">
        <v>5.1667340806734288</v>
      </c>
      <c r="M514" s="81">
        <v>231.90618676935512</v>
      </c>
      <c r="N514" s="81">
        <v>149.91107181792569</v>
      </c>
      <c r="O514" s="81">
        <v>92.276594596067625</v>
      </c>
      <c r="P514" s="81">
        <v>53.403819307943458</v>
      </c>
      <c r="Q514" s="81">
        <v>9.4910306750248221</v>
      </c>
      <c r="R514" s="81">
        <v>0</v>
      </c>
      <c r="S514" s="81">
        <v>8.2124338805948209</v>
      </c>
      <c r="T514" s="82"/>
      <c r="U514" s="81">
        <v>33621052</v>
      </c>
      <c r="V514" s="81">
        <v>2522</v>
      </c>
      <c r="W514" s="81">
        <v>73</v>
      </c>
      <c r="X514" s="81">
        <v>47370</v>
      </c>
      <c r="Y514" s="81">
        <v>56076</v>
      </c>
      <c r="Z514" s="81">
        <v>53612</v>
      </c>
      <c r="AA514" s="81">
        <v>10627</v>
      </c>
      <c r="AB514" s="81">
        <v>130627</v>
      </c>
      <c r="AC514" s="81">
        <v>0</v>
      </c>
      <c r="AD514" s="81">
        <v>8.2124338805948209</v>
      </c>
      <c r="AE514" s="82"/>
      <c r="AF514" s="81">
        <v>239883701.92773959</v>
      </c>
      <c r="AG514" s="81">
        <v>4232218.3399752006</v>
      </c>
      <c r="AH514" s="81">
        <v>987230.91576954781</v>
      </c>
      <c r="AI514" s="81">
        <v>333898518.08797097</v>
      </c>
      <c r="AJ514" s="81">
        <v>209866352.61701837</v>
      </c>
      <c r="AK514" s="81">
        <v>0</v>
      </c>
      <c r="AL514" s="81">
        <v>0</v>
      </c>
      <c r="AM514" s="81">
        <v>17901882.390344154</v>
      </c>
      <c r="AN514" s="81">
        <v>0</v>
      </c>
      <c r="AO514" s="81">
        <v>0</v>
      </c>
      <c r="AP514" s="82"/>
      <c r="AQ514" s="81">
        <v>2145</v>
      </c>
      <c r="AR514" s="81">
        <v>135</v>
      </c>
      <c r="AS514" s="81">
        <v>0</v>
      </c>
      <c r="AT514" s="81">
        <v>0</v>
      </c>
      <c r="AU514" s="81">
        <v>0</v>
      </c>
      <c r="AV514" s="81">
        <v>0</v>
      </c>
      <c r="AW514" s="81" t="s">
        <v>564</v>
      </c>
      <c r="AX514" s="82"/>
      <c r="AY514" s="81">
        <v>8164.0999999999995</v>
      </c>
      <c r="AZ514" s="81">
        <v>4344.1000000000004</v>
      </c>
      <c r="BA514" s="81">
        <v>0</v>
      </c>
      <c r="BB514" s="81">
        <v>0</v>
      </c>
      <c r="BC514" s="81">
        <v>0</v>
      </c>
      <c r="BD514" s="81">
        <v>0</v>
      </c>
      <c r="BE514" s="81" t="s">
        <v>564</v>
      </c>
      <c r="BF514" s="82"/>
      <c r="BG514" s="81">
        <v>0</v>
      </c>
      <c r="BH514" s="81">
        <v>0</v>
      </c>
      <c r="BI514" s="81">
        <v>141.154</v>
      </c>
      <c r="BJ514" s="81">
        <v>0</v>
      </c>
      <c r="BK514" s="81">
        <v>60.975000000000009</v>
      </c>
      <c r="BL514" s="81">
        <v>0</v>
      </c>
      <c r="BM514" s="82"/>
      <c r="BN514" s="81">
        <v>0</v>
      </c>
      <c r="BO514" s="81">
        <v>0</v>
      </c>
      <c r="BP514" s="81">
        <v>11</v>
      </c>
      <c r="BQ514" s="81">
        <v>0</v>
      </c>
      <c r="BR514" s="81">
        <v>9</v>
      </c>
      <c r="BS514" s="81">
        <v>0</v>
      </c>
      <c r="BT514"/>
      <c r="BU514" s="80">
        <v>202.12899999999999</v>
      </c>
      <c r="BV514" s="80">
        <v>0</v>
      </c>
      <c r="BW514" s="80">
        <v>0</v>
      </c>
      <c r="BX514" s="80">
        <v>0</v>
      </c>
      <c r="BY514" s="80">
        <v>0</v>
      </c>
      <c r="BZ514" s="80">
        <v>0</v>
      </c>
      <c r="CA514" s="80">
        <v>0</v>
      </c>
      <c r="CB514" s="80">
        <v>0</v>
      </c>
      <c r="CC514" s="80">
        <v>0</v>
      </c>
    </row>
    <row r="515" spans="1:81">
      <c r="A515" s="80" t="s">
        <v>2286</v>
      </c>
      <c r="B515" s="80">
        <v>149</v>
      </c>
      <c r="C515" s="80">
        <v>13</v>
      </c>
      <c r="D515" s="80">
        <v>9</v>
      </c>
      <c r="E515" s="80">
        <v>2016</v>
      </c>
      <c r="F515" s="80" t="s">
        <v>92</v>
      </c>
      <c r="G515" s="80" t="s">
        <v>2273</v>
      </c>
      <c r="H515" s="80" t="s">
        <v>2274</v>
      </c>
      <c r="I515" s="177"/>
      <c r="J515" s="81">
        <v>463.52257414328335</v>
      </c>
      <c r="K515" s="81">
        <v>4.9127456168647177</v>
      </c>
      <c r="L515" s="81">
        <v>5.6687813012845218</v>
      </c>
      <c r="M515" s="81">
        <v>196.57694830939937</v>
      </c>
      <c r="N515" s="81">
        <v>145.48672661191085</v>
      </c>
      <c r="O515" s="81">
        <v>91.948374613063905</v>
      </c>
      <c r="P515" s="81">
        <v>52.595664936207278</v>
      </c>
      <c r="Q515" s="81">
        <v>9.2571042022200256</v>
      </c>
      <c r="R515" s="81">
        <v>0</v>
      </c>
      <c r="S515" s="81">
        <v>8.4841978129529867</v>
      </c>
      <c r="T515" s="82"/>
      <c r="U515" s="81">
        <v>29321075</v>
      </c>
      <c r="V515" s="81">
        <v>2522</v>
      </c>
      <c r="W515" s="81">
        <v>73</v>
      </c>
      <c r="X515" s="81">
        <v>47370</v>
      </c>
      <c r="Y515" s="81">
        <v>56789</v>
      </c>
      <c r="Z515" s="81">
        <v>54078</v>
      </c>
      <c r="AA515" s="81">
        <v>10825</v>
      </c>
      <c r="AB515" s="81">
        <v>131061</v>
      </c>
      <c r="AC515" s="81">
        <v>0</v>
      </c>
      <c r="AD515" s="81">
        <v>8.4841978129529867</v>
      </c>
      <c r="AE515" s="82"/>
      <c r="AF515" s="81">
        <v>224625579.70509189</v>
      </c>
      <c r="AG515" s="81">
        <v>3932035.3204941191</v>
      </c>
      <c r="AH515" s="81">
        <v>1037547.930622545</v>
      </c>
      <c r="AI515" s="81">
        <v>310769060.62336671</v>
      </c>
      <c r="AJ515" s="81">
        <v>208028580.7243869</v>
      </c>
      <c r="AK515" s="81">
        <v>0</v>
      </c>
      <c r="AL515" s="81">
        <v>0</v>
      </c>
      <c r="AM515" s="81">
        <v>17975314.48435938</v>
      </c>
      <c r="AN515" s="81">
        <v>0</v>
      </c>
      <c r="AO515" s="81">
        <v>0</v>
      </c>
      <c r="AP515" s="82"/>
      <c r="AQ515" s="81">
        <v>2291</v>
      </c>
      <c r="AR515" s="81">
        <v>163</v>
      </c>
      <c r="AS515" s="81">
        <v>0</v>
      </c>
      <c r="AT515" s="81">
        <v>0</v>
      </c>
      <c r="AU515" s="81">
        <v>0</v>
      </c>
      <c r="AV515" s="81">
        <v>1</v>
      </c>
      <c r="AW515" s="81" t="s">
        <v>564</v>
      </c>
      <c r="AX515" s="82"/>
      <c r="AY515" s="81">
        <v>8821.0999999999985</v>
      </c>
      <c r="AZ515" s="81">
        <v>4768.7</v>
      </c>
      <c r="BA515" s="81">
        <v>0</v>
      </c>
      <c r="BB515" s="81">
        <v>0</v>
      </c>
      <c r="BC515" s="81">
        <v>0</v>
      </c>
      <c r="BD515" s="81">
        <v>540</v>
      </c>
      <c r="BE515" s="81" t="s">
        <v>564</v>
      </c>
      <c r="BF515" s="82"/>
      <c r="BG515" s="81">
        <v>0</v>
      </c>
      <c r="BH515" s="81">
        <v>0</v>
      </c>
      <c r="BI515" s="81">
        <v>118.111</v>
      </c>
      <c r="BJ515" s="81">
        <v>0</v>
      </c>
      <c r="BK515" s="81">
        <v>69.271000000000001</v>
      </c>
      <c r="BL515" s="81">
        <v>0</v>
      </c>
      <c r="BM515" s="82"/>
      <c r="BN515" s="81">
        <v>0</v>
      </c>
      <c r="BO515" s="81">
        <v>0</v>
      </c>
      <c r="BP515" s="81">
        <v>11</v>
      </c>
      <c r="BQ515" s="81">
        <v>0</v>
      </c>
      <c r="BR515" s="81">
        <v>10</v>
      </c>
      <c r="BS515" s="81">
        <v>0</v>
      </c>
      <c r="BT515"/>
      <c r="BU515" s="80">
        <v>187.38200000000001</v>
      </c>
      <c r="BV515" s="80">
        <v>0</v>
      </c>
      <c r="BW515" s="80">
        <v>0</v>
      </c>
      <c r="BX515" s="80">
        <v>0</v>
      </c>
      <c r="BY515" s="80">
        <v>0</v>
      </c>
      <c r="BZ515" s="80">
        <v>0</v>
      </c>
      <c r="CA515" s="80">
        <v>0</v>
      </c>
      <c r="CB515" s="80">
        <v>0</v>
      </c>
      <c r="CC515" s="80">
        <v>0</v>
      </c>
    </row>
    <row r="516" spans="1:81">
      <c r="A516" s="80" t="s">
        <v>2287</v>
      </c>
      <c r="B516" s="80">
        <v>150</v>
      </c>
      <c r="C516" s="80">
        <v>14</v>
      </c>
      <c r="D516" s="80">
        <v>9</v>
      </c>
      <c r="E516" s="80">
        <v>2017</v>
      </c>
      <c r="F516" s="80" t="s">
        <v>71</v>
      </c>
      <c r="G516" s="80" t="s">
        <v>2273</v>
      </c>
      <c r="H516" s="80" t="s">
        <v>2274</v>
      </c>
      <c r="I516" s="177"/>
      <c r="J516" s="81">
        <v>440.19828793295272</v>
      </c>
      <c r="K516" s="81">
        <v>5.0703538978136491</v>
      </c>
      <c r="L516" s="81">
        <v>6.7042698130198755</v>
      </c>
      <c r="M516" s="81">
        <v>196.09786630062743</v>
      </c>
      <c r="N516" s="81">
        <v>150.2734277488324</v>
      </c>
      <c r="O516" s="81">
        <v>91.018334753043462</v>
      </c>
      <c r="P516" s="81">
        <v>52.416984377368678</v>
      </c>
      <c r="Q516" s="81">
        <v>9.0012755312187505</v>
      </c>
      <c r="R516" s="81">
        <v>0</v>
      </c>
      <c r="S516" s="81">
        <v>7.5231705992940299</v>
      </c>
      <c r="T516" s="82"/>
      <c r="U516" s="81">
        <v>30448400</v>
      </c>
      <c r="V516" s="81">
        <v>2522</v>
      </c>
      <c r="W516" s="81">
        <v>73</v>
      </c>
      <c r="X516" s="81">
        <v>47370</v>
      </c>
      <c r="Y516" s="81">
        <v>57695</v>
      </c>
      <c r="Z516" s="81">
        <v>54419</v>
      </c>
      <c r="AA516" s="81">
        <v>10857</v>
      </c>
      <c r="AB516" s="81">
        <v>131789</v>
      </c>
      <c r="AC516" s="81">
        <v>0</v>
      </c>
      <c r="AD516" s="81">
        <v>7.5231705992940299</v>
      </c>
      <c r="AE516" s="82"/>
      <c r="AF516" s="81">
        <v>219081954.41695839</v>
      </c>
      <c r="AG516" s="81">
        <v>4088791.6882957192</v>
      </c>
      <c r="AH516" s="81">
        <v>1476950.1431732541</v>
      </c>
      <c r="AI516" s="81">
        <v>321860709.99103433</v>
      </c>
      <c r="AJ516" s="81">
        <v>214246321.37534511</v>
      </c>
      <c r="AK516" s="81">
        <v>0</v>
      </c>
      <c r="AL516" s="81">
        <v>0</v>
      </c>
      <c r="AM516" s="81">
        <v>18103444.035017621</v>
      </c>
      <c r="AN516" s="81">
        <v>0</v>
      </c>
      <c r="AO516" s="81">
        <v>0</v>
      </c>
      <c r="AP516" s="82"/>
      <c r="AQ516" s="81">
        <v>2450</v>
      </c>
      <c r="AR516" s="81">
        <v>182</v>
      </c>
      <c r="AS516" s="81">
        <v>0</v>
      </c>
      <c r="AT516" s="81">
        <v>0</v>
      </c>
      <c r="AU516" s="81">
        <v>0</v>
      </c>
      <c r="AV516" s="81">
        <v>1</v>
      </c>
      <c r="AW516" s="81" t="s">
        <v>564</v>
      </c>
      <c r="AX516" s="82"/>
      <c r="AY516" s="81">
        <v>9537.7000000000007</v>
      </c>
      <c r="AZ516" s="81">
        <v>5103.6000000000004</v>
      </c>
      <c r="BA516" s="81">
        <v>0</v>
      </c>
      <c r="BB516" s="81">
        <v>0</v>
      </c>
      <c r="BC516" s="81">
        <v>0</v>
      </c>
      <c r="BD516" s="81">
        <v>540</v>
      </c>
      <c r="BE516" s="81" t="s">
        <v>564</v>
      </c>
      <c r="BF516" s="82"/>
      <c r="BG516" s="81">
        <v>0</v>
      </c>
      <c r="BH516" s="81">
        <v>0</v>
      </c>
      <c r="BI516" s="81">
        <v>137.51499999999999</v>
      </c>
      <c r="BJ516" s="81">
        <v>0</v>
      </c>
      <c r="BK516" s="81">
        <v>66.754999999999995</v>
      </c>
      <c r="BL516" s="81">
        <v>0</v>
      </c>
      <c r="BM516" s="82"/>
      <c r="BN516" s="81">
        <v>0</v>
      </c>
      <c r="BO516" s="81">
        <v>0</v>
      </c>
      <c r="BP516" s="81">
        <v>11</v>
      </c>
      <c r="BQ516" s="81">
        <v>0</v>
      </c>
      <c r="BR516" s="81">
        <v>10</v>
      </c>
      <c r="BS516" s="81">
        <v>0</v>
      </c>
      <c r="BT516"/>
      <c r="BU516" s="80">
        <v>204.27</v>
      </c>
      <c r="BV516" s="80">
        <v>0</v>
      </c>
      <c r="BW516" s="80">
        <v>0</v>
      </c>
      <c r="BX516" s="80">
        <v>0</v>
      </c>
      <c r="BY516" s="80">
        <v>0</v>
      </c>
      <c r="BZ516" s="80">
        <v>0</v>
      </c>
      <c r="CA516" s="80">
        <v>0</v>
      </c>
      <c r="CB516" s="80">
        <v>0</v>
      </c>
      <c r="CC516" s="80">
        <v>0</v>
      </c>
    </row>
    <row r="517" spans="1:81">
      <c r="A517" s="80" t="s">
        <v>2288</v>
      </c>
      <c r="B517" s="80">
        <v>151</v>
      </c>
      <c r="C517" s="80">
        <v>15</v>
      </c>
      <c r="D517" s="80">
        <v>9</v>
      </c>
      <c r="E517" s="80">
        <v>2018</v>
      </c>
      <c r="F517" s="80" t="s">
        <v>93</v>
      </c>
      <c r="G517" s="80" t="s">
        <v>2273</v>
      </c>
      <c r="H517" s="80" t="s">
        <v>2274</v>
      </c>
      <c r="I517" s="177"/>
      <c r="J517" s="81">
        <v>430.94998472660171</v>
      </c>
      <c r="K517" s="81">
        <v>4.735855344970779</v>
      </c>
      <c r="L517" s="81">
        <v>4.4015210017969153</v>
      </c>
      <c r="M517" s="81">
        <v>193.25614629910032</v>
      </c>
      <c r="N517" s="81">
        <v>147.61871857648427</v>
      </c>
      <c r="O517" s="81">
        <v>90.169888714596368</v>
      </c>
      <c r="P517" s="81">
        <v>52.296723627489364</v>
      </c>
      <c r="Q517" s="81">
        <v>8.442094621723923</v>
      </c>
      <c r="R517" s="81">
        <v>0</v>
      </c>
      <c r="S517" s="81">
        <v>8.6785326066410082</v>
      </c>
      <c r="T517" s="82"/>
      <c r="U517" s="81">
        <v>31316859</v>
      </c>
      <c r="V517" s="81">
        <v>2522</v>
      </c>
      <c r="W517" s="81">
        <v>73</v>
      </c>
      <c r="X517" s="81">
        <v>47370</v>
      </c>
      <c r="Y517" s="81">
        <v>59011</v>
      </c>
      <c r="Z517" s="81">
        <v>54944</v>
      </c>
      <c r="AA517" s="81">
        <v>10941</v>
      </c>
      <c r="AB517" s="81">
        <v>133199</v>
      </c>
      <c r="AC517" s="81">
        <v>0</v>
      </c>
      <c r="AD517" s="81">
        <v>8.6785326066410082</v>
      </c>
      <c r="AE517" s="82"/>
      <c r="AF517" s="81">
        <v>207956773.52058259</v>
      </c>
      <c r="AG517" s="81">
        <v>3630543.040847823</v>
      </c>
      <c r="AH517" s="81">
        <v>879914.34511898889</v>
      </c>
      <c r="AI517" s="81">
        <v>312061153.53534472</v>
      </c>
      <c r="AJ517" s="81">
        <v>218301775.73564169</v>
      </c>
      <c r="AK517" s="81">
        <v>0</v>
      </c>
      <c r="AL517" s="81">
        <v>0</v>
      </c>
      <c r="AM517" s="81">
        <v>18334990.29568091</v>
      </c>
      <c r="AN517" s="81">
        <v>0</v>
      </c>
      <c r="AO517" s="81">
        <v>0</v>
      </c>
      <c r="AP517" s="82"/>
      <c r="AQ517" s="81">
        <v>2649</v>
      </c>
      <c r="AR517" s="81">
        <v>206</v>
      </c>
      <c r="AS517" s="81">
        <v>0</v>
      </c>
      <c r="AT517" s="81">
        <v>0</v>
      </c>
      <c r="AU517" s="81">
        <v>0</v>
      </c>
      <c r="AV517" s="81">
        <v>1</v>
      </c>
      <c r="AW517" s="81" t="s">
        <v>564</v>
      </c>
      <c r="AX517" s="82"/>
      <c r="AY517" s="81">
        <v>10471.4</v>
      </c>
      <c r="AZ517" s="81">
        <v>5971</v>
      </c>
      <c r="BA517" s="81">
        <v>0</v>
      </c>
      <c r="BB517" s="81">
        <v>0</v>
      </c>
      <c r="BC517" s="81">
        <v>0</v>
      </c>
      <c r="BD517" s="81">
        <v>540</v>
      </c>
      <c r="BE517" s="81" t="s">
        <v>564</v>
      </c>
      <c r="BF517" s="82"/>
      <c r="BG517" s="81">
        <v>0</v>
      </c>
      <c r="BH517" s="81">
        <v>0</v>
      </c>
      <c r="BI517" s="81">
        <v>116.422</v>
      </c>
      <c r="BJ517" s="81">
        <v>0</v>
      </c>
      <c r="BK517" s="81">
        <v>60.681999999999995</v>
      </c>
      <c r="BL517" s="81">
        <v>0</v>
      </c>
      <c r="BM517" s="82"/>
      <c r="BN517" s="81">
        <v>0</v>
      </c>
      <c r="BO517" s="81">
        <v>0</v>
      </c>
      <c r="BP517" s="81">
        <v>9</v>
      </c>
      <c r="BQ517" s="81">
        <v>0</v>
      </c>
      <c r="BR517" s="81">
        <v>9</v>
      </c>
      <c r="BS517" s="81">
        <v>0</v>
      </c>
      <c r="BT517"/>
      <c r="BU517" s="80">
        <v>177.10400000000001</v>
      </c>
      <c r="BV517" s="80">
        <v>0</v>
      </c>
      <c r="BW517" s="80">
        <v>0</v>
      </c>
      <c r="BX517" s="80">
        <v>0</v>
      </c>
      <c r="BY517" s="80">
        <v>0</v>
      </c>
      <c r="BZ517" s="80">
        <v>0</v>
      </c>
      <c r="CA517" s="80">
        <v>0</v>
      </c>
      <c r="CB517" s="80">
        <v>0</v>
      </c>
      <c r="CC517" s="80">
        <v>0</v>
      </c>
    </row>
    <row r="518" spans="1:81">
      <c r="A518" s="80" t="s">
        <v>2289</v>
      </c>
      <c r="B518" s="80">
        <v>152</v>
      </c>
      <c r="C518" s="80">
        <v>16</v>
      </c>
      <c r="D518" s="80">
        <v>9</v>
      </c>
      <c r="E518" s="80">
        <v>2019</v>
      </c>
      <c r="F518" s="80" t="s">
        <v>73</v>
      </c>
      <c r="G518" s="80" t="s">
        <v>2273</v>
      </c>
      <c r="H518" s="80" t="s">
        <v>2274</v>
      </c>
      <c r="I518" s="177"/>
      <c r="J518" s="81">
        <v>445.38990814021616</v>
      </c>
      <c r="K518" s="81">
        <v>4.3073701488808123</v>
      </c>
      <c r="L518" s="81">
        <v>4.4390043270925457</v>
      </c>
      <c r="M518" s="81">
        <v>193.19322646610868</v>
      </c>
      <c r="N518" s="81">
        <v>152.98169078526979</v>
      </c>
      <c r="O518" s="81">
        <v>87.661331078275907</v>
      </c>
      <c r="P518" s="81">
        <v>52.864460822322343</v>
      </c>
      <c r="Q518" s="81">
        <v>8.2962531345310691</v>
      </c>
      <c r="R518" s="81">
        <v>0</v>
      </c>
      <c r="S518" s="81">
        <v>11.575690708231878</v>
      </c>
      <c r="T518" s="82"/>
      <c r="U518" s="81">
        <v>32610599</v>
      </c>
      <c r="V518" s="81">
        <v>2522</v>
      </c>
      <c r="W518" s="81">
        <v>73</v>
      </c>
      <c r="X518" s="81">
        <v>47370</v>
      </c>
      <c r="Y518" s="81">
        <v>60067</v>
      </c>
      <c r="Z518" s="81">
        <v>54882</v>
      </c>
      <c r="AA518" s="81">
        <v>10977</v>
      </c>
      <c r="AB518" s="81">
        <v>134442</v>
      </c>
      <c r="AC518" s="81">
        <v>0</v>
      </c>
      <c r="AD518" s="81">
        <v>11.57569070823188</v>
      </c>
      <c r="AE518" s="82"/>
      <c r="AF518" s="81">
        <v>222284632.7822713</v>
      </c>
      <c r="AG518" s="81">
        <v>3493156.5258517968</v>
      </c>
      <c r="AH518" s="81">
        <v>928708.73291721789</v>
      </c>
      <c r="AI518" s="81">
        <v>324056326.62679392</v>
      </c>
      <c r="AJ518" s="81">
        <v>222930643.38813877</v>
      </c>
      <c r="AK518" s="81">
        <v>0</v>
      </c>
      <c r="AL518" s="81">
        <v>0</v>
      </c>
      <c r="AM518" s="81">
        <v>18309988.321165863</v>
      </c>
      <c r="AN518" s="81">
        <v>0</v>
      </c>
      <c r="AO518" s="81">
        <v>0</v>
      </c>
      <c r="AP518" s="82"/>
      <c r="AQ518" s="81">
        <v>2809</v>
      </c>
      <c r="AR518" s="81">
        <v>221</v>
      </c>
      <c r="AS518" s="81">
        <v>0</v>
      </c>
      <c r="AT518" s="81">
        <v>0</v>
      </c>
      <c r="AU518" s="81">
        <v>0</v>
      </c>
      <c r="AV518" s="81">
        <v>2</v>
      </c>
      <c r="AW518" s="81" t="s">
        <v>564</v>
      </c>
      <c r="AX518" s="82"/>
      <c r="AY518" s="81">
        <v>11253.499999999991</v>
      </c>
      <c r="AZ518" s="81">
        <v>6190.6</v>
      </c>
      <c r="BA518" s="81">
        <v>0</v>
      </c>
      <c r="BB518" s="81">
        <v>0</v>
      </c>
      <c r="BC518" s="81">
        <v>0</v>
      </c>
      <c r="BD518" s="81">
        <v>2975</v>
      </c>
      <c r="BE518" s="81" t="s">
        <v>564</v>
      </c>
      <c r="BF518" s="82"/>
      <c r="BG518" s="81">
        <v>0</v>
      </c>
      <c r="BH518" s="81">
        <v>0</v>
      </c>
      <c r="BI518" s="81">
        <v>127.108</v>
      </c>
      <c r="BJ518" s="81">
        <v>0</v>
      </c>
      <c r="BK518" s="81">
        <v>57.47</v>
      </c>
      <c r="BL518" s="81">
        <v>0</v>
      </c>
      <c r="BM518" s="82"/>
      <c r="BN518" s="81">
        <v>0</v>
      </c>
      <c r="BO518" s="81">
        <v>0</v>
      </c>
      <c r="BP518" s="81">
        <v>10</v>
      </c>
      <c r="BQ518" s="81">
        <v>0</v>
      </c>
      <c r="BR518" s="81">
        <v>9</v>
      </c>
      <c r="BS518" s="81">
        <v>0</v>
      </c>
      <c r="BT518"/>
      <c r="BU518" s="80">
        <v>184.578</v>
      </c>
      <c r="BV518" s="80">
        <v>0</v>
      </c>
      <c r="BW518" s="80">
        <v>0</v>
      </c>
      <c r="BX518" s="80">
        <v>0</v>
      </c>
      <c r="BY518" s="80">
        <v>0</v>
      </c>
      <c r="BZ518" s="80">
        <v>0</v>
      </c>
      <c r="CA518" s="80">
        <v>0</v>
      </c>
      <c r="CB518" s="80">
        <v>0</v>
      </c>
      <c r="CC518" s="80">
        <v>0</v>
      </c>
    </row>
    <row r="519" spans="1:81">
      <c r="A519" s="80" t="s">
        <v>2290</v>
      </c>
      <c r="B519" s="80">
        <v>153</v>
      </c>
      <c r="C519" s="80">
        <v>17</v>
      </c>
      <c r="D519" s="80">
        <v>9</v>
      </c>
      <c r="E519" s="80">
        <v>2020</v>
      </c>
      <c r="F519" s="80" t="s">
        <v>218</v>
      </c>
      <c r="G519" s="80" t="s">
        <v>2273</v>
      </c>
      <c r="H519" s="80" t="s">
        <v>2274</v>
      </c>
      <c r="I519" s="177"/>
      <c r="J519" s="81">
        <v>377.6002901592114</v>
      </c>
      <c r="K519" s="81">
        <v>4.3592421520451685</v>
      </c>
      <c r="L519" s="81">
        <v>4.1795800126399767</v>
      </c>
      <c r="M519" s="81">
        <v>189.27578570117163</v>
      </c>
      <c r="N519" s="81">
        <v>159.01846299914217</v>
      </c>
      <c r="O519" s="81">
        <v>77.367702089629788</v>
      </c>
      <c r="P519" s="81">
        <v>49.210570074613472</v>
      </c>
      <c r="Q519" s="81">
        <v>8.0268923280199296</v>
      </c>
      <c r="R519" s="81">
        <v>0</v>
      </c>
      <c r="S519" s="81">
        <v>12.96672611839227</v>
      </c>
      <c r="T519" s="82"/>
      <c r="U519" s="81">
        <v>27148242</v>
      </c>
      <c r="V519" s="81">
        <v>2396</v>
      </c>
      <c r="W519" s="81">
        <v>71</v>
      </c>
      <c r="X519" s="81">
        <v>52658</v>
      </c>
      <c r="Y519" s="81">
        <v>61478</v>
      </c>
      <c r="Z519" s="81">
        <v>55285</v>
      </c>
      <c r="AA519" s="81">
        <v>11102</v>
      </c>
      <c r="AB519" s="81">
        <v>136134</v>
      </c>
      <c r="AC519" s="81">
        <v>0</v>
      </c>
      <c r="AD519" s="81">
        <v>12.96672611839227</v>
      </c>
      <c r="AE519" s="82"/>
      <c r="AF519" s="81">
        <v>189121112.42117909</v>
      </c>
      <c r="AG519" s="81">
        <v>3331266.6129665785</v>
      </c>
      <c r="AH519" s="81">
        <v>865806.22389248142</v>
      </c>
      <c r="AI519" s="81">
        <v>319724321.63345158</v>
      </c>
      <c r="AJ519" s="81">
        <v>247162301.70930958</v>
      </c>
      <c r="AK519" s="81"/>
      <c r="AL519" s="81"/>
      <c r="AM519" s="81">
        <v>17766999.480285872</v>
      </c>
      <c r="AN519" s="81"/>
      <c r="AO519" s="81"/>
      <c r="AP519" s="82"/>
      <c r="AQ519" s="81">
        <v>2962</v>
      </c>
      <c r="AR519" s="81">
        <v>224</v>
      </c>
      <c r="AS519" s="81">
        <v>0</v>
      </c>
      <c r="AT519" s="81">
        <v>0</v>
      </c>
      <c r="AU519" s="81">
        <v>0</v>
      </c>
      <c r="AV519" s="81">
        <v>2</v>
      </c>
      <c r="AW519" s="81">
        <v>0</v>
      </c>
      <c r="AX519" s="82"/>
      <c r="AY519" s="81">
        <v>12005.39999999998</v>
      </c>
      <c r="AZ519" s="81">
        <v>8411.7999999999938</v>
      </c>
      <c r="BA519" s="81">
        <v>0</v>
      </c>
      <c r="BB519" s="81">
        <v>0</v>
      </c>
      <c r="BC519" s="81">
        <v>0</v>
      </c>
      <c r="BD519" s="81">
        <v>2975</v>
      </c>
      <c r="BE519" s="81">
        <v>0</v>
      </c>
      <c r="BF519" s="82"/>
      <c r="BG519" s="81">
        <v>0</v>
      </c>
      <c r="BH519" s="81">
        <v>0</v>
      </c>
      <c r="BI519" s="81">
        <v>112.301</v>
      </c>
      <c r="BJ519" s="81">
        <v>0</v>
      </c>
      <c r="BK519" s="81">
        <v>52.209999999999994</v>
      </c>
      <c r="BL519" s="81">
        <v>0</v>
      </c>
      <c r="BM519" s="82"/>
      <c r="BN519" s="81">
        <v>0</v>
      </c>
      <c r="BO519" s="81">
        <v>0</v>
      </c>
      <c r="BP519" s="81">
        <v>10</v>
      </c>
      <c r="BQ519" s="81">
        <v>0</v>
      </c>
      <c r="BR519" s="81">
        <v>9</v>
      </c>
      <c r="BS519" s="81">
        <v>0</v>
      </c>
      <c r="BT519"/>
      <c r="BU519" s="80">
        <v>164.511</v>
      </c>
      <c r="BV519" s="80">
        <v>0</v>
      </c>
      <c r="BW519" s="80">
        <v>0</v>
      </c>
      <c r="BX519" s="80">
        <v>0</v>
      </c>
      <c r="BY519" s="80">
        <v>0</v>
      </c>
      <c r="BZ519" s="80">
        <v>0</v>
      </c>
      <c r="CA519" s="80">
        <v>0</v>
      </c>
      <c r="CB519" s="80">
        <v>0</v>
      </c>
      <c r="CC519" s="80">
        <v>0</v>
      </c>
    </row>
    <row r="520" spans="1:81">
      <c r="A520" s="80" t="s">
        <v>2291</v>
      </c>
      <c r="B520" s="80">
        <v>153</v>
      </c>
      <c r="C520" s="80">
        <v>18</v>
      </c>
      <c r="D520" s="80">
        <v>9</v>
      </c>
      <c r="E520" s="80">
        <v>2021</v>
      </c>
      <c r="F520" s="80" t="s">
        <v>75</v>
      </c>
      <c r="G520" s="174" t="s">
        <v>2273</v>
      </c>
      <c r="H520" s="80" t="s">
        <v>2274</v>
      </c>
      <c r="I520" s="177"/>
      <c r="J520" s="81">
        <v>325.92173297870147</v>
      </c>
      <c r="K520" s="81">
        <v>5.4746476428998507</v>
      </c>
      <c r="L520" s="81">
        <v>4.0739163016243642</v>
      </c>
      <c r="M520" s="81">
        <v>202.91960641943669</v>
      </c>
      <c r="N520" s="81">
        <v>145.10354653720884</v>
      </c>
      <c r="O520" s="81">
        <v>75.754257439348066</v>
      </c>
      <c r="P520" s="81">
        <v>51.807237210475456</v>
      </c>
      <c r="Q520" s="81">
        <v>8.172807960563647</v>
      </c>
      <c r="R520" s="81">
        <v>0</v>
      </c>
      <c r="S520" s="81">
        <v>8.835921117710468</v>
      </c>
      <c r="T520" s="82"/>
      <c r="U520" s="81">
        <v>24503101</v>
      </c>
      <c r="V520" s="81">
        <v>2396</v>
      </c>
      <c r="W520" s="81">
        <v>71</v>
      </c>
      <c r="X520" s="81">
        <v>52658</v>
      </c>
      <c r="Y520" s="81">
        <v>62494</v>
      </c>
      <c r="Z520" s="81">
        <v>55739</v>
      </c>
      <c r="AA520" s="81">
        <v>11398</v>
      </c>
      <c r="AB520" s="81">
        <v>136965</v>
      </c>
      <c r="AC520" s="81">
        <v>0</v>
      </c>
      <c r="AD520" s="81">
        <v>8.835921117710468</v>
      </c>
      <c r="AE520" s="82"/>
      <c r="AF520" s="81">
        <v>150848934.44659105</v>
      </c>
      <c r="AG520" s="81">
        <v>4128744.9468281521</v>
      </c>
      <c r="AH520" s="81">
        <v>819550.74845603807</v>
      </c>
      <c r="AI520" s="81">
        <v>338691412.05474788</v>
      </c>
      <c r="AJ520" s="81">
        <v>210222140.91750124</v>
      </c>
      <c r="AK520" s="81">
        <v>0</v>
      </c>
      <c r="AL520" s="81">
        <v>0</v>
      </c>
      <c r="AM520" s="81">
        <v>17978558.393595725</v>
      </c>
      <c r="AN520" s="81">
        <v>0</v>
      </c>
      <c r="AO520" s="81">
        <v>0</v>
      </c>
      <c r="AP520" s="82"/>
      <c r="AQ520" s="81">
        <v>3105</v>
      </c>
      <c r="AR520" s="81">
        <v>225</v>
      </c>
      <c r="AS520" s="81">
        <v>0</v>
      </c>
      <c r="AT520" s="81">
        <v>0</v>
      </c>
      <c r="AU520" s="81">
        <v>0</v>
      </c>
      <c r="AV520" s="81">
        <v>3</v>
      </c>
      <c r="AW520" s="81"/>
      <c r="AX520" s="82"/>
      <c r="AY520" s="81">
        <v>12799.39999999998</v>
      </c>
      <c r="AZ520" s="81">
        <v>8912.5999999999949</v>
      </c>
      <c r="BA520" s="81">
        <v>0</v>
      </c>
      <c r="BB520" s="81">
        <v>0</v>
      </c>
      <c r="BC520" s="81">
        <v>0</v>
      </c>
      <c r="BD520" s="81">
        <v>4965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2292</v>
      </c>
      <c r="B521" s="80">
        <v>153</v>
      </c>
      <c r="C521" s="80">
        <v>19</v>
      </c>
      <c r="D521" s="80">
        <v>9</v>
      </c>
      <c r="E521" s="80">
        <v>2022</v>
      </c>
      <c r="F521" s="80" t="s">
        <v>568</v>
      </c>
      <c r="G521" s="174" t="s">
        <v>2273</v>
      </c>
      <c r="H521" s="80" t="s">
        <v>2274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3301</v>
      </c>
      <c r="AR521" s="81">
        <v>225</v>
      </c>
      <c r="AS521" s="81">
        <v>0</v>
      </c>
      <c r="AT521" s="81">
        <v>0</v>
      </c>
      <c r="AU521" s="81">
        <v>0</v>
      </c>
      <c r="AV521" s="81">
        <v>3</v>
      </c>
      <c r="AW521" s="81"/>
      <c r="AX521" s="82"/>
      <c r="AY521" s="81">
        <v>13794.199999999972</v>
      </c>
      <c r="AZ521" s="81">
        <v>8912.5999999999949</v>
      </c>
      <c r="BA521" s="81">
        <v>0</v>
      </c>
      <c r="BB521" s="81">
        <v>0</v>
      </c>
      <c r="BC521" s="81">
        <v>0</v>
      </c>
      <c r="BD521" s="81">
        <v>4965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2293</v>
      </c>
      <c r="B522" s="80">
        <v>103</v>
      </c>
      <c r="C522" s="80">
        <v>1</v>
      </c>
      <c r="D522" s="80">
        <v>7</v>
      </c>
      <c r="E522" s="80">
        <v>1990</v>
      </c>
      <c r="F522" s="80" t="s">
        <v>562</v>
      </c>
      <c r="G522" s="80" t="s">
        <v>2294</v>
      </c>
      <c r="H522" s="80" t="s">
        <v>2295</v>
      </c>
      <c r="I522" s="177"/>
      <c r="J522" s="81">
        <v>543.84414491664666</v>
      </c>
      <c r="K522" s="81">
        <v>8.2684795496445069</v>
      </c>
      <c r="L522" s="81">
        <v>8.5345055475018565</v>
      </c>
      <c r="M522" s="81">
        <v>57.328929814279633</v>
      </c>
      <c r="N522" s="81">
        <v>85.713612443559313</v>
      </c>
      <c r="O522" s="81">
        <v>69.557954308858157</v>
      </c>
      <c r="P522" s="81">
        <v>57.38617541714077</v>
      </c>
      <c r="Q522" s="81">
        <v>5.8366272080829331</v>
      </c>
      <c r="R522" s="81">
        <v>0</v>
      </c>
      <c r="S522" s="81">
        <v>4.9434569991189541</v>
      </c>
      <c r="T522" s="82"/>
      <c r="U522" s="81">
        <v>74169580</v>
      </c>
      <c r="V522" s="81">
        <v>2898</v>
      </c>
      <c r="W522" s="81">
        <v>92</v>
      </c>
      <c r="X522" s="81">
        <v>22431</v>
      </c>
      <c r="Y522" s="81">
        <v>29012</v>
      </c>
      <c r="Z522" s="81">
        <v>28610</v>
      </c>
      <c r="AA522" s="81">
        <v>13934</v>
      </c>
      <c r="AB522" s="81">
        <v>94767</v>
      </c>
      <c r="AC522" s="81">
        <v>0</v>
      </c>
      <c r="AD522" s="81">
        <v>4.9434569991189541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2296</v>
      </c>
      <c r="B523" s="80">
        <v>104</v>
      </c>
      <c r="C523" s="80">
        <v>2</v>
      </c>
      <c r="D523" s="80">
        <v>7</v>
      </c>
      <c r="E523" s="80">
        <v>2005</v>
      </c>
      <c r="F523" s="80" t="s">
        <v>565</v>
      </c>
      <c r="G523" s="80" t="s">
        <v>2294</v>
      </c>
      <c r="H523" s="80" t="s">
        <v>2295</v>
      </c>
      <c r="I523" s="177"/>
      <c r="J523" s="81">
        <v>370.67146406767426</v>
      </c>
      <c r="K523" s="81">
        <v>6.5216600508843161</v>
      </c>
      <c r="L523" s="81">
        <v>8.6166545227224365</v>
      </c>
      <c r="M523" s="81">
        <v>172.65606685828587</v>
      </c>
      <c r="N523" s="81">
        <v>153.23066928255949</v>
      </c>
      <c r="O523" s="81">
        <v>115.39898586402985</v>
      </c>
      <c r="P523" s="81">
        <v>65.236851689727956</v>
      </c>
      <c r="Q523" s="81">
        <v>6.6973169633347371</v>
      </c>
      <c r="R523" s="81">
        <v>0</v>
      </c>
      <c r="S523" s="81">
        <v>12.010724400000001</v>
      </c>
      <c r="T523" s="82"/>
      <c r="U523" s="81">
        <v>56295696</v>
      </c>
      <c r="V523" s="81">
        <v>3108</v>
      </c>
      <c r="W523" s="81">
        <v>103</v>
      </c>
      <c r="X523" s="81">
        <v>35260</v>
      </c>
      <c r="Y523" s="81">
        <v>43829</v>
      </c>
      <c r="Z523" s="81">
        <v>54926</v>
      </c>
      <c r="AA523" s="81">
        <v>12973</v>
      </c>
      <c r="AB523" s="81">
        <v>113678</v>
      </c>
      <c r="AC523" s="81">
        <v>0</v>
      </c>
      <c r="AD523" s="81">
        <v>12.010724400000001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2297</v>
      </c>
      <c r="B524" s="80">
        <v>105</v>
      </c>
      <c r="C524" s="80">
        <v>3</v>
      </c>
      <c r="D524" s="80">
        <v>7</v>
      </c>
      <c r="E524" s="80">
        <v>2006</v>
      </c>
      <c r="F524" s="80" t="s">
        <v>566</v>
      </c>
      <c r="G524" s="80" t="s">
        <v>2294</v>
      </c>
      <c r="H524" s="80" t="s">
        <v>2295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2298</v>
      </c>
      <c r="B525" s="80">
        <v>106</v>
      </c>
      <c r="C525" s="80">
        <v>4</v>
      </c>
      <c r="D525" s="80">
        <v>7</v>
      </c>
      <c r="E525" s="80">
        <v>2007</v>
      </c>
      <c r="F525" s="80" t="s">
        <v>567</v>
      </c>
      <c r="G525" s="80" t="s">
        <v>2294</v>
      </c>
      <c r="H525" s="80" t="s">
        <v>2295</v>
      </c>
      <c r="I525" s="177"/>
      <c r="J525" s="81">
        <v>431.67034138904057</v>
      </c>
      <c r="K525" s="81">
        <v>7.1345804049700297</v>
      </c>
      <c r="L525" s="81">
        <v>8.2414187708803635</v>
      </c>
      <c r="M525" s="81">
        <v>170.21483624131699</v>
      </c>
      <c r="N525" s="81">
        <v>158.50472367766488</v>
      </c>
      <c r="O525" s="81">
        <v>112.21297191919845</v>
      </c>
      <c r="P525" s="81">
        <v>65.271301027576655</v>
      </c>
      <c r="Q525" s="81">
        <v>7.2122393188210783</v>
      </c>
      <c r="R525" s="81">
        <v>0</v>
      </c>
      <c r="S525" s="81">
        <v>11.481337962600001</v>
      </c>
      <c r="T525" s="82"/>
      <c r="U525" s="81">
        <v>70337672</v>
      </c>
      <c r="V525" s="81">
        <v>3258</v>
      </c>
      <c r="W525" s="81">
        <v>93</v>
      </c>
      <c r="X525" s="81">
        <v>40833</v>
      </c>
      <c r="Y525" s="81">
        <v>46008</v>
      </c>
      <c r="Z525" s="81">
        <v>55522</v>
      </c>
      <c r="AA525" s="81">
        <v>12782</v>
      </c>
      <c r="AB525" s="81">
        <v>115944</v>
      </c>
      <c r="AC525" s="81">
        <v>0</v>
      </c>
      <c r="AD525" s="81">
        <v>11.481337962600001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2299</v>
      </c>
      <c r="B526" s="80">
        <v>107</v>
      </c>
      <c r="C526" s="80">
        <v>5</v>
      </c>
      <c r="D526" s="80">
        <v>7</v>
      </c>
      <c r="E526" s="80">
        <v>2008</v>
      </c>
      <c r="F526" s="80" t="s">
        <v>84</v>
      </c>
      <c r="G526" s="80" t="s">
        <v>2294</v>
      </c>
      <c r="H526" s="80" t="s">
        <v>2295</v>
      </c>
      <c r="I526" s="177"/>
      <c r="J526" s="81">
        <v>373.82019069159963</v>
      </c>
      <c r="K526" s="81">
        <v>5.3477256669341555</v>
      </c>
      <c r="L526" s="81">
        <v>7.0717397540506983</v>
      </c>
      <c r="M526" s="81">
        <v>178.58269430083035</v>
      </c>
      <c r="N526" s="81">
        <v>160.58647932692568</v>
      </c>
      <c r="O526" s="81">
        <v>109.44873502155257</v>
      </c>
      <c r="P526" s="81">
        <v>61.850867460255493</v>
      </c>
      <c r="Q526" s="81">
        <v>7.1936831513356454</v>
      </c>
      <c r="R526" s="81">
        <v>0</v>
      </c>
      <c r="S526" s="81">
        <v>14.713805190350001</v>
      </c>
      <c r="T526" s="82"/>
      <c r="U526" s="81">
        <v>71414885</v>
      </c>
      <c r="V526" s="81">
        <v>3258</v>
      </c>
      <c r="W526" s="81">
        <v>93</v>
      </c>
      <c r="X526" s="81">
        <v>40833</v>
      </c>
      <c r="Y526" s="81">
        <v>46997</v>
      </c>
      <c r="Z526" s="81">
        <v>56055</v>
      </c>
      <c r="AA526" s="81">
        <v>12126</v>
      </c>
      <c r="AB526" s="81">
        <v>117546</v>
      </c>
      <c r="AC526" s="81">
        <v>0</v>
      </c>
      <c r="AD526" s="81">
        <v>14.713805190350001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2300</v>
      </c>
      <c r="B527" s="80">
        <v>108</v>
      </c>
      <c r="C527" s="80">
        <v>6</v>
      </c>
      <c r="D527" s="80">
        <v>7</v>
      </c>
      <c r="E527" s="80">
        <v>2009</v>
      </c>
      <c r="F527" s="80" t="s">
        <v>85</v>
      </c>
      <c r="G527" s="80" t="s">
        <v>2294</v>
      </c>
      <c r="H527" s="80" t="s">
        <v>2295</v>
      </c>
      <c r="I527" s="177"/>
      <c r="J527" s="81">
        <v>341.24891385986723</v>
      </c>
      <c r="K527" s="81">
        <v>5.2843160940738745</v>
      </c>
      <c r="L527" s="81">
        <v>8.893849263901636</v>
      </c>
      <c r="M527" s="81">
        <v>175.50775520812343</v>
      </c>
      <c r="N527" s="81">
        <v>135.75635526081012</v>
      </c>
      <c r="O527" s="81">
        <v>111.6167633281095</v>
      </c>
      <c r="P527" s="81">
        <v>58.732128759317838</v>
      </c>
      <c r="Q527" s="81">
        <v>6.9419768640312203</v>
      </c>
      <c r="R527" s="81">
        <v>0</v>
      </c>
      <c r="S527" s="81">
        <v>11.74295594416</v>
      </c>
      <c r="T527" s="82"/>
      <c r="U527" s="81">
        <v>61400997</v>
      </c>
      <c r="V527" s="81">
        <v>3555</v>
      </c>
      <c r="W527" s="81">
        <v>159</v>
      </c>
      <c r="X527" s="81">
        <v>49555</v>
      </c>
      <c r="Y527" s="81">
        <v>47782</v>
      </c>
      <c r="Z527" s="81">
        <v>56425</v>
      </c>
      <c r="AA527" s="81">
        <v>11821</v>
      </c>
      <c r="AB527" s="81">
        <v>119077</v>
      </c>
      <c r="AC527" s="81">
        <v>0</v>
      </c>
      <c r="AD527" s="81">
        <v>11.74295594416</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142.04900000000001</v>
      </c>
      <c r="BJ527" s="81">
        <v>0</v>
      </c>
      <c r="BK527" s="81">
        <v>79.862000000000009</v>
      </c>
      <c r="BL527" s="81">
        <v>0</v>
      </c>
      <c r="BM527" s="82"/>
      <c r="BN527" s="81">
        <v>0</v>
      </c>
      <c r="BO527" s="81">
        <v>0</v>
      </c>
      <c r="BP527" s="81">
        <v>13</v>
      </c>
      <c r="BQ527" s="81">
        <v>0</v>
      </c>
      <c r="BR527" s="81">
        <v>7</v>
      </c>
      <c r="BS527" s="81">
        <v>0</v>
      </c>
      <c r="BT527"/>
      <c r="BU527" s="80"/>
      <c r="BV527" s="80"/>
      <c r="BW527" s="80"/>
      <c r="BX527" s="80"/>
      <c r="BY527" s="80"/>
      <c r="BZ527" s="80"/>
      <c r="CA527" s="80"/>
      <c r="CB527" s="80"/>
      <c r="CC527" s="80"/>
    </row>
    <row r="528" spans="1:81">
      <c r="A528" s="80" t="s">
        <v>2301</v>
      </c>
      <c r="B528" s="80">
        <v>109</v>
      </c>
      <c r="C528" s="80">
        <v>7</v>
      </c>
      <c r="D528" s="80">
        <v>7</v>
      </c>
      <c r="E528" s="80">
        <v>2010</v>
      </c>
      <c r="F528" s="80" t="s">
        <v>86</v>
      </c>
      <c r="G528" s="80" t="s">
        <v>2294</v>
      </c>
      <c r="H528" s="80" t="s">
        <v>2295</v>
      </c>
      <c r="I528" s="177"/>
      <c r="J528" s="81">
        <v>366.86744434279973</v>
      </c>
      <c r="K528" s="81">
        <v>6.0080627809173146</v>
      </c>
      <c r="L528" s="81">
        <v>8.5154730785487462</v>
      </c>
      <c r="M528" s="81">
        <v>189.60170943717654</v>
      </c>
      <c r="N528" s="81">
        <v>158.11269688941238</v>
      </c>
      <c r="O528" s="81">
        <v>112.63041011550655</v>
      </c>
      <c r="P528" s="81">
        <v>59.385470768763334</v>
      </c>
      <c r="Q528" s="81">
        <v>7.3779170407396935</v>
      </c>
      <c r="R528" s="81">
        <v>0</v>
      </c>
      <c r="S528" s="81">
        <v>15.390990735120001</v>
      </c>
      <c r="T528" s="82"/>
      <c r="U528" s="81">
        <v>67570834</v>
      </c>
      <c r="V528" s="81">
        <v>3555</v>
      </c>
      <c r="W528" s="81">
        <v>159</v>
      </c>
      <c r="X528" s="81">
        <v>49555</v>
      </c>
      <c r="Y528" s="81">
        <v>49274</v>
      </c>
      <c r="Z528" s="81">
        <v>57202</v>
      </c>
      <c r="AA528" s="81">
        <v>11654</v>
      </c>
      <c r="AB528" s="81">
        <v>121265</v>
      </c>
      <c r="AC528" s="81">
        <v>0</v>
      </c>
      <c r="AD528" s="81">
        <v>15.390990735120001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141.09700000000001</v>
      </c>
      <c r="BJ528" s="81">
        <v>0</v>
      </c>
      <c r="BK528" s="81">
        <v>79.97699999999999</v>
      </c>
      <c r="BL528" s="81">
        <v>0</v>
      </c>
      <c r="BM528" s="82"/>
      <c r="BN528" s="81">
        <v>0</v>
      </c>
      <c r="BO528" s="81">
        <v>0</v>
      </c>
      <c r="BP528" s="81">
        <v>14</v>
      </c>
      <c r="BQ528" s="81">
        <v>0</v>
      </c>
      <c r="BR528" s="81">
        <v>6</v>
      </c>
      <c r="BS528" s="81">
        <v>0</v>
      </c>
      <c r="BT528"/>
      <c r="BU528" s="80">
        <v>174.74600000000001</v>
      </c>
      <c r="BV528" s="80">
        <v>21.626999999999999</v>
      </c>
      <c r="BW528" s="80">
        <v>0</v>
      </c>
      <c r="BX528" s="80">
        <v>0</v>
      </c>
      <c r="BY528" s="80">
        <v>18.100999999999999</v>
      </c>
      <c r="BZ528" s="80">
        <v>6.6</v>
      </c>
      <c r="CA528" s="80">
        <v>0</v>
      </c>
      <c r="CB528" s="80">
        <v>0</v>
      </c>
      <c r="CC528" s="80">
        <v>0</v>
      </c>
    </row>
    <row r="529" spans="1:81">
      <c r="A529" s="80" t="s">
        <v>2302</v>
      </c>
      <c r="B529" s="80">
        <v>110</v>
      </c>
      <c r="C529" s="80">
        <v>8</v>
      </c>
      <c r="D529" s="80">
        <v>7</v>
      </c>
      <c r="E529" s="80">
        <v>2011</v>
      </c>
      <c r="F529" s="80" t="s">
        <v>87</v>
      </c>
      <c r="G529" s="80" t="s">
        <v>2294</v>
      </c>
      <c r="H529" s="80" t="s">
        <v>2295</v>
      </c>
      <c r="I529" s="177"/>
      <c r="J529" s="81">
        <v>450.21555927046109</v>
      </c>
      <c r="K529" s="81">
        <v>8.4676111455528229</v>
      </c>
      <c r="L529" s="81">
        <v>6.8347246357800904</v>
      </c>
      <c r="M529" s="81">
        <v>239.82302694363904</v>
      </c>
      <c r="N529" s="81">
        <v>177.59399489875059</v>
      </c>
      <c r="O529" s="81">
        <v>112.25324493607329</v>
      </c>
      <c r="P529" s="81">
        <v>57.723756544758871</v>
      </c>
      <c r="Q529" s="81">
        <v>8.6107389884815699</v>
      </c>
      <c r="R529" s="81">
        <v>0</v>
      </c>
      <c r="S529" s="81">
        <v>13.746592455959998</v>
      </c>
      <c r="T529" s="82"/>
      <c r="U529" s="81">
        <v>67620538</v>
      </c>
      <c r="V529" s="81">
        <v>3555</v>
      </c>
      <c r="W529" s="81">
        <v>159</v>
      </c>
      <c r="X529" s="81">
        <v>49555</v>
      </c>
      <c r="Y529" s="81">
        <v>50278</v>
      </c>
      <c r="Z529" s="81">
        <v>58249</v>
      </c>
      <c r="AA529" s="81">
        <v>11665</v>
      </c>
      <c r="AB529" s="81">
        <v>122698</v>
      </c>
      <c r="AC529" s="81">
        <v>0</v>
      </c>
      <c r="AD529" s="81">
        <v>13.746592455959998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132.09</v>
      </c>
      <c r="BJ529" s="81">
        <v>0</v>
      </c>
      <c r="BK529" s="81">
        <v>77.876000000000005</v>
      </c>
      <c r="BL529" s="81">
        <v>0</v>
      </c>
      <c r="BM529" s="82"/>
      <c r="BN529" s="81">
        <v>0</v>
      </c>
      <c r="BO529" s="81">
        <v>0</v>
      </c>
      <c r="BP529" s="81">
        <v>13</v>
      </c>
      <c r="BQ529" s="81">
        <v>0</v>
      </c>
      <c r="BR529" s="81">
        <v>6</v>
      </c>
      <c r="BS529" s="81">
        <v>0</v>
      </c>
      <c r="BT529"/>
      <c r="BU529" s="80">
        <v>173.386</v>
      </c>
      <c r="BV529" s="80">
        <v>14.016</v>
      </c>
      <c r="BW529" s="80">
        <v>0</v>
      </c>
      <c r="BX529" s="80">
        <v>0</v>
      </c>
      <c r="BY529" s="80">
        <v>18.064</v>
      </c>
      <c r="BZ529" s="80">
        <v>4.5</v>
      </c>
      <c r="CA529" s="80">
        <v>0</v>
      </c>
      <c r="CB529" s="80">
        <v>0</v>
      </c>
      <c r="CC529" s="80">
        <v>0</v>
      </c>
    </row>
    <row r="530" spans="1:81">
      <c r="A530" s="80" t="s">
        <v>2303</v>
      </c>
      <c r="B530" s="80">
        <v>111</v>
      </c>
      <c r="C530" s="80">
        <v>9</v>
      </c>
      <c r="D530" s="80">
        <v>7</v>
      </c>
      <c r="E530" s="80">
        <v>2012</v>
      </c>
      <c r="F530" s="80" t="s">
        <v>88</v>
      </c>
      <c r="G530" s="80" t="s">
        <v>2294</v>
      </c>
      <c r="H530" s="80" t="s">
        <v>2295</v>
      </c>
      <c r="I530" s="177"/>
      <c r="J530" s="81">
        <v>471.79147695861894</v>
      </c>
      <c r="K530" s="81">
        <v>8.2292304374080842</v>
      </c>
      <c r="L530" s="81">
        <v>6.7650070404003833</v>
      </c>
      <c r="M530" s="81">
        <v>246.19998102074706</v>
      </c>
      <c r="N530" s="81">
        <v>213.49756794428188</v>
      </c>
      <c r="O530" s="81">
        <v>113.33540001657917</v>
      </c>
      <c r="P530" s="81">
        <v>57.440059744726902</v>
      </c>
      <c r="Q530" s="81">
        <v>9.6095698049482685</v>
      </c>
      <c r="R530" s="81">
        <v>0</v>
      </c>
      <c r="S530" s="81">
        <v>21.262835176911999</v>
      </c>
      <c r="T530" s="82"/>
      <c r="U530" s="81">
        <v>58180607</v>
      </c>
      <c r="V530" s="81">
        <v>3555</v>
      </c>
      <c r="W530" s="81">
        <v>159</v>
      </c>
      <c r="X530" s="81">
        <v>49555</v>
      </c>
      <c r="Y530" s="81">
        <v>52597</v>
      </c>
      <c r="Z530" s="81">
        <v>59277</v>
      </c>
      <c r="AA530" s="81">
        <v>11542</v>
      </c>
      <c r="AB530" s="81">
        <v>126032</v>
      </c>
      <c r="AC530" s="81">
        <v>0</v>
      </c>
      <c r="AD530" s="81">
        <v>21.262835176911999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163.595</v>
      </c>
      <c r="BJ530" s="81">
        <v>0</v>
      </c>
      <c r="BK530" s="81">
        <v>99.728999999999999</v>
      </c>
      <c r="BL530" s="81">
        <v>0</v>
      </c>
      <c r="BM530" s="82"/>
      <c r="BN530" s="81">
        <v>0</v>
      </c>
      <c r="BO530" s="81">
        <v>0</v>
      </c>
      <c r="BP530" s="81">
        <v>14</v>
      </c>
      <c r="BQ530" s="81">
        <v>0</v>
      </c>
      <c r="BR530" s="81">
        <v>7</v>
      </c>
      <c r="BS530" s="81">
        <v>0</v>
      </c>
      <c r="BT530"/>
      <c r="BU530" s="80">
        <v>219.14599999999999</v>
      </c>
      <c r="BV530" s="80">
        <v>21.204999999999998</v>
      </c>
      <c r="BW530" s="80">
        <v>0</v>
      </c>
      <c r="BX530" s="80">
        <v>0</v>
      </c>
      <c r="BY530" s="80">
        <v>17.873000000000001</v>
      </c>
      <c r="BZ530" s="80">
        <v>5.0999999999999996</v>
      </c>
      <c r="CA530" s="80">
        <v>0</v>
      </c>
      <c r="CB530" s="80">
        <v>0</v>
      </c>
      <c r="CC530" s="80">
        <v>0</v>
      </c>
    </row>
    <row r="531" spans="1:81">
      <c r="A531" s="80" t="s">
        <v>2304</v>
      </c>
      <c r="B531" s="80">
        <v>112</v>
      </c>
      <c r="C531" s="80">
        <v>10</v>
      </c>
      <c r="D531" s="80">
        <v>7</v>
      </c>
      <c r="E531" s="80">
        <v>2013</v>
      </c>
      <c r="F531" s="80" t="s">
        <v>89</v>
      </c>
      <c r="G531" s="80" t="s">
        <v>2294</v>
      </c>
      <c r="H531" s="80" t="s">
        <v>2295</v>
      </c>
      <c r="I531" s="177"/>
      <c r="J531" s="81">
        <v>484.77357378574823</v>
      </c>
      <c r="K531" s="81">
        <v>6.7041835841398054</v>
      </c>
      <c r="L531" s="81">
        <v>7.0009024142452905</v>
      </c>
      <c r="M531" s="81">
        <v>252.0568972199527</v>
      </c>
      <c r="N531" s="81">
        <v>234.31907957194335</v>
      </c>
      <c r="O531" s="81">
        <v>110.80488620269692</v>
      </c>
      <c r="P531" s="81">
        <v>57.261853980219193</v>
      </c>
      <c r="Q531" s="81">
        <v>9.8585855448557727</v>
      </c>
      <c r="R531" s="81">
        <v>0</v>
      </c>
      <c r="S531" s="81">
        <v>18.19447448</v>
      </c>
      <c r="T531" s="82"/>
      <c r="U531" s="81">
        <v>62429259</v>
      </c>
      <c r="V531" s="81">
        <v>3555</v>
      </c>
      <c r="W531" s="81">
        <v>159</v>
      </c>
      <c r="X531" s="81">
        <v>49555</v>
      </c>
      <c r="Y531" s="81">
        <v>53717</v>
      </c>
      <c r="Z531" s="81">
        <v>60541</v>
      </c>
      <c r="AA531" s="81">
        <v>11463</v>
      </c>
      <c r="AB531" s="81">
        <v>127444</v>
      </c>
      <c r="AC531" s="81">
        <v>0</v>
      </c>
      <c r="AD531" s="81">
        <v>18.19447448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166.41200000000001</v>
      </c>
      <c r="BJ531" s="81">
        <v>0</v>
      </c>
      <c r="BK531" s="81">
        <v>103.24300000000001</v>
      </c>
      <c r="BL531" s="81">
        <v>0</v>
      </c>
      <c r="BM531" s="82"/>
      <c r="BN531" s="81">
        <v>0</v>
      </c>
      <c r="BO531" s="81">
        <v>0</v>
      </c>
      <c r="BP531" s="81">
        <v>13</v>
      </c>
      <c r="BQ531" s="81">
        <v>0</v>
      </c>
      <c r="BR531" s="81">
        <v>7</v>
      </c>
      <c r="BS531" s="81">
        <v>0</v>
      </c>
      <c r="BT531"/>
      <c r="BU531" s="80">
        <v>233.054</v>
      </c>
      <c r="BV531" s="80">
        <v>18.581</v>
      </c>
      <c r="BW531" s="80">
        <v>0</v>
      </c>
      <c r="BX531" s="80">
        <v>0</v>
      </c>
      <c r="BY531" s="80">
        <v>18.02</v>
      </c>
      <c r="BZ531" s="80">
        <v>0</v>
      </c>
      <c r="CA531" s="80">
        <v>0</v>
      </c>
      <c r="CB531" s="80">
        <v>0</v>
      </c>
      <c r="CC531" s="80">
        <v>0</v>
      </c>
    </row>
    <row r="532" spans="1:81">
      <c r="A532" s="80" t="s">
        <v>2305</v>
      </c>
      <c r="B532" s="80">
        <v>113</v>
      </c>
      <c r="C532" s="80">
        <v>11</v>
      </c>
      <c r="D532" s="80">
        <v>7</v>
      </c>
      <c r="E532" s="80">
        <v>2014</v>
      </c>
      <c r="F532" s="80" t="s">
        <v>90</v>
      </c>
      <c r="G532" s="80" t="s">
        <v>2294</v>
      </c>
      <c r="H532" s="80" t="s">
        <v>2295</v>
      </c>
      <c r="I532" s="177"/>
      <c r="J532" s="81">
        <v>497.49508916480704</v>
      </c>
      <c r="K532" s="81">
        <v>7.3983474496856596</v>
      </c>
      <c r="L532" s="81">
        <v>11.822851853691407</v>
      </c>
      <c r="M532" s="81">
        <v>266.68102010606833</v>
      </c>
      <c r="N532" s="81">
        <v>234.68914184535703</v>
      </c>
      <c r="O532" s="81">
        <v>106.68034299392635</v>
      </c>
      <c r="P532" s="81">
        <v>57.705296747539066</v>
      </c>
      <c r="Q532" s="81">
        <v>9.5627011526449799</v>
      </c>
      <c r="R532" s="81">
        <v>0</v>
      </c>
      <c r="S532" s="81">
        <v>19.995989858196001</v>
      </c>
      <c r="T532" s="82"/>
      <c r="U532" s="81">
        <v>64251157</v>
      </c>
      <c r="V532" s="81">
        <v>3311</v>
      </c>
      <c r="W532" s="81">
        <v>298</v>
      </c>
      <c r="X532" s="81">
        <v>54245</v>
      </c>
      <c r="Y532" s="81">
        <v>54299</v>
      </c>
      <c r="Z532" s="81">
        <v>61389</v>
      </c>
      <c r="AA532" s="81">
        <v>11492</v>
      </c>
      <c r="AB532" s="81">
        <v>128843</v>
      </c>
      <c r="AC532" s="81">
        <v>0</v>
      </c>
      <c r="AD532" s="81">
        <v>19.995989858196001</v>
      </c>
      <c r="AE532" s="82"/>
      <c r="AF532" s="81">
        <v>595428553.00803149</v>
      </c>
      <c r="AG532" s="81">
        <v>6194216.1341483025</v>
      </c>
      <c r="AH532" s="81">
        <v>2915603.3726880071</v>
      </c>
      <c r="AI532" s="81">
        <v>352672853.08799326</v>
      </c>
      <c r="AJ532" s="81">
        <v>331471779.20706934</v>
      </c>
      <c r="AK532" s="81">
        <v>0</v>
      </c>
      <c r="AL532" s="81">
        <v>0</v>
      </c>
      <c r="AM532" s="81">
        <v>17688218.571353935</v>
      </c>
      <c r="AN532" s="81">
        <v>0</v>
      </c>
      <c r="AO532" s="81">
        <v>0</v>
      </c>
      <c r="AP532" s="82"/>
      <c r="AQ532" s="81">
        <v>2904</v>
      </c>
      <c r="AR532" s="81">
        <v>265</v>
      </c>
      <c r="AS532" s="81">
        <v>1</v>
      </c>
      <c r="AT532" s="81">
        <v>0</v>
      </c>
      <c r="AU532" s="81">
        <v>0</v>
      </c>
      <c r="AV532" s="81">
        <v>0</v>
      </c>
      <c r="AW532" s="81" t="s">
        <v>564</v>
      </c>
      <c r="AX532" s="82"/>
      <c r="AY532" s="81">
        <v>11399.9</v>
      </c>
      <c r="AZ532" s="81">
        <v>7573.5</v>
      </c>
      <c r="BA532" s="81">
        <v>1500</v>
      </c>
      <c r="BB532" s="81">
        <v>0</v>
      </c>
      <c r="BC532" s="81">
        <v>0</v>
      </c>
      <c r="BD532" s="81">
        <v>0</v>
      </c>
      <c r="BE532" s="81" t="s">
        <v>564</v>
      </c>
      <c r="BF532" s="82"/>
      <c r="BG532" s="81">
        <v>0</v>
      </c>
      <c r="BH532" s="81">
        <v>0</v>
      </c>
      <c r="BI532" s="81">
        <v>164.96</v>
      </c>
      <c r="BJ532" s="81">
        <v>0</v>
      </c>
      <c r="BK532" s="81">
        <v>105.49299999999999</v>
      </c>
      <c r="BL532" s="81">
        <v>0</v>
      </c>
      <c r="BM532" s="82"/>
      <c r="BN532" s="81">
        <v>0</v>
      </c>
      <c r="BO532" s="81">
        <v>0</v>
      </c>
      <c r="BP532" s="81">
        <v>13</v>
      </c>
      <c r="BQ532" s="81">
        <v>0</v>
      </c>
      <c r="BR532" s="81">
        <v>7</v>
      </c>
      <c r="BS532" s="81">
        <v>0</v>
      </c>
      <c r="BT532"/>
      <c r="BU532" s="80">
        <v>231.024</v>
      </c>
      <c r="BV532" s="80">
        <v>20.298999999999999</v>
      </c>
      <c r="BW532" s="80">
        <v>0</v>
      </c>
      <c r="BX532" s="80">
        <v>0</v>
      </c>
      <c r="BY532" s="80">
        <v>19.13</v>
      </c>
      <c r="BZ532" s="80">
        <v>0</v>
      </c>
      <c r="CA532" s="80">
        <v>0</v>
      </c>
      <c r="CB532" s="80">
        <v>0</v>
      </c>
      <c r="CC532" s="80">
        <v>0</v>
      </c>
    </row>
    <row r="533" spans="1:81">
      <c r="A533" s="80" t="s">
        <v>2306</v>
      </c>
      <c r="B533" s="80">
        <v>114</v>
      </c>
      <c r="C533" s="80">
        <v>12</v>
      </c>
      <c r="D533" s="80">
        <v>7</v>
      </c>
      <c r="E533" s="80">
        <v>2015</v>
      </c>
      <c r="F533" s="80" t="s">
        <v>91</v>
      </c>
      <c r="G533" s="80" t="s">
        <v>2294</v>
      </c>
      <c r="H533" s="80" t="s">
        <v>2295</v>
      </c>
      <c r="I533" s="177"/>
      <c r="J533" s="81">
        <v>386.92500907696041</v>
      </c>
      <c r="K533" s="81">
        <v>7.0896384412917772</v>
      </c>
      <c r="L533" s="81">
        <v>12.147029233717461</v>
      </c>
      <c r="M533" s="81">
        <v>265.67389467902404</v>
      </c>
      <c r="N533" s="81">
        <v>203.15724109767891</v>
      </c>
      <c r="O533" s="81">
        <v>106.97386090315972</v>
      </c>
      <c r="P533" s="81">
        <v>57.96678796623015</v>
      </c>
      <c r="Q533" s="81">
        <v>9.4734475610946536</v>
      </c>
      <c r="R533" s="81">
        <v>0</v>
      </c>
      <c r="S533" s="81">
        <v>16.970884599199998</v>
      </c>
      <c r="T533" s="82"/>
      <c r="U533" s="81">
        <v>64394831</v>
      </c>
      <c r="V533" s="81">
        <v>3311</v>
      </c>
      <c r="W533" s="81">
        <v>298</v>
      </c>
      <c r="X533" s="81">
        <v>54245</v>
      </c>
      <c r="Y533" s="81">
        <v>55188</v>
      </c>
      <c r="Z533" s="81">
        <v>62151</v>
      </c>
      <c r="AA533" s="81">
        <v>11535</v>
      </c>
      <c r="AB533" s="81">
        <v>130385</v>
      </c>
      <c r="AC533" s="81">
        <v>0</v>
      </c>
      <c r="AD533" s="81">
        <v>16.970884599199998</v>
      </c>
      <c r="AE533" s="82"/>
      <c r="AF533" s="81">
        <v>470421544.6059742</v>
      </c>
      <c r="AG533" s="81">
        <v>5488140.687063192</v>
      </c>
      <c r="AH533" s="81">
        <v>2421867.0806907499</v>
      </c>
      <c r="AI533" s="81">
        <v>365283968.09105164</v>
      </c>
      <c r="AJ533" s="81">
        <v>303977323.68858844</v>
      </c>
      <c r="AK533" s="81">
        <v>0</v>
      </c>
      <c r="AL533" s="81">
        <v>0</v>
      </c>
      <c r="AM533" s="81">
        <v>17868717.305495974</v>
      </c>
      <c r="AN533" s="81">
        <v>0</v>
      </c>
      <c r="AO533" s="81">
        <v>0</v>
      </c>
      <c r="AP533" s="82"/>
      <c r="AQ533" s="81">
        <v>3247</v>
      </c>
      <c r="AR533" s="81">
        <v>347</v>
      </c>
      <c r="AS533" s="81">
        <v>1</v>
      </c>
      <c r="AT533" s="81">
        <v>0</v>
      </c>
      <c r="AU533" s="81">
        <v>0</v>
      </c>
      <c r="AV533" s="81">
        <v>0</v>
      </c>
      <c r="AW533" s="81" t="s">
        <v>564</v>
      </c>
      <c r="AX533" s="82"/>
      <c r="AY533" s="81">
        <v>12939</v>
      </c>
      <c r="AZ533" s="81">
        <v>16163.7</v>
      </c>
      <c r="BA533" s="81">
        <v>1500</v>
      </c>
      <c r="BB533" s="81">
        <v>0</v>
      </c>
      <c r="BC533" s="81">
        <v>0</v>
      </c>
      <c r="BD533" s="81">
        <v>0</v>
      </c>
      <c r="BE533" s="81" t="s">
        <v>564</v>
      </c>
      <c r="BF533" s="82"/>
      <c r="BG533" s="81">
        <v>0</v>
      </c>
      <c r="BH533" s="81">
        <v>0</v>
      </c>
      <c r="BI533" s="81">
        <v>161.91</v>
      </c>
      <c r="BJ533" s="81">
        <v>0</v>
      </c>
      <c r="BK533" s="81">
        <v>80.435999999999993</v>
      </c>
      <c r="BL533" s="81">
        <v>0</v>
      </c>
      <c r="BM533" s="82"/>
      <c r="BN533" s="81">
        <v>0</v>
      </c>
      <c r="BO533" s="81">
        <v>0</v>
      </c>
      <c r="BP533" s="81">
        <v>13</v>
      </c>
      <c r="BQ533" s="81">
        <v>0</v>
      </c>
      <c r="BR533" s="81">
        <v>6</v>
      </c>
      <c r="BS533" s="81">
        <v>0</v>
      </c>
      <c r="BT533"/>
      <c r="BU533" s="80">
        <v>223.41800000000001</v>
      </c>
      <c r="BV533" s="80">
        <v>0</v>
      </c>
      <c r="BW533" s="80">
        <v>0</v>
      </c>
      <c r="BX533" s="80">
        <v>0</v>
      </c>
      <c r="BY533" s="80">
        <v>18.928000000000001</v>
      </c>
      <c r="BZ533" s="80">
        <v>0</v>
      </c>
      <c r="CA533" s="80">
        <v>0</v>
      </c>
      <c r="CB533" s="80">
        <v>0</v>
      </c>
      <c r="CC533" s="80">
        <v>0</v>
      </c>
    </row>
    <row r="534" spans="1:81">
      <c r="A534" s="80" t="s">
        <v>2307</v>
      </c>
      <c r="B534" s="80">
        <v>115</v>
      </c>
      <c r="C534" s="80">
        <v>13</v>
      </c>
      <c r="D534" s="80">
        <v>7</v>
      </c>
      <c r="E534" s="80">
        <v>2016</v>
      </c>
      <c r="F534" s="80" t="s">
        <v>92</v>
      </c>
      <c r="G534" s="80" t="s">
        <v>2294</v>
      </c>
      <c r="H534" s="80" t="s">
        <v>2295</v>
      </c>
      <c r="I534" s="177"/>
      <c r="J534" s="81">
        <v>348.30486762313632</v>
      </c>
      <c r="K534" s="81">
        <v>6.9532415776854819</v>
      </c>
      <c r="L534" s="81">
        <v>13.685427947110769</v>
      </c>
      <c r="M534" s="81">
        <v>249.50696580139399</v>
      </c>
      <c r="N534" s="81">
        <v>220.03963354492797</v>
      </c>
      <c r="O534" s="81">
        <v>107.19319000528868</v>
      </c>
      <c r="P534" s="81">
        <v>56.25914127448906</v>
      </c>
      <c r="Q534" s="81">
        <v>9.2934796965634483</v>
      </c>
      <c r="R534" s="81">
        <v>0</v>
      </c>
      <c r="S534" s="81">
        <v>17.285662886400001</v>
      </c>
      <c r="T534" s="82"/>
      <c r="U534" s="81">
        <v>57787999</v>
      </c>
      <c r="V534" s="81">
        <v>3311</v>
      </c>
      <c r="W534" s="81">
        <v>298</v>
      </c>
      <c r="X534" s="81">
        <v>54245</v>
      </c>
      <c r="Y534" s="81">
        <v>56187</v>
      </c>
      <c r="Z534" s="81">
        <v>63044</v>
      </c>
      <c r="AA534" s="81">
        <v>11579</v>
      </c>
      <c r="AB534" s="81">
        <v>131576</v>
      </c>
      <c r="AC534" s="81">
        <v>0</v>
      </c>
      <c r="AD534" s="81">
        <v>17.285662886400001</v>
      </c>
      <c r="AE534" s="82"/>
      <c r="AF534" s="81">
        <v>423505240.55498248</v>
      </c>
      <c r="AG534" s="81">
        <v>5112999.0656245342</v>
      </c>
      <c r="AH534" s="81">
        <v>2575846.9056649208</v>
      </c>
      <c r="AI534" s="81">
        <v>381781999.23876101</v>
      </c>
      <c r="AJ534" s="81">
        <v>311898079.30485892</v>
      </c>
      <c r="AK534" s="81">
        <v>0</v>
      </c>
      <c r="AL534" s="81">
        <v>0</v>
      </c>
      <c r="AM534" s="81">
        <v>18045947.906654689</v>
      </c>
      <c r="AN534" s="81">
        <v>0</v>
      </c>
      <c r="AO534" s="81">
        <v>0</v>
      </c>
      <c r="AP534" s="82"/>
      <c r="AQ534" s="81">
        <v>3486</v>
      </c>
      <c r="AR534" s="81">
        <v>403</v>
      </c>
      <c r="AS534" s="81">
        <v>1</v>
      </c>
      <c r="AT534" s="81">
        <v>0</v>
      </c>
      <c r="AU534" s="81">
        <v>0</v>
      </c>
      <c r="AV534" s="81">
        <v>0</v>
      </c>
      <c r="AW534" s="81" t="s">
        <v>564</v>
      </c>
      <c r="AX534" s="82"/>
      <c r="AY534" s="81">
        <v>14052.8</v>
      </c>
      <c r="AZ534" s="81">
        <v>16954.7</v>
      </c>
      <c r="BA534" s="81">
        <v>1500</v>
      </c>
      <c r="BB534" s="81">
        <v>0</v>
      </c>
      <c r="BC534" s="81">
        <v>0</v>
      </c>
      <c r="BD534" s="81">
        <v>0</v>
      </c>
      <c r="BE534" s="81" t="s">
        <v>564</v>
      </c>
      <c r="BF534" s="82"/>
      <c r="BG534" s="81">
        <v>0</v>
      </c>
      <c r="BH534" s="81">
        <v>0</v>
      </c>
      <c r="BI534" s="81">
        <v>163.81399999999999</v>
      </c>
      <c r="BJ534" s="81">
        <v>0</v>
      </c>
      <c r="BK534" s="81">
        <v>98.600000000000009</v>
      </c>
      <c r="BL534" s="81">
        <v>0</v>
      </c>
      <c r="BM534" s="82"/>
      <c r="BN534" s="81">
        <v>0</v>
      </c>
      <c r="BO534" s="81">
        <v>0</v>
      </c>
      <c r="BP534" s="81">
        <v>14</v>
      </c>
      <c r="BQ534" s="81">
        <v>0</v>
      </c>
      <c r="BR534" s="81">
        <v>7</v>
      </c>
      <c r="BS534" s="81">
        <v>0</v>
      </c>
      <c r="BT534"/>
      <c r="BU534" s="80">
        <v>225.57400000000001</v>
      </c>
      <c r="BV534" s="80">
        <v>18.236000000000001</v>
      </c>
      <c r="BW534" s="80">
        <v>0</v>
      </c>
      <c r="BX534" s="80">
        <v>0</v>
      </c>
      <c r="BY534" s="80">
        <v>18.603999999999999</v>
      </c>
      <c r="BZ534" s="80">
        <v>0</v>
      </c>
      <c r="CA534" s="80">
        <v>0</v>
      </c>
      <c r="CB534" s="80">
        <v>0</v>
      </c>
      <c r="CC534" s="80">
        <v>0</v>
      </c>
    </row>
    <row r="535" spans="1:81">
      <c r="A535" s="80" t="s">
        <v>2308</v>
      </c>
      <c r="B535" s="80">
        <v>116</v>
      </c>
      <c r="C535" s="80">
        <v>14</v>
      </c>
      <c r="D535" s="80">
        <v>7</v>
      </c>
      <c r="E535" s="80">
        <v>2017</v>
      </c>
      <c r="F535" s="80" t="s">
        <v>71</v>
      </c>
      <c r="G535" s="80" t="s">
        <v>2294</v>
      </c>
      <c r="H535" s="80" t="s">
        <v>2295</v>
      </c>
      <c r="I535" s="177"/>
      <c r="J535" s="81">
        <v>336.32622795816712</v>
      </c>
      <c r="K535" s="81">
        <v>6.7858010714850288</v>
      </c>
      <c r="L535" s="81">
        <v>10.874427702672142</v>
      </c>
      <c r="M535" s="81">
        <v>200.55478865873127</v>
      </c>
      <c r="N535" s="81">
        <v>206.74515956207702</v>
      </c>
      <c r="O535" s="81">
        <v>107.36580905202447</v>
      </c>
      <c r="P535" s="81">
        <v>55.762749337626254</v>
      </c>
      <c r="Q535" s="81">
        <v>9.0761330533352833</v>
      </c>
      <c r="R535" s="81">
        <v>0</v>
      </c>
      <c r="S535" s="81">
        <v>20.300180857611618</v>
      </c>
      <c r="T535" s="82"/>
      <c r="U535" s="81">
        <v>64331418.000000007</v>
      </c>
      <c r="V535" s="81">
        <v>3311</v>
      </c>
      <c r="W535" s="81">
        <v>298</v>
      </c>
      <c r="X535" s="81">
        <v>54245</v>
      </c>
      <c r="Y535" s="81">
        <v>57350</v>
      </c>
      <c r="Z535" s="81">
        <v>64193</v>
      </c>
      <c r="AA535" s="81">
        <v>11550</v>
      </c>
      <c r="AB535" s="81">
        <v>132885</v>
      </c>
      <c r="AC535" s="81">
        <v>0</v>
      </c>
      <c r="AD535" s="81">
        <v>20.300180857611618</v>
      </c>
      <c r="AE535" s="82"/>
      <c r="AF535" s="81">
        <v>455668626.36626142</v>
      </c>
      <c r="AG535" s="81">
        <v>5290624.8614012254</v>
      </c>
      <c r="AH535" s="81">
        <v>2739053.2593396562</v>
      </c>
      <c r="AI535" s="81">
        <v>349628514.85403353</v>
      </c>
      <c r="AJ535" s="81">
        <v>347897673.63206428</v>
      </c>
      <c r="AK535" s="81">
        <v>0</v>
      </c>
      <c r="AL535" s="81">
        <v>0</v>
      </c>
      <c r="AM535" s="81">
        <v>18253998.13788189</v>
      </c>
      <c r="AN535" s="81">
        <v>0</v>
      </c>
      <c r="AO535" s="81">
        <v>0</v>
      </c>
      <c r="AP535" s="82"/>
      <c r="AQ535" s="81">
        <v>3699</v>
      </c>
      <c r="AR535" s="81">
        <v>441</v>
      </c>
      <c r="AS535" s="81">
        <v>1</v>
      </c>
      <c r="AT535" s="81">
        <v>0</v>
      </c>
      <c r="AU535" s="81">
        <v>0</v>
      </c>
      <c r="AV535" s="81">
        <v>1</v>
      </c>
      <c r="AW535" s="81" t="s">
        <v>564</v>
      </c>
      <c r="AX535" s="82"/>
      <c r="AY535" s="81">
        <v>15067.1</v>
      </c>
      <c r="AZ535" s="81">
        <v>18061.3</v>
      </c>
      <c r="BA535" s="81">
        <v>1500</v>
      </c>
      <c r="BB535" s="81">
        <v>0</v>
      </c>
      <c r="BC535" s="81">
        <v>0</v>
      </c>
      <c r="BD535" s="81">
        <v>1550</v>
      </c>
      <c r="BE535" s="81" t="s">
        <v>564</v>
      </c>
      <c r="BF535" s="82"/>
      <c r="BG535" s="81">
        <v>0</v>
      </c>
      <c r="BH535" s="81">
        <v>0</v>
      </c>
      <c r="BI535" s="81">
        <v>173.851</v>
      </c>
      <c r="BJ535" s="81">
        <v>0</v>
      </c>
      <c r="BK535" s="81">
        <v>99.790999999999997</v>
      </c>
      <c r="BL535" s="81">
        <v>0</v>
      </c>
      <c r="BM535" s="82"/>
      <c r="BN535" s="81">
        <v>0</v>
      </c>
      <c r="BO535" s="81">
        <v>0</v>
      </c>
      <c r="BP535" s="81">
        <v>15</v>
      </c>
      <c r="BQ535" s="81">
        <v>0</v>
      </c>
      <c r="BR535" s="81">
        <v>7</v>
      </c>
      <c r="BS535" s="81">
        <v>0</v>
      </c>
      <c r="BT535"/>
      <c r="BU535" s="80">
        <v>235.03299999999999</v>
      </c>
      <c r="BV535" s="80">
        <v>19.289000000000001</v>
      </c>
      <c r="BW535" s="80">
        <v>0</v>
      </c>
      <c r="BX535" s="80">
        <v>0</v>
      </c>
      <c r="BY535" s="80">
        <v>19.32</v>
      </c>
      <c r="BZ535" s="80">
        <v>0</v>
      </c>
      <c r="CA535" s="80">
        <v>0</v>
      </c>
      <c r="CB535" s="80">
        <v>0</v>
      </c>
      <c r="CC535" s="80">
        <v>0</v>
      </c>
    </row>
    <row r="536" spans="1:81">
      <c r="A536" s="80" t="s">
        <v>2309</v>
      </c>
      <c r="B536" s="80">
        <v>117</v>
      </c>
      <c r="C536" s="80">
        <v>15</v>
      </c>
      <c r="D536" s="80">
        <v>7</v>
      </c>
      <c r="E536" s="80">
        <v>2018</v>
      </c>
      <c r="F536" s="80" t="s">
        <v>93</v>
      </c>
      <c r="G536" s="80" t="s">
        <v>2294</v>
      </c>
      <c r="H536" s="80" t="s">
        <v>2295</v>
      </c>
      <c r="I536" s="177"/>
      <c r="J536" s="81">
        <v>269.44093668458368</v>
      </c>
      <c r="K536" s="81">
        <v>6.5645772642503708</v>
      </c>
      <c r="L536" s="81">
        <v>9.8190391364560927</v>
      </c>
      <c r="M536" s="81">
        <v>188.00727257972301</v>
      </c>
      <c r="N536" s="81">
        <v>152.35655234827064</v>
      </c>
      <c r="O536" s="81">
        <v>106.6910788298017</v>
      </c>
      <c r="P536" s="81">
        <v>55.389309331445638</v>
      </c>
      <c r="Q536" s="81">
        <v>8.4912771638335318</v>
      </c>
      <c r="R536" s="81">
        <v>0</v>
      </c>
      <c r="S536" s="81">
        <v>20.074047179099999</v>
      </c>
      <c r="T536" s="82"/>
      <c r="U536" s="81">
        <v>65828981.999999993</v>
      </c>
      <c r="V536" s="81">
        <v>3311</v>
      </c>
      <c r="W536" s="81">
        <v>298</v>
      </c>
      <c r="X536" s="81">
        <v>54245</v>
      </c>
      <c r="Y536" s="81">
        <v>58384</v>
      </c>
      <c r="Z536" s="81">
        <v>65011</v>
      </c>
      <c r="AA536" s="81">
        <v>11588</v>
      </c>
      <c r="AB536" s="81">
        <v>133975</v>
      </c>
      <c r="AC536" s="81">
        <v>0</v>
      </c>
      <c r="AD536" s="81">
        <v>20.074047179099999</v>
      </c>
      <c r="AE536" s="82"/>
      <c r="AF536" s="81">
        <v>408132003.69724959</v>
      </c>
      <c r="AG536" s="81">
        <v>5267373.874906728</v>
      </c>
      <c r="AH536" s="81">
        <v>2584400.9204681101</v>
      </c>
      <c r="AI536" s="81">
        <v>367938587.66834319</v>
      </c>
      <c r="AJ536" s="81">
        <v>302823954.1937955</v>
      </c>
      <c r="AK536" s="81">
        <v>0</v>
      </c>
      <c r="AL536" s="81">
        <v>0</v>
      </c>
      <c r="AM536" s="81">
        <v>18441807.557593159</v>
      </c>
      <c r="AN536" s="81">
        <v>0</v>
      </c>
      <c r="AO536" s="81">
        <v>0</v>
      </c>
      <c r="AP536" s="82"/>
      <c r="AQ536" s="81">
        <v>3933</v>
      </c>
      <c r="AR536" s="81">
        <v>490</v>
      </c>
      <c r="AS536" s="81">
        <v>1</v>
      </c>
      <c r="AT536" s="81">
        <v>0</v>
      </c>
      <c r="AU536" s="81">
        <v>0</v>
      </c>
      <c r="AV536" s="81">
        <v>1</v>
      </c>
      <c r="AW536" s="81" t="s">
        <v>564</v>
      </c>
      <c r="AX536" s="82"/>
      <c r="AY536" s="81">
        <v>16201.3</v>
      </c>
      <c r="AZ536" s="81">
        <v>19318.599999999999</v>
      </c>
      <c r="BA536" s="81">
        <v>1500</v>
      </c>
      <c r="BB536" s="81">
        <v>0</v>
      </c>
      <c r="BC536" s="81">
        <v>0</v>
      </c>
      <c r="BD536" s="81">
        <v>1550</v>
      </c>
      <c r="BE536" s="81" t="s">
        <v>564</v>
      </c>
      <c r="BF536" s="82"/>
      <c r="BG536" s="81">
        <v>0</v>
      </c>
      <c r="BH536" s="81">
        <v>0</v>
      </c>
      <c r="BI536" s="81">
        <v>160.22</v>
      </c>
      <c r="BJ536" s="81">
        <v>0</v>
      </c>
      <c r="BK536" s="81">
        <v>91.995999999999995</v>
      </c>
      <c r="BL536" s="81">
        <v>0</v>
      </c>
      <c r="BM536" s="82"/>
      <c r="BN536" s="81">
        <v>0</v>
      </c>
      <c r="BO536" s="81">
        <v>0</v>
      </c>
      <c r="BP536" s="81">
        <v>16</v>
      </c>
      <c r="BQ536" s="81">
        <v>0</v>
      </c>
      <c r="BR536" s="81">
        <v>7</v>
      </c>
      <c r="BS536" s="81">
        <v>0</v>
      </c>
      <c r="BT536"/>
      <c r="BU536" s="80">
        <v>212.92699999999999</v>
      </c>
      <c r="BV536" s="80">
        <v>20.077000000000002</v>
      </c>
      <c r="BW536" s="80">
        <v>0</v>
      </c>
      <c r="BX536" s="80">
        <v>0</v>
      </c>
      <c r="BY536" s="80">
        <v>19.212</v>
      </c>
      <c r="BZ536" s="80">
        <v>0</v>
      </c>
      <c r="CA536" s="80">
        <v>0</v>
      </c>
      <c r="CB536" s="80">
        <v>0</v>
      </c>
      <c r="CC536" s="80">
        <v>0</v>
      </c>
    </row>
    <row r="537" spans="1:81">
      <c r="A537" s="80" t="s">
        <v>2310</v>
      </c>
      <c r="B537" s="80">
        <v>118</v>
      </c>
      <c r="C537" s="80">
        <v>16</v>
      </c>
      <c r="D537" s="80">
        <v>7</v>
      </c>
      <c r="E537" s="80">
        <v>2019</v>
      </c>
      <c r="F537" s="80" t="s">
        <v>73</v>
      </c>
      <c r="G537" s="80" t="s">
        <v>2294</v>
      </c>
      <c r="H537" s="80" t="s">
        <v>2295</v>
      </c>
      <c r="I537" s="177"/>
      <c r="J537" s="81">
        <v>245.0990509100651</v>
      </c>
      <c r="K537" s="81">
        <v>6.0183847882128578</v>
      </c>
      <c r="L537" s="81">
        <v>9.8955270958229811</v>
      </c>
      <c r="M537" s="81">
        <v>169.56189775190168</v>
      </c>
      <c r="N537" s="81">
        <v>144.45124446135409</v>
      </c>
      <c r="O537" s="81">
        <v>104.77127930375039</v>
      </c>
      <c r="P537" s="81">
        <v>54.766753072009628</v>
      </c>
      <c r="Q537" s="81">
        <v>8.3261201888527339</v>
      </c>
      <c r="R537" s="81">
        <v>0</v>
      </c>
      <c r="S537" s="81">
        <v>17.385657337699136</v>
      </c>
      <c r="T537" s="82"/>
      <c r="U537" s="81">
        <v>61811060</v>
      </c>
      <c r="V537" s="81">
        <v>3311</v>
      </c>
      <c r="W537" s="81">
        <v>298</v>
      </c>
      <c r="X537" s="81">
        <v>54245</v>
      </c>
      <c r="Y537" s="81">
        <v>59363</v>
      </c>
      <c r="Z537" s="81">
        <v>65594</v>
      </c>
      <c r="AA537" s="81">
        <v>11372</v>
      </c>
      <c r="AB537" s="81">
        <v>134926</v>
      </c>
      <c r="AC537" s="81">
        <v>0</v>
      </c>
      <c r="AD537" s="81">
        <v>17.38565733769914</v>
      </c>
      <c r="AE537" s="82"/>
      <c r="AF537" s="81">
        <v>392870196.71865863</v>
      </c>
      <c r="AG537" s="81">
        <v>5083712.472590832</v>
      </c>
      <c r="AH537" s="81">
        <v>2767874.9976832671</v>
      </c>
      <c r="AI537" s="81">
        <v>352065341.06500459</v>
      </c>
      <c r="AJ537" s="81">
        <v>275343652.0273909</v>
      </c>
      <c r="AK537" s="81">
        <v>0</v>
      </c>
      <c r="AL537" s="81">
        <v>0</v>
      </c>
      <c r="AM537" s="81">
        <v>18375905.477615815</v>
      </c>
      <c r="AN537" s="81">
        <v>0</v>
      </c>
      <c r="AO537" s="81">
        <v>0</v>
      </c>
      <c r="AP537" s="82"/>
      <c r="AQ537" s="81">
        <v>4156</v>
      </c>
      <c r="AR537" s="81">
        <v>535</v>
      </c>
      <c r="AS537" s="81">
        <v>1</v>
      </c>
      <c r="AT537" s="81">
        <v>0</v>
      </c>
      <c r="AU537" s="81">
        <v>0</v>
      </c>
      <c r="AV537" s="81">
        <v>1</v>
      </c>
      <c r="AW537" s="81" t="s">
        <v>564</v>
      </c>
      <c r="AX537" s="82"/>
      <c r="AY537" s="81">
        <v>17329.899999999991</v>
      </c>
      <c r="AZ537" s="81">
        <v>20711.7</v>
      </c>
      <c r="BA537" s="81">
        <v>1500</v>
      </c>
      <c r="BB537" s="81">
        <v>0</v>
      </c>
      <c r="BC537" s="81">
        <v>0</v>
      </c>
      <c r="BD537" s="81">
        <v>1550</v>
      </c>
      <c r="BE537" s="81" t="s">
        <v>564</v>
      </c>
      <c r="BF537" s="82"/>
      <c r="BG537" s="81">
        <v>0</v>
      </c>
      <c r="BH537" s="81">
        <v>0</v>
      </c>
      <c r="BI537" s="81">
        <v>146.48099999999999</v>
      </c>
      <c r="BJ537" s="81">
        <v>0</v>
      </c>
      <c r="BK537" s="81">
        <v>83.02</v>
      </c>
      <c r="BL537" s="81">
        <v>0</v>
      </c>
      <c r="BM537" s="82"/>
      <c r="BN537" s="81">
        <v>0</v>
      </c>
      <c r="BO537" s="81">
        <v>0</v>
      </c>
      <c r="BP537" s="81">
        <v>17</v>
      </c>
      <c r="BQ537" s="81">
        <v>0</v>
      </c>
      <c r="BR537" s="81">
        <v>8</v>
      </c>
      <c r="BS537" s="81">
        <v>0</v>
      </c>
      <c r="BT537"/>
      <c r="BU537" s="80">
        <v>192.10599999999999</v>
      </c>
      <c r="BV537" s="80">
        <v>17.916</v>
      </c>
      <c r="BW537" s="80">
        <v>0</v>
      </c>
      <c r="BX537" s="80">
        <v>0</v>
      </c>
      <c r="BY537" s="80">
        <v>19.478999999999999</v>
      </c>
      <c r="BZ537" s="80">
        <v>0</v>
      </c>
      <c r="CA537" s="80">
        <v>0</v>
      </c>
      <c r="CB537" s="80">
        <v>0</v>
      </c>
      <c r="CC537" s="80">
        <v>0</v>
      </c>
    </row>
    <row r="538" spans="1:81">
      <c r="A538" s="80" t="s">
        <v>2311</v>
      </c>
      <c r="B538" s="80">
        <v>119</v>
      </c>
      <c r="C538" s="80">
        <v>17</v>
      </c>
      <c r="D538" s="80">
        <v>7</v>
      </c>
      <c r="E538" s="80">
        <v>2020</v>
      </c>
      <c r="F538" s="80" t="s">
        <v>218</v>
      </c>
      <c r="G538" s="80" t="s">
        <v>2294</v>
      </c>
      <c r="H538" s="80" t="s">
        <v>2295</v>
      </c>
      <c r="I538" s="177"/>
      <c r="J538" s="81">
        <v>348.88216358659349</v>
      </c>
      <c r="K538" s="81">
        <v>6.3063120951109788</v>
      </c>
      <c r="L538" s="81">
        <v>5.032277095591378</v>
      </c>
      <c r="M538" s="81">
        <v>199.9656260570996</v>
      </c>
      <c r="N538" s="81">
        <v>139.62119929556314</v>
      </c>
      <c r="O538" s="81">
        <v>92.923809106511854</v>
      </c>
      <c r="P538" s="81">
        <v>51.205233786879383</v>
      </c>
      <c r="Q538" s="81">
        <v>8.010146787441105</v>
      </c>
      <c r="R538" s="81">
        <v>0</v>
      </c>
      <c r="S538" s="81">
        <v>18.205716498063179</v>
      </c>
      <c r="T538" s="82"/>
      <c r="U538" s="81">
        <v>78822943</v>
      </c>
      <c r="V538" s="81">
        <v>2975</v>
      </c>
      <c r="W538" s="81">
        <v>231</v>
      </c>
      <c r="X538" s="81">
        <v>59815</v>
      </c>
      <c r="Y538" s="81">
        <v>60321</v>
      </c>
      <c r="Z538" s="81">
        <v>66401</v>
      </c>
      <c r="AA538" s="81">
        <v>11552</v>
      </c>
      <c r="AB538" s="81">
        <v>135850</v>
      </c>
      <c r="AC538" s="81">
        <v>0</v>
      </c>
      <c r="AD538" s="81">
        <v>18.205716498063179</v>
      </c>
      <c r="AE538" s="82"/>
      <c r="AF538" s="81">
        <v>546758667.54876637</v>
      </c>
      <c r="AG538" s="81">
        <v>5063986.3656123616</v>
      </c>
      <c r="AH538" s="81">
        <v>1501524.9201864586</v>
      </c>
      <c r="AI538" s="81">
        <v>394803550.0287692</v>
      </c>
      <c r="AJ538" s="81">
        <v>266641565.42276895</v>
      </c>
      <c r="AK538" s="81"/>
      <c r="AL538" s="81"/>
      <c r="AM538" s="81">
        <v>17729934.324980062</v>
      </c>
      <c r="AN538" s="81"/>
      <c r="AO538" s="81"/>
      <c r="AP538" s="82"/>
      <c r="AQ538" s="81">
        <v>4415</v>
      </c>
      <c r="AR538" s="81">
        <v>546</v>
      </c>
      <c r="AS538" s="81">
        <v>0</v>
      </c>
      <c r="AT538" s="81">
        <v>0</v>
      </c>
      <c r="AU538" s="81">
        <v>0</v>
      </c>
      <c r="AV538" s="81">
        <v>1</v>
      </c>
      <c r="AW538" s="81">
        <v>0</v>
      </c>
      <c r="AX538" s="82"/>
      <c r="AY538" s="81">
        <v>18803.499999999971</v>
      </c>
      <c r="AZ538" s="81">
        <v>21586.400000000009</v>
      </c>
      <c r="BA538" s="81">
        <v>0</v>
      </c>
      <c r="BB538" s="81">
        <v>0</v>
      </c>
      <c r="BC538" s="81">
        <v>0</v>
      </c>
      <c r="BD538" s="81">
        <v>1550</v>
      </c>
      <c r="BE538" s="81">
        <v>0</v>
      </c>
      <c r="BF538" s="82"/>
      <c r="BG538" s="81">
        <v>0</v>
      </c>
      <c r="BH538" s="81">
        <v>0</v>
      </c>
      <c r="BI538" s="81">
        <v>136.04</v>
      </c>
      <c r="BJ538" s="81">
        <v>0</v>
      </c>
      <c r="BK538" s="81">
        <v>80.055999999999997</v>
      </c>
      <c r="BL538" s="81">
        <v>0</v>
      </c>
      <c r="BM538" s="82"/>
      <c r="BN538" s="81">
        <v>0</v>
      </c>
      <c r="BO538" s="81">
        <v>0</v>
      </c>
      <c r="BP538" s="81">
        <v>18</v>
      </c>
      <c r="BQ538" s="81">
        <v>0</v>
      </c>
      <c r="BR538" s="81">
        <v>8</v>
      </c>
      <c r="BS538" s="81">
        <v>0</v>
      </c>
      <c r="BT538"/>
      <c r="BU538" s="80">
        <v>178.02199999999999</v>
      </c>
      <c r="BV538" s="80">
        <v>19.204999999999998</v>
      </c>
      <c r="BW538" s="80">
        <v>0</v>
      </c>
      <c r="BX538" s="80">
        <v>0</v>
      </c>
      <c r="BY538" s="80">
        <v>18.869</v>
      </c>
      <c r="BZ538" s="80">
        <v>0</v>
      </c>
      <c r="CA538" s="80">
        <v>0</v>
      </c>
      <c r="CB538" s="80">
        <v>0</v>
      </c>
      <c r="CC538" s="80">
        <v>0</v>
      </c>
    </row>
    <row r="539" spans="1:81">
      <c r="A539" s="80" t="s">
        <v>2312</v>
      </c>
      <c r="B539" s="80">
        <v>119</v>
      </c>
      <c r="C539" s="80">
        <v>18</v>
      </c>
      <c r="D539" s="80">
        <v>7</v>
      </c>
      <c r="E539" s="80">
        <v>2021</v>
      </c>
      <c r="F539" s="80" t="s">
        <v>75</v>
      </c>
      <c r="G539" s="174" t="s">
        <v>2294</v>
      </c>
      <c r="H539" s="80" t="s">
        <v>2295</v>
      </c>
      <c r="I539" s="177"/>
      <c r="J539" s="81">
        <v>267.39677896070009</v>
      </c>
      <c r="K539" s="81">
        <v>6.4410735007061088</v>
      </c>
      <c r="L539" s="81">
        <v>4.497386357347116</v>
      </c>
      <c r="M539" s="81">
        <v>180.64738067356606</v>
      </c>
      <c r="N539" s="81">
        <v>137.62093937103896</v>
      </c>
      <c r="O539" s="81">
        <v>91.303593799232203</v>
      </c>
      <c r="P539" s="81">
        <v>52.902652561214587</v>
      </c>
      <c r="Q539" s="81">
        <v>8.1908882059697792</v>
      </c>
      <c r="R539" s="81">
        <v>0</v>
      </c>
      <c r="S539" s="81">
        <v>16.460690055780461</v>
      </c>
      <c r="T539" s="82"/>
      <c r="U539" s="81">
        <v>76932066</v>
      </c>
      <c r="V539" s="81">
        <v>2975</v>
      </c>
      <c r="W539" s="81">
        <v>231</v>
      </c>
      <c r="X539" s="81">
        <v>59815</v>
      </c>
      <c r="Y539" s="81">
        <v>61430</v>
      </c>
      <c r="Z539" s="81">
        <v>67180</v>
      </c>
      <c r="AA539" s="81">
        <v>11639</v>
      </c>
      <c r="AB539" s="81">
        <v>137268</v>
      </c>
      <c r="AC539" s="81">
        <v>0</v>
      </c>
      <c r="AD539" s="81">
        <v>16.460690055780461</v>
      </c>
      <c r="AE539" s="82"/>
      <c r="AF539" s="81">
        <v>469481714.15645152</v>
      </c>
      <c r="AG539" s="81">
        <v>5354736.0122044794</v>
      </c>
      <c r="AH539" s="81">
        <v>1259601.1601770192</v>
      </c>
      <c r="AI539" s="81">
        <v>408712097.26131976</v>
      </c>
      <c r="AJ539" s="81">
        <v>300443537.74820822</v>
      </c>
      <c r="AK539" s="81">
        <v>0</v>
      </c>
      <c r="AL539" s="81">
        <v>0</v>
      </c>
      <c r="AM539" s="81">
        <v>18018331.351601493</v>
      </c>
      <c r="AN539" s="81">
        <v>0</v>
      </c>
      <c r="AO539" s="81">
        <v>0</v>
      </c>
      <c r="AP539" s="82"/>
      <c r="AQ539" s="81">
        <v>4701</v>
      </c>
      <c r="AR539" s="81">
        <v>548</v>
      </c>
      <c r="AS539" s="81">
        <v>0</v>
      </c>
      <c r="AT539" s="81">
        <v>0</v>
      </c>
      <c r="AU539" s="81">
        <v>0</v>
      </c>
      <c r="AV539" s="81">
        <v>1</v>
      </c>
      <c r="AW539" s="81"/>
      <c r="AX539" s="82"/>
      <c r="AY539" s="81">
        <v>20542.09999999994</v>
      </c>
      <c r="AZ539" s="81">
        <v>21647.100000000009</v>
      </c>
      <c r="BA539" s="81">
        <v>0</v>
      </c>
      <c r="BB539" s="81">
        <v>0</v>
      </c>
      <c r="BC539" s="81">
        <v>0</v>
      </c>
      <c r="BD539" s="81">
        <v>1550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2313</v>
      </c>
      <c r="B540" s="80">
        <v>119</v>
      </c>
      <c r="C540" s="80">
        <v>19</v>
      </c>
      <c r="D540" s="80">
        <v>7</v>
      </c>
      <c r="E540" s="80">
        <v>2022</v>
      </c>
      <c r="F540" s="80" t="s">
        <v>568</v>
      </c>
      <c r="G540" s="174" t="s">
        <v>2294</v>
      </c>
      <c r="H540" s="80" t="s">
        <v>2295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5057</v>
      </c>
      <c r="AR540" s="81">
        <v>550</v>
      </c>
      <c r="AS540" s="81">
        <v>0</v>
      </c>
      <c r="AT540" s="81">
        <v>0</v>
      </c>
      <c r="AU540" s="81">
        <v>0</v>
      </c>
      <c r="AV540" s="81">
        <v>1</v>
      </c>
      <c r="AW540" s="81"/>
      <c r="AX540" s="82"/>
      <c r="AY540" s="81">
        <v>22680.999999999905</v>
      </c>
      <c r="AZ540" s="81">
        <v>21866.400000000016</v>
      </c>
      <c r="BA540" s="81">
        <v>0</v>
      </c>
      <c r="BB540" s="81">
        <v>0</v>
      </c>
      <c r="BC540" s="81">
        <v>0</v>
      </c>
      <c r="BD540" s="81">
        <v>1550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2314</v>
      </c>
      <c r="B541" s="80">
        <v>290</v>
      </c>
      <c r="C541" s="80">
        <v>1</v>
      </c>
      <c r="D541" s="80">
        <v>18</v>
      </c>
      <c r="E541" s="80">
        <v>1990</v>
      </c>
      <c r="F541" s="80" t="s">
        <v>562</v>
      </c>
      <c r="G541" s="80" t="s">
        <v>2315</v>
      </c>
      <c r="H541" s="80" t="s">
        <v>2316</v>
      </c>
      <c r="I541" s="177"/>
      <c r="J541" s="81">
        <v>5900.6419381199948</v>
      </c>
      <c r="K541" s="81">
        <v>70.772834423136629</v>
      </c>
      <c r="L541" s="81">
        <v>14.398923349325125</v>
      </c>
      <c r="M541" s="81">
        <v>191.43898783402159</v>
      </c>
      <c r="N541" s="81">
        <v>208.60770458608059</v>
      </c>
      <c r="O541" s="81">
        <v>121.58905462916134</v>
      </c>
      <c r="P541" s="81">
        <v>142.76118735896137</v>
      </c>
      <c r="Q541" s="81">
        <v>10.137218849253456</v>
      </c>
      <c r="R541" s="81">
        <v>51.41255078542909</v>
      </c>
      <c r="S541" s="81">
        <v>9.9273631853548476</v>
      </c>
      <c r="T541" s="82"/>
      <c r="U541" s="81">
        <v>106034420</v>
      </c>
      <c r="V541" s="81">
        <v>13115</v>
      </c>
      <c r="W541" s="81">
        <v>132</v>
      </c>
      <c r="X541" s="81">
        <v>58778</v>
      </c>
      <c r="Y541" s="81">
        <v>56693</v>
      </c>
      <c r="Z541" s="81">
        <v>50011</v>
      </c>
      <c r="AA541" s="81">
        <v>34664</v>
      </c>
      <c r="AB541" s="81">
        <v>164594</v>
      </c>
      <c r="AC541" s="81">
        <v>8904746.333333334</v>
      </c>
      <c r="AD541" s="81">
        <v>9.9273631853548476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2317</v>
      </c>
      <c r="B542" s="80">
        <v>291</v>
      </c>
      <c r="C542" s="80">
        <v>2</v>
      </c>
      <c r="D542" s="80">
        <v>18</v>
      </c>
      <c r="E542" s="80">
        <v>2005</v>
      </c>
      <c r="F542" s="80" t="s">
        <v>565</v>
      </c>
      <c r="G542" s="80" t="s">
        <v>2315</v>
      </c>
      <c r="H542" s="80" t="s">
        <v>2316</v>
      </c>
      <c r="I542" s="177"/>
      <c r="J542" s="81">
        <v>6357.9738890856142</v>
      </c>
      <c r="K542" s="81">
        <v>48.279686914279807</v>
      </c>
      <c r="L542" s="81">
        <v>5.1979483353605662</v>
      </c>
      <c r="M542" s="81">
        <v>321.42790563387501</v>
      </c>
      <c r="N542" s="81">
        <v>310.62960001431424</v>
      </c>
      <c r="O542" s="81">
        <v>169.32720144786845</v>
      </c>
      <c r="P542" s="81">
        <v>138.15247255622415</v>
      </c>
      <c r="Q542" s="81">
        <v>9.1075804645133953</v>
      </c>
      <c r="R542" s="81">
        <v>54.511522246752001</v>
      </c>
      <c r="S542" s="81">
        <v>5.4168841343013208</v>
      </c>
      <c r="T542" s="82"/>
      <c r="U542" s="81">
        <v>152198809</v>
      </c>
      <c r="V542" s="81">
        <v>9689</v>
      </c>
      <c r="W542" s="81">
        <v>52</v>
      </c>
      <c r="X542" s="81">
        <v>46058</v>
      </c>
      <c r="Y542" s="81">
        <v>64848</v>
      </c>
      <c r="Z542" s="81">
        <v>80594</v>
      </c>
      <c r="AA542" s="81">
        <v>27473</v>
      </c>
      <c r="AB542" s="81">
        <v>154589</v>
      </c>
      <c r="AC542" s="81">
        <v>9639234</v>
      </c>
      <c r="AD542" s="81">
        <v>5.4168841343013208</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2318</v>
      </c>
      <c r="B543" s="80">
        <v>292</v>
      </c>
      <c r="C543" s="80">
        <v>3</v>
      </c>
      <c r="D543" s="80">
        <v>18</v>
      </c>
      <c r="E543" s="80">
        <v>2006</v>
      </c>
      <c r="F543" s="80" t="s">
        <v>566</v>
      </c>
      <c r="G543" s="80" t="s">
        <v>2315</v>
      </c>
      <c r="H543" s="80" t="s">
        <v>2316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2319</v>
      </c>
      <c r="B544" s="80">
        <v>293</v>
      </c>
      <c r="C544" s="80">
        <v>4</v>
      </c>
      <c r="D544" s="80">
        <v>18</v>
      </c>
      <c r="E544" s="80">
        <v>2007</v>
      </c>
      <c r="F544" s="80" t="s">
        <v>567</v>
      </c>
      <c r="G544" s="80" t="s">
        <v>2315</v>
      </c>
      <c r="H544" s="80" t="s">
        <v>2316</v>
      </c>
      <c r="I544" s="177"/>
      <c r="J544" s="81">
        <v>6848.1419415382279</v>
      </c>
      <c r="K544" s="81">
        <v>39.419431483789253</v>
      </c>
      <c r="L544" s="81">
        <v>4.8467979278338031</v>
      </c>
      <c r="M544" s="81">
        <v>334.74062258122279</v>
      </c>
      <c r="N544" s="81">
        <v>288.87419293901564</v>
      </c>
      <c r="O544" s="81">
        <v>163.8468649092147</v>
      </c>
      <c r="P544" s="81">
        <v>136.20571211927336</v>
      </c>
      <c r="Q544" s="81">
        <v>9.5030446851550305</v>
      </c>
      <c r="R544" s="81">
        <v>52.90769795900961</v>
      </c>
      <c r="S544" s="81">
        <v>7.5723598927567775</v>
      </c>
      <c r="T544" s="82"/>
      <c r="U544" s="81">
        <v>189617991</v>
      </c>
      <c r="V544" s="81">
        <v>10045</v>
      </c>
      <c r="W544" s="81">
        <v>46</v>
      </c>
      <c r="X544" s="81">
        <v>54018</v>
      </c>
      <c r="Y544" s="81">
        <v>65525</v>
      </c>
      <c r="Z544" s="81">
        <v>81070</v>
      </c>
      <c r="AA544" s="81">
        <v>26673</v>
      </c>
      <c r="AB544" s="81">
        <v>152771</v>
      </c>
      <c r="AC544" s="81">
        <v>9624068</v>
      </c>
      <c r="AD544" s="81">
        <v>7.5723598927567775</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2320</v>
      </c>
      <c r="B545" s="80">
        <v>294</v>
      </c>
      <c r="C545" s="80">
        <v>5</v>
      </c>
      <c r="D545" s="80">
        <v>18</v>
      </c>
      <c r="E545" s="80">
        <v>2008</v>
      </c>
      <c r="F545" s="80" t="s">
        <v>84</v>
      </c>
      <c r="G545" s="80" t="s">
        <v>2315</v>
      </c>
      <c r="H545" s="80" t="s">
        <v>2316</v>
      </c>
      <c r="I545" s="177"/>
      <c r="J545" s="81">
        <v>6342.8234515156264</v>
      </c>
      <c r="K545" s="81">
        <v>31.373843316415542</v>
      </c>
      <c r="L545" s="81">
        <v>3.9312714350475142</v>
      </c>
      <c r="M545" s="81">
        <v>345.34942010599264</v>
      </c>
      <c r="N545" s="81">
        <v>297.61011882048786</v>
      </c>
      <c r="O545" s="81">
        <v>159.12680415282296</v>
      </c>
      <c r="P545" s="81">
        <v>131.63329511354229</v>
      </c>
      <c r="Q545" s="81">
        <v>9.3245668364151548</v>
      </c>
      <c r="R545" s="81">
        <v>59.160629933379923</v>
      </c>
      <c r="S545" s="81">
        <v>4.2404074196370845</v>
      </c>
      <c r="T545" s="82"/>
      <c r="U545" s="81">
        <v>195151491</v>
      </c>
      <c r="V545" s="81">
        <v>10045</v>
      </c>
      <c r="W545" s="81">
        <v>46</v>
      </c>
      <c r="X545" s="81">
        <v>54018</v>
      </c>
      <c r="Y545" s="81">
        <v>66002</v>
      </c>
      <c r="Z545" s="81">
        <v>81498</v>
      </c>
      <c r="AA545" s="81">
        <v>25807</v>
      </c>
      <c r="AB545" s="81">
        <v>152365</v>
      </c>
      <c r="AC545" s="81">
        <v>11174629</v>
      </c>
      <c r="AD545" s="81">
        <v>4.2404074196370845</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2321</v>
      </c>
      <c r="B546" s="80">
        <v>295</v>
      </c>
      <c r="C546" s="80">
        <v>6</v>
      </c>
      <c r="D546" s="80">
        <v>18</v>
      </c>
      <c r="E546" s="80">
        <v>2009</v>
      </c>
      <c r="F546" s="80" t="s">
        <v>85</v>
      </c>
      <c r="G546" s="80" t="s">
        <v>2315</v>
      </c>
      <c r="H546" s="80" t="s">
        <v>2316</v>
      </c>
      <c r="I546" s="177"/>
      <c r="J546" s="81">
        <v>6354.9921625137868</v>
      </c>
      <c r="K546" s="81">
        <v>26.861200281307859</v>
      </c>
      <c r="L546" s="81">
        <v>7.7900686259619452</v>
      </c>
      <c r="M546" s="81">
        <v>347.00767909123755</v>
      </c>
      <c r="N546" s="81">
        <v>261.48354277921652</v>
      </c>
      <c r="O546" s="81">
        <v>162.32450123068386</v>
      </c>
      <c r="P546" s="81">
        <v>125.28460864520416</v>
      </c>
      <c r="Q546" s="81">
        <v>8.8535171228109988</v>
      </c>
      <c r="R546" s="81">
        <v>43.535976019379177</v>
      </c>
      <c r="S546" s="81">
        <v>6.1742910238609383</v>
      </c>
      <c r="T546" s="82"/>
      <c r="U546" s="81">
        <v>150776654</v>
      </c>
      <c r="V546" s="81">
        <v>8810</v>
      </c>
      <c r="W546" s="81">
        <v>136</v>
      </c>
      <c r="X546" s="81">
        <v>59373</v>
      </c>
      <c r="Y546" s="81">
        <v>66390</v>
      </c>
      <c r="Z546" s="81">
        <v>82059</v>
      </c>
      <c r="AA546" s="81">
        <v>25216</v>
      </c>
      <c r="AB546" s="81">
        <v>151866</v>
      </c>
      <c r="AC546" s="81">
        <v>8022534</v>
      </c>
      <c r="AD546" s="81">
        <v>6.1742910238609383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15287.687</v>
      </c>
      <c r="BJ546" s="81">
        <v>851.13099999999997</v>
      </c>
      <c r="BK546" s="81">
        <v>6.66</v>
      </c>
      <c r="BL546" s="81">
        <v>0</v>
      </c>
      <c r="BM546" s="82"/>
      <c r="BN546" s="81">
        <v>0</v>
      </c>
      <c r="BO546" s="81">
        <v>0</v>
      </c>
      <c r="BP546" s="81">
        <v>25</v>
      </c>
      <c r="BQ546" s="81">
        <v>2</v>
      </c>
      <c r="BR546" s="81">
        <v>1</v>
      </c>
      <c r="BS546" s="81">
        <v>0</v>
      </c>
      <c r="BT546"/>
      <c r="BU546" s="80"/>
      <c r="BV546" s="80"/>
      <c r="BW546" s="80"/>
      <c r="BX546" s="80"/>
      <c r="BY546" s="80"/>
      <c r="BZ546" s="80"/>
      <c r="CA546" s="80"/>
      <c r="CB546" s="80"/>
      <c r="CC546" s="80"/>
    </row>
    <row r="547" spans="1:81">
      <c r="A547" s="80" t="s">
        <v>2322</v>
      </c>
      <c r="B547" s="80">
        <v>296</v>
      </c>
      <c r="C547" s="80">
        <v>7</v>
      </c>
      <c r="D547" s="80">
        <v>18</v>
      </c>
      <c r="E547" s="80">
        <v>2010</v>
      </c>
      <c r="F547" s="80" t="s">
        <v>86</v>
      </c>
      <c r="G547" s="80" t="s">
        <v>2315</v>
      </c>
      <c r="H547" s="80" t="s">
        <v>2316</v>
      </c>
      <c r="I547" s="177"/>
      <c r="J547" s="81">
        <v>6536.734050011416</v>
      </c>
      <c r="K547" s="81">
        <v>33.398168755253366</v>
      </c>
      <c r="L547" s="81">
        <v>7.2163177063974784</v>
      </c>
      <c r="M547" s="81">
        <v>396.86914159666384</v>
      </c>
      <c r="N547" s="81">
        <v>318.94507733851088</v>
      </c>
      <c r="O547" s="81">
        <v>162.25694164501999</v>
      </c>
      <c r="P547" s="81">
        <v>126.14444215554626</v>
      </c>
      <c r="Q547" s="81">
        <v>9.1925080252781957</v>
      </c>
      <c r="R547" s="81">
        <v>44.784675558117797</v>
      </c>
      <c r="S547" s="81">
        <v>9.215059340901794</v>
      </c>
      <c r="T547" s="82"/>
      <c r="U547" s="81">
        <v>165027519</v>
      </c>
      <c r="V547" s="81">
        <v>8810</v>
      </c>
      <c r="W547" s="81">
        <v>136</v>
      </c>
      <c r="X547" s="81">
        <v>59373</v>
      </c>
      <c r="Y547" s="81">
        <v>66624</v>
      </c>
      <c r="Z547" s="81">
        <v>82406</v>
      </c>
      <c r="AA547" s="81">
        <v>24755</v>
      </c>
      <c r="AB547" s="81">
        <v>151090</v>
      </c>
      <c r="AC547" s="81">
        <v>7820683.666666667</v>
      </c>
      <c r="AD547" s="81">
        <v>9.215059340901794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15240.960999999999</v>
      </c>
      <c r="BJ547" s="81">
        <v>820.30499999999995</v>
      </c>
      <c r="BK547" s="81">
        <v>8.0500000000000007</v>
      </c>
      <c r="BL547" s="81">
        <v>0</v>
      </c>
      <c r="BM547" s="82"/>
      <c r="BN547" s="81">
        <v>0</v>
      </c>
      <c r="BO547" s="81">
        <v>0</v>
      </c>
      <c r="BP547" s="81">
        <v>25</v>
      </c>
      <c r="BQ547" s="81">
        <v>2</v>
      </c>
      <c r="BR547" s="81">
        <v>1</v>
      </c>
      <c r="BS547" s="81">
        <v>0</v>
      </c>
      <c r="BT547"/>
      <c r="BU547" s="80">
        <v>13510.902</v>
      </c>
      <c r="BV547" s="80">
        <v>2089.7550000000001</v>
      </c>
      <c r="BW547" s="80">
        <v>265.39999999999998</v>
      </c>
      <c r="BX547" s="80">
        <v>3</v>
      </c>
      <c r="BY547" s="80">
        <v>187.637</v>
      </c>
      <c r="BZ547" s="80">
        <v>12.622</v>
      </c>
      <c r="CA547" s="80">
        <v>0</v>
      </c>
      <c r="CB547" s="80">
        <v>0</v>
      </c>
      <c r="CC547" s="80">
        <v>0</v>
      </c>
    </row>
    <row r="548" spans="1:81">
      <c r="A548" s="80" t="s">
        <v>2323</v>
      </c>
      <c r="B548" s="80">
        <v>297</v>
      </c>
      <c r="C548" s="80">
        <v>8</v>
      </c>
      <c r="D548" s="80">
        <v>18</v>
      </c>
      <c r="E548" s="80">
        <v>2011</v>
      </c>
      <c r="F548" s="80" t="s">
        <v>87</v>
      </c>
      <c r="G548" s="80" t="s">
        <v>2315</v>
      </c>
      <c r="H548" s="80" t="s">
        <v>2316</v>
      </c>
      <c r="I548" s="177"/>
      <c r="J548" s="81">
        <v>5734.9456723164512</v>
      </c>
      <c r="K548" s="81">
        <v>44.373972754734581</v>
      </c>
      <c r="L548" s="81">
        <v>7.0548359626774824</v>
      </c>
      <c r="M548" s="81">
        <v>363.71361914810757</v>
      </c>
      <c r="N548" s="81">
        <v>303.71914595896141</v>
      </c>
      <c r="O548" s="81">
        <v>160.61836173053553</v>
      </c>
      <c r="P548" s="81">
        <v>121.22731143021883</v>
      </c>
      <c r="Q548" s="81">
        <v>10.539870710713146</v>
      </c>
      <c r="R548" s="81">
        <v>42.953661363019393</v>
      </c>
      <c r="S548" s="81">
        <v>10.160870250774041</v>
      </c>
      <c r="T548" s="82"/>
      <c r="U548" s="81">
        <v>152470285</v>
      </c>
      <c r="V548" s="81">
        <v>8810</v>
      </c>
      <c r="W548" s="81">
        <v>136</v>
      </c>
      <c r="X548" s="81">
        <v>59373</v>
      </c>
      <c r="Y548" s="81">
        <v>66771</v>
      </c>
      <c r="Z548" s="81">
        <v>83346</v>
      </c>
      <c r="AA548" s="81">
        <v>24498</v>
      </c>
      <c r="AB548" s="81">
        <v>150187</v>
      </c>
      <c r="AC548" s="81">
        <v>7488530.666666667</v>
      </c>
      <c r="AD548" s="81">
        <v>10.160870250774041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14620.078</v>
      </c>
      <c r="BJ548" s="81">
        <v>841.05100000000004</v>
      </c>
      <c r="BK548" s="81">
        <v>9.718</v>
      </c>
      <c r="BL548" s="81">
        <v>0</v>
      </c>
      <c r="BM548" s="82"/>
      <c r="BN548" s="81">
        <v>0</v>
      </c>
      <c r="BO548" s="81">
        <v>0</v>
      </c>
      <c r="BP548" s="81">
        <v>26</v>
      </c>
      <c r="BQ548" s="81">
        <v>2</v>
      </c>
      <c r="BR548" s="81">
        <v>1</v>
      </c>
      <c r="BS548" s="81">
        <v>0</v>
      </c>
      <c r="BT548"/>
      <c r="BU548" s="80">
        <v>12855.857</v>
      </c>
      <c r="BV548" s="80">
        <v>2171.77</v>
      </c>
      <c r="BW548" s="80">
        <v>263.11599999999999</v>
      </c>
      <c r="BX548" s="80">
        <v>3.2</v>
      </c>
      <c r="BY548" s="80">
        <v>165.47499999999999</v>
      </c>
      <c r="BZ548" s="80">
        <v>11.429</v>
      </c>
      <c r="CA548" s="80">
        <v>0</v>
      </c>
      <c r="CB548" s="80">
        <v>0</v>
      </c>
      <c r="CC548" s="80">
        <v>0</v>
      </c>
    </row>
    <row r="549" spans="1:81">
      <c r="A549" s="80" t="s">
        <v>2324</v>
      </c>
      <c r="B549" s="80">
        <v>298</v>
      </c>
      <c r="C549" s="80">
        <v>9</v>
      </c>
      <c r="D549" s="80">
        <v>18</v>
      </c>
      <c r="E549" s="80">
        <v>2012</v>
      </c>
      <c r="F549" s="80" t="s">
        <v>88</v>
      </c>
      <c r="G549" s="80" t="s">
        <v>2315</v>
      </c>
      <c r="H549" s="80" t="s">
        <v>2316</v>
      </c>
      <c r="I549" s="177"/>
      <c r="J549" s="81">
        <v>5606.5153964641968</v>
      </c>
      <c r="K549" s="81">
        <v>42.871496546049706</v>
      </c>
      <c r="L549" s="81">
        <v>6.9031373600588557</v>
      </c>
      <c r="M549" s="81">
        <v>365.83792458574288</v>
      </c>
      <c r="N549" s="81">
        <v>327.39877657128545</v>
      </c>
      <c r="O549" s="81">
        <v>160.90693851907605</v>
      </c>
      <c r="P549" s="81">
        <v>120.81721802310993</v>
      </c>
      <c r="Q549" s="81">
        <v>11.466262028512883</v>
      </c>
      <c r="R549" s="81">
        <v>40.462416673521467</v>
      </c>
      <c r="S549" s="81">
        <v>5.9972189878143602</v>
      </c>
      <c r="T549" s="82"/>
      <c r="U549" s="81">
        <v>149864728</v>
      </c>
      <c r="V549" s="81">
        <v>8810</v>
      </c>
      <c r="W549" s="81">
        <v>136</v>
      </c>
      <c r="X549" s="81">
        <v>59373</v>
      </c>
      <c r="Y549" s="81">
        <v>67579</v>
      </c>
      <c r="Z549" s="81">
        <v>84158</v>
      </c>
      <c r="AA549" s="81">
        <v>24277</v>
      </c>
      <c r="AB549" s="81">
        <v>150383</v>
      </c>
      <c r="AC549" s="81">
        <v>6871498</v>
      </c>
      <c r="AD549" s="81">
        <v>5.9972189878143602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13130.098</v>
      </c>
      <c r="BJ549" s="81">
        <v>748.05100000000004</v>
      </c>
      <c r="BK549" s="81">
        <v>12.629999999999999</v>
      </c>
      <c r="BL549" s="81">
        <v>0</v>
      </c>
      <c r="BM549" s="82"/>
      <c r="BN549" s="81">
        <v>0</v>
      </c>
      <c r="BO549" s="81">
        <v>0</v>
      </c>
      <c r="BP549" s="81">
        <v>26</v>
      </c>
      <c r="BQ549" s="81">
        <v>2</v>
      </c>
      <c r="BR549" s="81">
        <v>2</v>
      </c>
      <c r="BS549" s="81">
        <v>0</v>
      </c>
      <c r="BT549"/>
      <c r="BU549" s="80">
        <v>11435.317999999999</v>
      </c>
      <c r="BV549" s="80">
        <v>2201.0100000000002</v>
      </c>
      <c r="BW549" s="80">
        <v>58.002000000000002</v>
      </c>
      <c r="BX549" s="80">
        <v>3.1</v>
      </c>
      <c r="BY549" s="80">
        <v>185.173</v>
      </c>
      <c r="BZ549" s="80">
        <v>8.1760000000000002</v>
      </c>
      <c r="CA549" s="80">
        <v>0</v>
      </c>
      <c r="CB549" s="80">
        <v>0</v>
      </c>
      <c r="CC549" s="80">
        <v>0</v>
      </c>
    </row>
    <row r="550" spans="1:81">
      <c r="A550" s="80" t="s">
        <v>2325</v>
      </c>
      <c r="B550" s="80">
        <v>299</v>
      </c>
      <c r="C550" s="80">
        <v>10</v>
      </c>
      <c r="D550" s="80">
        <v>18</v>
      </c>
      <c r="E550" s="80">
        <v>2013</v>
      </c>
      <c r="F550" s="80" t="s">
        <v>89</v>
      </c>
      <c r="G550" s="80" t="s">
        <v>2315</v>
      </c>
      <c r="H550" s="80" t="s">
        <v>2316</v>
      </c>
      <c r="I550" s="177"/>
      <c r="J550" s="81">
        <v>5868.7157684348595</v>
      </c>
      <c r="K550" s="81">
        <v>28.325448302583741</v>
      </c>
      <c r="L550" s="81">
        <v>6.8252425132587922</v>
      </c>
      <c r="M550" s="81">
        <v>353.73421612427791</v>
      </c>
      <c r="N550" s="81">
        <v>336.95349533109146</v>
      </c>
      <c r="O550" s="81">
        <v>155.37868244954586</v>
      </c>
      <c r="P550" s="81">
        <v>119.81379810830997</v>
      </c>
      <c r="Q550" s="81">
        <v>11.574965257272675</v>
      </c>
      <c r="R550" s="81">
        <v>40.418677604745753</v>
      </c>
      <c r="S550" s="81">
        <v>7.3480091610429348</v>
      </c>
      <c r="T550" s="82"/>
      <c r="U550" s="81">
        <v>175486030</v>
      </c>
      <c r="V550" s="81">
        <v>8810</v>
      </c>
      <c r="W550" s="81">
        <v>136</v>
      </c>
      <c r="X550" s="81">
        <v>59373</v>
      </c>
      <c r="Y550" s="81">
        <v>67585</v>
      </c>
      <c r="Z550" s="81">
        <v>84895</v>
      </c>
      <c r="AA550" s="81">
        <v>23985</v>
      </c>
      <c r="AB550" s="81">
        <v>149632</v>
      </c>
      <c r="AC550" s="81">
        <v>6700277.333333333</v>
      </c>
      <c r="AD550" s="81">
        <v>7.3480091610429348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13323.272000000001</v>
      </c>
      <c r="BJ550" s="81">
        <v>800.56399999999996</v>
      </c>
      <c r="BK550" s="81">
        <v>3.7269999999999999</v>
      </c>
      <c r="BL550" s="81">
        <v>0</v>
      </c>
      <c r="BM550" s="82"/>
      <c r="BN550" s="81">
        <v>0</v>
      </c>
      <c r="BO550" s="81">
        <v>0</v>
      </c>
      <c r="BP550" s="81">
        <v>25</v>
      </c>
      <c r="BQ550" s="81">
        <v>2</v>
      </c>
      <c r="BR550" s="81">
        <v>1</v>
      </c>
      <c r="BS550" s="81">
        <v>0</v>
      </c>
      <c r="BT550"/>
      <c r="BU550" s="80">
        <v>11303.798000000001</v>
      </c>
      <c r="BV550" s="80">
        <v>2343.4470000000001</v>
      </c>
      <c r="BW550" s="80">
        <v>265.91500000000002</v>
      </c>
      <c r="BX550" s="80">
        <v>3.4</v>
      </c>
      <c r="BY550" s="80">
        <v>207.047</v>
      </c>
      <c r="BZ550" s="80">
        <v>3.956</v>
      </c>
      <c r="CA550" s="80">
        <v>0</v>
      </c>
      <c r="CB550" s="80">
        <v>0</v>
      </c>
      <c r="CC550" s="80">
        <v>0</v>
      </c>
    </row>
    <row r="551" spans="1:81">
      <c r="A551" s="80" t="s">
        <v>2326</v>
      </c>
      <c r="B551" s="80">
        <v>300</v>
      </c>
      <c r="C551" s="80">
        <v>11</v>
      </c>
      <c r="D551" s="80">
        <v>18</v>
      </c>
      <c r="E551" s="80">
        <v>2014</v>
      </c>
      <c r="F551" s="80" t="s">
        <v>90</v>
      </c>
      <c r="G551" s="80" t="s">
        <v>2315</v>
      </c>
      <c r="H551" s="80" t="s">
        <v>2316</v>
      </c>
      <c r="I551" s="177"/>
      <c r="J551" s="81">
        <v>4467.8577440740273</v>
      </c>
      <c r="K551" s="81">
        <v>21.931002608145317</v>
      </c>
      <c r="L551" s="81">
        <v>8.3675759045034255</v>
      </c>
      <c r="M551" s="81">
        <v>318.79483555216871</v>
      </c>
      <c r="N551" s="81">
        <v>321.64989983266895</v>
      </c>
      <c r="O551" s="81">
        <v>148.39218506470797</v>
      </c>
      <c r="P551" s="81">
        <v>119.26196511058129</v>
      </c>
      <c r="Q551" s="81">
        <v>11.019413085174982</v>
      </c>
      <c r="R551" s="81">
        <v>36.736576523148116</v>
      </c>
      <c r="S551" s="81">
        <v>7.729973183694459</v>
      </c>
      <c r="T551" s="82"/>
      <c r="U551" s="81">
        <v>129841125</v>
      </c>
      <c r="V551" s="81">
        <v>6859</v>
      </c>
      <c r="W551" s="81">
        <v>200</v>
      </c>
      <c r="X551" s="81">
        <v>53980</v>
      </c>
      <c r="Y551" s="81">
        <v>67537</v>
      </c>
      <c r="Z551" s="81">
        <v>85392</v>
      </c>
      <c r="AA551" s="81">
        <v>23751</v>
      </c>
      <c r="AB551" s="81">
        <v>148470</v>
      </c>
      <c r="AC551" s="81">
        <v>6109037.666666667</v>
      </c>
      <c r="AD551" s="81">
        <v>7.729973183694459</v>
      </c>
      <c r="AE551" s="82"/>
      <c r="AF551" s="81">
        <v>1380418561.359894</v>
      </c>
      <c r="AG551" s="81">
        <v>16026888.619023638</v>
      </c>
      <c r="AH551" s="81">
        <v>1510222.6786137449</v>
      </c>
      <c r="AI551" s="81">
        <v>323632246.98906064</v>
      </c>
      <c r="AJ551" s="81">
        <v>370187733.05874336</v>
      </c>
      <c r="AK551" s="81">
        <v>0</v>
      </c>
      <c r="AL551" s="81">
        <v>0</v>
      </c>
      <c r="AM551" s="81">
        <v>20382712.380873773</v>
      </c>
      <c r="AN551" s="81">
        <v>0</v>
      </c>
      <c r="AO551" s="81">
        <v>0</v>
      </c>
      <c r="AP551" s="82"/>
      <c r="AQ551" s="81">
        <v>3440</v>
      </c>
      <c r="AR551" s="81">
        <v>391</v>
      </c>
      <c r="AS551" s="81">
        <v>0</v>
      </c>
      <c r="AT551" s="81">
        <v>1</v>
      </c>
      <c r="AU551" s="81">
        <v>0</v>
      </c>
      <c r="AV551" s="81">
        <v>1</v>
      </c>
      <c r="AW551" s="81" t="s">
        <v>564</v>
      </c>
      <c r="AX551" s="82"/>
      <c r="AY551" s="81">
        <v>14403.215</v>
      </c>
      <c r="AZ551" s="81">
        <v>12403.32</v>
      </c>
      <c r="BA551" s="81">
        <v>0</v>
      </c>
      <c r="BB551" s="81">
        <v>520</v>
      </c>
      <c r="BC551" s="81">
        <v>0</v>
      </c>
      <c r="BD551" s="81">
        <v>13260</v>
      </c>
      <c r="BE551" s="81" t="s">
        <v>564</v>
      </c>
      <c r="BF551" s="82"/>
      <c r="BG551" s="81">
        <v>0</v>
      </c>
      <c r="BH551" s="81">
        <v>0</v>
      </c>
      <c r="BI551" s="81">
        <v>14246.932000000001</v>
      </c>
      <c r="BJ551" s="81">
        <v>89.391999999999996</v>
      </c>
      <c r="BK551" s="81">
        <v>13.395</v>
      </c>
      <c r="BL551" s="81">
        <v>0</v>
      </c>
      <c r="BM551" s="82"/>
      <c r="BN551" s="81">
        <v>0</v>
      </c>
      <c r="BO551" s="81">
        <v>0</v>
      </c>
      <c r="BP551" s="81">
        <v>23</v>
      </c>
      <c r="BQ551" s="81">
        <v>1</v>
      </c>
      <c r="BR551" s="81">
        <v>2</v>
      </c>
      <c r="BS551" s="81">
        <v>0</v>
      </c>
      <c r="BT551"/>
      <c r="BU551" s="80">
        <v>11609.504999999999</v>
      </c>
      <c r="BV551" s="80">
        <v>2267.1210000000001</v>
      </c>
      <c r="BW551" s="80">
        <v>268.49599999999998</v>
      </c>
      <c r="BX551" s="80">
        <v>3.3</v>
      </c>
      <c r="BY551" s="80">
        <v>196.29300000000001</v>
      </c>
      <c r="BZ551" s="80">
        <v>5.0039999999999996</v>
      </c>
      <c r="CA551" s="80">
        <v>0</v>
      </c>
      <c r="CB551" s="80">
        <v>0</v>
      </c>
      <c r="CC551" s="80">
        <v>0</v>
      </c>
    </row>
    <row r="552" spans="1:81">
      <c r="A552" s="80" t="s">
        <v>2327</v>
      </c>
      <c r="B552" s="80">
        <v>301</v>
      </c>
      <c r="C552" s="80">
        <v>12</v>
      </c>
      <c r="D552" s="80">
        <v>18</v>
      </c>
      <c r="E552" s="80">
        <v>2015</v>
      </c>
      <c r="F552" s="80" t="s">
        <v>91</v>
      </c>
      <c r="G552" s="80" t="s">
        <v>2315</v>
      </c>
      <c r="H552" s="80" t="s">
        <v>2316</v>
      </c>
      <c r="I552" s="177"/>
      <c r="J552" s="81">
        <v>4266.5697040887899</v>
      </c>
      <c r="K552" s="81">
        <v>20.700210864449566</v>
      </c>
      <c r="L552" s="81">
        <v>8.3848682490449011</v>
      </c>
      <c r="M552" s="81">
        <v>322.05279819359487</v>
      </c>
      <c r="N552" s="81">
        <v>287.17033888393621</v>
      </c>
      <c r="O552" s="81">
        <v>147.39607652818114</v>
      </c>
      <c r="P552" s="81">
        <v>118.8180957671041</v>
      </c>
      <c r="Q552" s="81">
        <v>10.715672763012321</v>
      </c>
      <c r="R552" s="81">
        <v>37.670191025308036</v>
      </c>
      <c r="S552" s="81">
        <v>6.5566135597125834</v>
      </c>
      <c r="T552" s="82"/>
      <c r="U552" s="81">
        <v>121602133</v>
      </c>
      <c r="V552" s="81">
        <v>6859</v>
      </c>
      <c r="W552" s="81">
        <v>200</v>
      </c>
      <c r="X552" s="81">
        <v>53980</v>
      </c>
      <c r="Y552" s="81">
        <v>67759</v>
      </c>
      <c r="Z552" s="81">
        <v>85636</v>
      </c>
      <c r="AA552" s="81">
        <v>23644</v>
      </c>
      <c r="AB552" s="81">
        <v>147482</v>
      </c>
      <c r="AC552" s="81">
        <v>6453009</v>
      </c>
      <c r="AD552" s="81">
        <v>6.5566135597125834</v>
      </c>
      <c r="AE552" s="82"/>
      <c r="AF552" s="81">
        <v>1246350919.5248735</v>
      </c>
      <c r="AG552" s="81">
        <v>13656720.351881562</v>
      </c>
      <c r="AH552" s="81">
        <v>1242329.5481228714</v>
      </c>
      <c r="AI552" s="81">
        <v>332798921.42486531</v>
      </c>
      <c r="AJ552" s="81">
        <v>332319156.0380941</v>
      </c>
      <c r="AK552" s="81">
        <v>0</v>
      </c>
      <c r="AL552" s="81">
        <v>0</v>
      </c>
      <c r="AM552" s="81">
        <v>20211789.436278388</v>
      </c>
      <c r="AN552" s="81">
        <v>0</v>
      </c>
      <c r="AO552" s="81">
        <v>0</v>
      </c>
      <c r="AP552" s="82"/>
      <c r="AQ552" s="81">
        <v>3706</v>
      </c>
      <c r="AR552" s="81">
        <v>563</v>
      </c>
      <c r="AS552" s="81">
        <v>0</v>
      </c>
      <c r="AT552" s="81">
        <v>1</v>
      </c>
      <c r="AU552" s="81">
        <v>0</v>
      </c>
      <c r="AV552" s="81">
        <v>1</v>
      </c>
      <c r="AW552" s="81" t="s">
        <v>564</v>
      </c>
      <c r="AX552" s="82"/>
      <c r="AY552" s="81">
        <v>15688.579</v>
      </c>
      <c r="AZ552" s="81">
        <v>25203.82</v>
      </c>
      <c r="BA552" s="81">
        <v>0</v>
      </c>
      <c r="BB552" s="81">
        <v>520</v>
      </c>
      <c r="BC552" s="81">
        <v>0</v>
      </c>
      <c r="BD552" s="81">
        <v>13260</v>
      </c>
      <c r="BE552" s="81" t="s">
        <v>564</v>
      </c>
      <c r="BF552" s="82"/>
      <c r="BG552" s="81">
        <v>0</v>
      </c>
      <c r="BH552" s="81">
        <v>0</v>
      </c>
      <c r="BI552" s="81">
        <v>14981.993</v>
      </c>
      <c r="BJ552" s="81">
        <v>93.644000000000005</v>
      </c>
      <c r="BK552" s="81">
        <v>13.742000000000001</v>
      </c>
      <c r="BL552" s="81">
        <v>0</v>
      </c>
      <c r="BM552" s="82"/>
      <c r="BN552" s="81">
        <v>0</v>
      </c>
      <c r="BO552" s="81">
        <v>0</v>
      </c>
      <c r="BP552" s="81">
        <v>23</v>
      </c>
      <c r="BQ552" s="81">
        <v>1</v>
      </c>
      <c r="BR552" s="81">
        <v>2</v>
      </c>
      <c r="BS552" s="81">
        <v>0</v>
      </c>
      <c r="BT552"/>
      <c r="BU552" s="80">
        <v>12363.12</v>
      </c>
      <c r="BV552" s="80">
        <v>2257.319</v>
      </c>
      <c r="BW552" s="80">
        <v>262.82100000000003</v>
      </c>
      <c r="BX552" s="80">
        <v>3.8</v>
      </c>
      <c r="BY552" s="80">
        <v>197.01900000000001</v>
      </c>
      <c r="BZ552" s="80">
        <v>5.3</v>
      </c>
      <c r="CA552" s="80">
        <v>0</v>
      </c>
      <c r="CB552" s="80">
        <v>0</v>
      </c>
      <c r="CC552" s="80">
        <v>0</v>
      </c>
    </row>
    <row r="553" spans="1:81">
      <c r="A553" s="80" t="s">
        <v>2328</v>
      </c>
      <c r="B553" s="80">
        <v>302</v>
      </c>
      <c r="C553" s="80">
        <v>13</v>
      </c>
      <c r="D553" s="80">
        <v>18</v>
      </c>
      <c r="E553" s="80">
        <v>2016</v>
      </c>
      <c r="F553" s="80" t="s">
        <v>92</v>
      </c>
      <c r="G553" s="80" t="s">
        <v>2315</v>
      </c>
      <c r="H553" s="80" t="s">
        <v>2316</v>
      </c>
      <c r="I553" s="177"/>
      <c r="J553" s="81">
        <v>4294.4561258852282</v>
      </c>
      <c r="K553" s="81">
        <v>19.635948407099988</v>
      </c>
      <c r="L553" s="81">
        <v>9.3389478023814316</v>
      </c>
      <c r="M553" s="81">
        <v>283.54550326670386</v>
      </c>
      <c r="N553" s="81">
        <v>274.28373973710541</v>
      </c>
      <c r="O553" s="81">
        <v>146.24719008827</v>
      </c>
      <c r="P553" s="81">
        <v>115.68131052805164</v>
      </c>
      <c r="Q553" s="81">
        <v>10.345826279520058</v>
      </c>
      <c r="R553" s="81">
        <v>37.063202475032867</v>
      </c>
      <c r="S553" s="81">
        <v>9.7684974762984105</v>
      </c>
      <c r="T553" s="82"/>
      <c r="U553" s="81">
        <v>110063000</v>
      </c>
      <c r="V553" s="81">
        <v>6859</v>
      </c>
      <c r="W553" s="81">
        <v>200</v>
      </c>
      <c r="X553" s="81">
        <v>53980</v>
      </c>
      <c r="Y553" s="81">
        <v>68002</v>
      </c>
      <c r="Z553" s="81">
        <v>86013</v>
      </c>
      <c r="AA553" s="81">
        <v>23809</v>
      </c>
      <c r="AB553" s="81">
        <v>146475</v>
      </c>
      <c r="AC553" s="81">
        <v>6330030.1518415576</v>
      </c>
      <c r="AD553" s="81">
        <v>9.7684974762984105</v>
      </c>
      <c r="AE553" s="82"/>
      <c r="AF553" s="81">
        <v>1279108231.941376</v>
      </c>
      <c r="AG553" s="81">
        <v>12696711.485716339</v>
      </c>
      <c r="AH553" s="81">
        <v>1189916.0207125051</v>
      </c>
      <c r="AI553" s="81">
        <v>332088695.12712061</v>
      </c>
      <c r="AJ553" s="81">
        <v>329100157.7369346</v>
      </c>
      <c r="AK553" s="81">
        <v>0</v>
      </c>
      <c r="AL553" s="81">
        <v>0</v>
      </c>
      <c r="AM553" s="81">
        <v>20089379.6712717</v>
      </c>
      <c r="AN553" s="81">
        <v>0</v>
      </c>
      <c r="AO553" s="81">
        <v>0</v>
      </c>
      <c r="AP553" s="82"/>
      <c r="AQ553" s="81">
        <v>3974</v>
      </c>
      <c r="AR553" s="81">
        <v>664</v>
      </c>
      <c r="AS553" s="81">
        <v>0</v>
      </c>
      <c r="AT553" s="81">
        <v>1</v>
      </c>
      <c r="AU553" s="81">
        <v>0</v>
      </c>
      <c r="AV553" s="81">
        <v>2</v>
      </c>
      <c r="AW553" s="81" t="s">
        <v>564</v>
      </c>
      <c r="AX553" s="82"/>
      <c r="AY553" s="81">
        <v>17058.150000000001</v>
      </c>
      <c r="AZ553" s="81">
        <v>31953.119999999999</v>
      </c>
      <c r="BA553" s="81">
        <v>0</v>
      </c>
      <c r="BB553" s="81">
        <v>520</v>
      </c>
      <c r="BC553" s="81">
        <v>0</v>
      </c>
      <c r="BD553" s="81">
        <v>13309</v>
      </c>
      <c r="BE553" s="81" t="s">
        <v>564</v>
      </c>
      <c r="BF553" s="82"/>
      <c r="BG553" s="81">
        <v>0</v>
      </c>
      <c r="BH553" s="81">
        <v>0</v>
      </c>
      <c r="BI553" s="81">
        <v>15313.133</v>
      </c>
      <c r="BJ553" s="81">
        <v>96.515000000000001</v>
      </c>
      <c r="BK553" s="81">
        <v>14.045</v>
      </c>
      <c r="BL553" s="81">
        <v>0</v>
      </c>
      <c r="BM553" s="82"/>
      <c r="BN553" s="81">
        <v>0</v>
      </c>
      <c r="BO553" s="81">
        <v>0</v>
      </c>
      <c r="BP553" s="81">
        <v>22</v>
      </c>
      <c r="BQ553" s="81">
        <v>1</v>
      </c>
      <c r="BR553" s="81">
        <v>2</v>
      </c>
      <c r="BS553" s="81">
        <v>0</v>
      </c>
      <c r="BT553"/>
      <c r="BU553" s="80">
        <v>12516.021000000001</v>
      </c>
      <c r="BV553" s="80">
        <v>2408.5070000000001</v>
      </c>
      <c r="BW553" s="80">
        <v>293.41699999999997</v>
      </c>
      <c r="BX553" s="80">
        <v>4.0999999999999996</v>
      </c>
      <c r="BY553" s="80">
        <v>195.548</v>
      </c>
      <c r="BZ553" s="80">
        <v>6.1</v>
      </c>
      <c r="CA553" s="80">
        <v>0</v>
      </c>
      <c r="CB553" s="80">
        <v>0</v>
      </c>
      <c r="CC553" s="80">
        <v>0</v>
      </c>
    </row>
    <row r="554" spans="1:81">
      <c r="A554" s="80" t="s">
        <v>2329</v>
      </c>
      <c r="B554" s="80">
        <v>303</v>
      </c>
      <c r="C554" s="80">
        <v>14</v>
      </c>
      <c r="D554" s="80">
        <v>18</v>
      </c>
      <c r="E554" s="80">
        <v>2017</v>
      </c>
      <c r="F554" s="80" t="s">
        <v>71</v>
      </c>
      <c r="G554" s="80" t="s">
        <v>2315</v>
      </c>
      <c r="H554" s="80" t="s">
        <v>2316</v>
      </c>
      <c r="I554" s="177"/>
      <c r="J554" s="81">
        <v>4504.3780793958776</v>
      </c>
      <c r="K554" s="81">
        <v>22.201695511178311</v>
      </c>
      <c r="L554" s="81">
        <v>8.5711264180232298</v>
      </c>
      <c r="M554" s="81">
        <v>275.28372717379068</v>
      </c>
      <c r="N554" s="81">
        <v>277.33731630394794</v>
      </c>
      <c r="O554" s="81">
        <v>144.07821552456721</v>
      </c>
      <c r="P554" s="81">
        <v>113.82359986007589</v>
      </c>
      <c r="Q554" s="81">
        <v>9.9164360593569096</v>
      </c>
      <c r="R554" s="81">
        <v>36.613379006847353</v>
      </c>
      <c r="S554" s="81">
        <v>9.2762794589685615</v>
      </c>
      <c r="T554" s="82"/>
      <c r="U554" s="81">
        <v>124340907</v>
      </c>
      <c r="V554" s="81">
        <v>6859</v>
      </c>
      <c r="W554" s="81">
        <v>200</v>
      </c>
      <c r="X554" s="81">
        <v>53980</v>
      </c>
      <c r="Y554" s="81">
        <v>68068</v>
      </c>
      <c r="Z554" s="81">
        <v>86143</v>
      </c>
      <c r="AA554" s="81">
        <v>23576</v>
      </c>
      <c r="AB554" s="81">
        <v>145188</v>
      </c>
      <c r="AC554" s="81">
        <v>6377281.3333333312</v>
      </c>
      <c r="AD554" s="81">
        <v>9.2762794589685615</v>
      </c>
      <c r="AE554" s="82"/>
      <c r="AF554" s="81">
        <v>1340190197.1140349</v>
      </c>
      <c r="AG554" s="81">
        <v>15901324.027227569</v>
      </c>
      <c r="AH554" s="81">
        <v>1437926.574084013</v>
      </c>
      <c r="AI554" s="81">
        <v>340813962.68889779</v>
      </c>
      <c r="AJ554" s="81">
        <v>345597177.66485548</v>
      </c>
      <c r="AK554" s="81">
        <v>0</v>
      </c>
      <c r="AL554" s="81">
        <v>0</v>
      </c>
      <c r="AM554" s="81">
        <v>19944022.889286201</v>
      </c>
      <c r="AN554" s="81">
        <v>0</v>
      </c>
      <c r="AO554" s="81">
        <v>0</v>
      </c>
      <c r="AP554" s="82"/>
      <c r="AQ554" s="81">
        <v>4222</v>
      </c>
      <c r="AR554" s="81">
        <v>722</v>
      </c>
      <c r="AS554" s="81">
        <v>0</v>
      </c>
      <c r="AT554" s="81">
        <v>1</v>
      </c>
      <c r="AU554" s="81">
        <v>0</v>
      </c>
      <c r="AV554" s="81">
        <v>2</v>
      </c>
      <c r="AW554" s="81" t="s">
        <v>564</v>
      </c>
      <c r="AX554" s="82"/>
      <c r="AY554" s="81">
        <v>18273.523000000001</v>
      </c>
      <c r="AZ554" s="81">
        <v>33529.020000000019</v>
      </c>
      <c r="BA554" s="81">
        <v>0</v>
      </c>
      <c r="BB554" s="81">
        <v>520</v>
      </c>
      <c r="BC554" s="81">
        <v>0</v>
      </c>
      <c r="BD554" s="81">
        <v>13309</v>
      </c>
      <c r="BE554" s="81" t="s">
        <v>564</v>
      </c>
      <c r="BF554" s="82"/>
      <c r="BG554" s="81">
        <v>0</v>
      </c>
      <c r="BH554" s="81">
        <v>0</v>
      </c>
      <c r="BI554" s="81">
        <v>15927.593000000001</v>
      </c>
      <c r="BJ554" s="81">
        <v>98.43</v>
      </c>
      <c r="BK554" s="81">
        <v>13.531000000000001</v>
      </c>
      <c r="BL554" s="81">
        <v>0</v>
      </c>
      <c r="BM554" s="82"/>
      <c r="BN554" s="81">
        <v>0</v>
      </c>
      <c r="BO554" s="81">
        <v>0</v>
      </c>
      <c r="BP554" s="81">
        <v>21</v>
      </c>
      <c r="BQ554" s="81">
        <v>1</v>
      </c>
      <c r="BR554" s="81">
        <v>2</v>
      </c>
      <c r="BS554" s="81">
        <v>0</v>
      </c>
      <c r="BT554"/>
      <c r="BU554" s="80">
        <v>13007.361000000001</v>
      </c>
      <c r="BV554" s="80">
        <v>2535.038</v>
      </c>
      <c r="BW554" s="80">
        <v>300.51400000000001</v>
      </c>
      <c r="BX554" s="80">
        <v>4.3</v>
      </c>
      <c r="BY554" s="80">
        <v>192.34100000000001</v>
      </c>
      <c r="BZ554" s="80">
        <v>0</v>
      </c>
      <c r="CA554" s="80">
        <v>0</v>
      </c>
      <c r="CB554" s="80">
        <v>0</v>
      </c>
      <c r="CC554" s="80">
        <v>0</v>
      </c>
    </row>
    <row r="555" spans="1:81">
      <c r="A555" s="80" t="s">
        <v>2330</v>
      </c>
      <c r="B555" s="80">
        <v>304</v>
      </c>
      <c r="C555" s="80">
        <v>15</v>
      </c>
      <c r="D555" s="80">
        <v>18</v>
      </c>
      <c r="E555" s="80">
        <v>2018</v>
      </c>
      <c r="F555" s="80" t="s">
        <v>93</v>
      </c>
      <c r="G555" s="80" t="s">
        <v>2315</v>
      </c>
      <c r="H555" s="80" t="s">
        <v>2316</v>
      </c>
      <c r="I555" s="177"/>
      <c r="J555" s="81">
        <v>4138.1400406316934</v>
      </c>
      <c r="K555" s="81">
        <v>18.544229414591928</v>
      </c>
      <c r="L555" s="81">
        <v>7.8036732265735784</v>
      </c>
      <c r="M555" s="81">
        <v>244.61121356453458</v>
      </c>
      <c r="N555" s="81">
        <v>254.41549478320059</v>
      </c>
      <c r="O555" s="81">
        <v>140.85926977035749</v>
      </c>
      <c r="P555" s="81">
        <v>112.1169865100439</v>
      </c>
      <c r="Q555" s="81">
        <v>9.1156926340189237</v>
      </c>
      <c r="R555" s="81">
        <v>36.398525986386481</v>
      </c>
      <c r="S555" s="81">
        <v>8.7067419844237435</v>
      </c>
      <c r="T555" s="82"/>
      <c r="U555" s="81">
        <v>127978008</v>
      </c>
      <c r="V555" s="81">
        <v>6859</v>
      </c>
      <c r="W555" s="81">
        <v>200</v>
      </c>
      <c r="X555" s="81">
        <v>53980</v>
      </c>
      <c r="Y555" s="81">
        <v>68147</v>
      </c>
      <c r="Z555" s="81">
        <v>85831</v>
      </c>
      <c r="AA555" s="81">
        <v>23456</v>
      </c>
      <c r="AB555" s="81">
        <v>143827</v>
      </c>
      <c r="AC555" s="81">
        <v>6315011.666666666</v>
      </c>
      <c r="AD555" s="81">
        <v>8.7067419844237435</v>
      </c>
      <c r="AE555" s="82"/>
      <c r="AF555" s="81">
        <v>1287349659.723994</v>
      </c>
      <c r="AG555" s="81">
        <v>11976979.91527367</v>
      </c>
      <c r="AH555" s="81">
        <v>1337228.22049858</v>
      </c>
      <c r="AI555" s="81">
        <v>309545281.02060652</v>
      </c>
      <c r="AJ555" s="81">
        <v>346439700.22696853</v>
      </c>
      <c r="AK555" s="81">
        <v>0</v>
      </c>
      <c r="AL555" s="81">
        <v>0</v>
      </c>
      <c r="AM555" s="81">
        <v>19797946.300324321</v>
      </c>
      <c r="AN555" s="81">
        <v>0</v>
      </c>
      <c r="AO555" s="81">
        <v>0</v>
      </c>
      <c r="AP555" s="82"/>
      <c r="AQ555" s="81">
        <v>4477</v>
      </c>
      <c r="AR555" s="81">
        <v>806</v>
      </c>
      <c r="AS555" s="81">
        <v>0</v>
      </c>
      <c r="AT555" s="81">
        <v>1</v>
      </c>
      <c r="AU555" s="81">
        <v>0</v>
      </c>
      <c r="AV555" s="81">
        <v>2</v>
      </c>
      <c r="AW555" s="81" t="s">
        <v>564</v>
      </c>
      <c r="AX555" s="82"/>
      <c r="AY555" s="81">
        <v>19548.57799999999</v>
      </c>
      <c r="AZ555" s="81">
        <v>35806.92</v>
      </c>
      <c r="BA555" s="81">
        <v>0</v>
      </c>
      <c r="BB555" s="81">
        <v>520</v>
      </c>
      <c r="BC555" s="81">
        <v>0</v>
      </c>
      <c r="BD555" s="81">
        <v>49205.38</v>
      </c>
      <c r="BE555" s="81" t="s">
        <v>564</v>
      </c>
      <c r="BF555" s="82"/>
      <c r="BG555" s="81">
        <v>0</v>
      </c>
      <c r="BH555" s="81">
        <v>0</v>
      </c>
      <c r="BI555" s="81">
        <v>15901.126</v>
      </c>
      <c r="BJ555" s="81">
        <v>100.163</v>
      </c>
      <c r="BK555" s="81">
        <v>11.143000000000001</v>
      </c>
      <c r="BL555" s="81">
        <v>0</v>
      </c>
      <c r="BM555" s="82"/>
      <c r="BN555" s="81">
        <v>0</v>
      </c>
      <c r="BO555" s="81">
        <v>0</v>
      </c>
      <c r="BP555" s="81">
        <v>22</v>
      </c>
      <c r="BQ555" s="81">
        <v>1</v>
      </c>
      <c r="BR555" s="81">
        <v>2</v>
      </c>
      <c r="BS555" s="81">
        <v>0</v>
      </c>
      <c r="BT555"/>
      <c r="BU555" s="80">
        <v>12904.322</v>
      </c>
      <c r="BV555" s="80">
        <v>2532.915</v>
      </c>
      <c r="BW555" s="80">
        <v>362.22300000000001</v>
      </c>
      <c r="BX555" s="80">
        <v>4.2</v>
      </c>
      <c r="BY555" s="80">
        <v>199.32300000000001</v>
      </c>
      <c r="BZ555" s="80">
        <v>9.44</v>
      </c>
      <c r="CA555" s="80">
        <v>0</v>
      </c>
      <c r="CB555" s="80">
        <v>8.9999999999999993E-3</v>
      </c>
      <c r="CC555" s="80">
        <v>0</v>
      </c>
    </row>
    <row r="556" spans="1:81">
      <c r="A556" s="80" t="s">
        <v>2331</v>
      </c>
      <c r="B556" s="80">
        <v>305</v>
      </c>
      <c r="C556" s="80">
        <v>16</v>
      </c>
      <c r="D556" s="80">
        <v>18</v>
      </c>
      <c r="E556" s="80">
        <v>2019</v>
      </c>
      <c r="F556" s="80" t="s">
        <v>73</v>
      </c>
      <c r="G556" s="80" t="s">
        <v>2315</v>
      </c>
      <c r="H556" s="80" t="s">
        <v>2316</v>
      </c>
      <c r="I556" s="177"/>
      <c r="J556" s="81">
        <v>3790.8849296195926</v>
      </c>
      <c r="K556" s="81">
        <v>18.740136001913122</v>
      </c>
      <c r="L556" s="81">
        <v>7.808678031830568</v>
      </c>
      <c r="M556" s="81">
        <v>220.5969887883461</v>
      </c>
      <c r="N556" s="81">
        <v>203.78280366286867</v>
      </c>
      <c r="O556" s="81">
        <v>137.00577007468959</v>
      </c>
      <c r="P556" s="81">
        <v>111.51285326964324</v>
      </c>
      <c r="Q556" s="81">
        <v>8.7923918054942352</v>
      </c>
      <c r="R556" s="81">
        <v>27.748146631588305</v>
      </c>
      <c r="S556" s="81">
        <v>8.0447769510931142</v>
      </c>
      <c r="T556" s="82"/>
      <c r="U556" s="81">
        <v>128011931</v>
      </c>
      <c r="V556" s="81">
        <v>6859</v>
      </c>
      <c r="W556" s="81">
        <v>200</v>
      </c>
      <c r="X556" s="81">
        <v>53980</v>
      </c>
      <c r="Y556" s="81">
        <v>68150</v>
      </c>
      <c r="Z556" s="81">
        <v>85775</v>
      </c>
      <c r="AA556" s="81">
        <v>23155</v>
      </c>
      <c r="AB556" s="81">
        <v>142482</v>
      </c>
      <c r="AC556" s="81">
        <v>4893053.25</v>
      </c>
      <c r="AD556" s="81">
        <v>8.0447769510931142</v>
      </c>
      <c r="AE556" s="82"/>
      <c r="AF556" s="81">
        <v>1257551686.7050209</v>
      </c>
      <c r="AG556" s="81">
        <v>14606988.23202491</v>
      </c>
      <c r="AH556" s="81">
        <v>1452996.222245917</v>
      </c>
      <c r="AI556" s="81">
        <v>309672332.66358721</v>
      </c>
      <c r="AJ556" s="81">
        <v>298080554.98103088</v>
      </c>
      <c r="AK556" s="81">
        <v>0</v>
      </c>
      <c r="AL556" s="81">
        <v>0</v>
      </c>
      <c r="AM556" s="81">
        <v>19404975.796078268</v>
      </c>
      <c r="AN556" s="81">
        <v>0</v>
      </c>
      <c r="AO556" s="81">
        <v>0</v>
      </c>
      <c r="AP556" s="82"/>
      <c r="AQ556" s="81">
        <v>4731</v>
      </c>
      <c r="AR556" s="81">
        <v>860</v>
      </c>
      <c r="AS556" s="81">
        <v>0</v>
      </c>
      <c r="AT556" s="81">
        <v>1</v>
      </c>
      <c r="AU556" s="81">
        <v>0</v>
      </c>
      <c r="AV556" s="81">
        <v>2</v>
      </c>
      <c r="AW556" s="81" t="s">
        <v>564</v>
      </c>
      <c r="AX556" s="82"/>
      <c r="AY556" s="81">
        <v>20776.117999999969</v>
      </c>
      <c r="AZ556" s="81">
        <v>38656.220000000023</v>
      </c>
      <c r="BA556" s="81">
        <v>0</v>
      </c>
      <c r="BB556" s="81">
        <v>520</v>
      </c>
      <c r="BC556" s="81">
        <v>0</v>
      </c>
      <c r="BD556" s="81">
        <v>49205.38</v>
      </c>
      <c r="BE556" s="81" t="s">
        <v>564</v>
      </c>
      <c r="BF556" s="82"/>
      <c r="BG556" s="81">
        <v>0</v>
      </c>
      <c r="BH556" s="81">
        <v>0</v>
      </c>
      <c r="BI556" s="81">
        <v>12346.722</v>
      </c>
      <c r="BJ556" s="81">
        <v>2109.605</v>
      </c>
      <c r="BK556" s="81">
        <v>12.303000000000001</v>
      </c>
      <c r="BL556" s="81">
        <v>0</v>
      </c>
      <c r="BM556" s="82"/>
      <c r="BN556" s="81">
        <v>0</v>
      </c>
      <c r="BO556" s="81">
        <v>0</v>
      </c>
      <c r="BP556" s="81">
        <v>20</v>
      </c>
      <c r="BQ556" s="81">
        <v>2</v>
      </c>
      <c r="BR556" s="81">
        <v>2</v>
      </c>
      <c r="BS556" s="81">
        <v>0</v>
      </c>
      <c r="BT556"/>
      <c r="BU556" s="80">
        <v>12330.203</v>
      </c>
      <c r="BV556" s="80">
        <v>1858.7070000000001</v>
      </c>
      <c r="BW556" s="80">
        <v>252</v>
      </c>
      <c r="BX556" s="80">
        <v>4.3</v>
      </c>
      <c r="BY556" s="80">
        <v>10.1</v>
      </c>
      <c r="BZ556" s="80">
        <v>13.32</v>
      </c>
      <c r="CA556" s="80">
        <v>0</v>
      </c>
      <c r="CB556" s="80">
        <v>0</v>
      </c>
      <c r="CC556" s="80">
        <v>0</v>
      </c>
    </row>
    <row r="557" spans="1:81">
      <c r="A557" s="80" t="s">
        <v>2332</v>
      </c>
      <c r="B557" s="80">
        <v>306</v>
      </c>
      <c r="C557" s="80">
        <v>17</v>
      </c>
      <c r="D557" s="80">
        <v>18</v>
      </c>
      <c r="E557" s="80">
        <v>2020</v>
      </c>
      <c r="F557" s="80" t="s">
        <v>218</v>
      </c>
      <c r="G557" s="80" t="s">
        <v>2315</v>
      </c>
      <c r="H557" s="80" t="s">
        <v>2316</v>
      </c>
      <c r="I557" s="177"/>
      <c r="J557" s="81">
        <v>3562.4161571159711</v>
      </c>
      <c r="K557" s="81">
        <v>19.160222281311942</v>
      </c>
      <c r="L557" s="81">
        <v>8.2670673409843349</v>
      </c>
      <c r="M557" s="81">
        <v>202.13455486666365</v>
      </c>
      <c r="N557" s="81">
        <v>221.23404491645243</v>
      </c>
      <c r="O557" s="81">
        <v>119.85731357276879</v>
      </c>
      <c r="P557" s="81">
        <v>104.015063715626</v>
      </c>
      <c r="Q557" s="81">
        <v>8.3136891920178204</v>
      </c>
      <c r="R557" s="81">
        <v>35.966481920893287</v>
      </c>
      <c r="S557" s="81">
        <v>7.8833080277788348</v>
      </c>
      <c r="T557" s="82"/>
      <c r="U557" s="81">
        <v>113176074</v>
      </c>
      <c r="V557" s="81">
        <v>6397</v>
      </c>
      <c r="W557" s="81">
        <v>223</v>
      </c>
      <c r="X557" s="81">
        <v>53840</v>
      </c>
      <c r="Y557" s="81">
        <v>68197</v>
      </c>
      <c r="Z557" s="81">
        <v>85647</v>
      </c>
      <c r="AA557" s="81">
        <v>23466</v>
      </c>
      <c r="AB557" s="81">
        <v>140998</v>
      </c>
      <c r="AC557" s="81">
        <v>6375345.333333333</v>
      </c>
      <c r="AD557" s="81">
        <v>7.8833080277788348</v>
      </c>
      <c r="AE557" s="82"/>
      <c r="AF557" s="81">
        <v>1213005843.274545</v>
      </c>
      <c r="AG557" s="81">
        <v>14763619.956642805</v>
      </c>
      <c r="AH557" s="81">
        <v>1598030.3730644863</v>
      </c>
      <c r="AI557" s="81">
        <v>293263464.51349062</v>
      </c>
      <c r="AJ557" s="81">
        <v>327035974.31902361</v>
      </c>
      <c r="AK557" s="81"/>
      <c r="AL557" s="81"/>
      <c r="AM557" s="81">
        <v>18401805.520452987</v>
      </c>
      <c r="AN557" s="81"/>
      <c r="AO557" s="81"/>
      <c r="AP557" s="82"/>
      <c r="AQ557" s="81">
        <v>4983</v>
      </c>
      <c r="AR557" s="81">
        <v>912</v>
      </c>
      <c r="AS557" s="81">
        <v>0</v>
      </c>
      <c r="AT557" s="81">
        <v>2</v>
      </c>
      <c r="AU557" s="81">
        <v>0</v>
      </c>
      <c r="AV557" s="81">
        <v>2</v>
      </c>
      <c r="AW557" s="81">
        <v>0</v>
      </c>
      <c r="AX557" s="82"/>
      <c r="AY557" s="81">
        <v>22093.268999999931</v>
      </c>
      <c r="AZ557" s="81">
        <v>40978.719999999958</v>
      </c>
      <c r="BA557" s="81">
        <v>0</v>
      </c>
      <c r="BB557" s="81">
        <v>1020</v>
      </c>
      <c r="BC557" s="81">
        <v>0</v>
      </c>
      <c r="BD557" s="81">
        <v>49205.38</v>
      </c>
      <c r="BE557" s="81">
        <v>0</v>
      </c>
      <c r="BF557" s="82"/>
      <c r="BG557" s="81">
        <v>0</v>
      </c>
      <c r="BH557" s="81">
        <v>0</v>
      </c>
      <c r="BI557" s="81">
        <v>14920.397999999999</v>
      </c>
      <c r="BJ557" s="81">
        <v>96.26</v>
      </c>
      <c r="BK557" s="81">
        <v>10.704000000000001</v>
      </c>
      <c r="BL557" s="81">
        <v>0</v>
      </c>
      <c r="BM557" s="82"/>
      <c r="BN557" s="81">
        <v>0</v>
      </c>
      <c r="BO557" s="81">
        <v>0</v>
      </c>
      <c r="BP557" s="81">
        <v>21</v>
      </c>
      <c r="BQ557" s="81">
        <v>1</v>
      </c>
      <c r="BR557" s="81">
        <v>2</v>
      </c>
      <c r="BS557" s="81">
        <v>0</v>
      </c>
      <c r="BT557"/>
      <c r="BU557" s="80">
        <v>11965.413</v>
      </c>
      <c r="BV557" s="80">
        <v>2560.9520000000002</v>
      </c>
      <c r="BW557" s="80">
        <v>305.32100000000003</v>
      </c>
      <c r="BX557" s="80">
        <v>4.5</v>
      </c>
      <c r="BY557" s="80">
        <v>187.22300000000001</v>
      </c>
      <c r="BZ557" s="80">
        <v>3.9529999999999998</v>
      </c>
      <c r="CA557" s="80">
        <v>0</v>
      </c>
      <c r="CB557" s="80">
        <v>0</v>
      </c>
      <c r="CC557" s="80">
        <v>0</v>
      </c>
    </row>
    <row r="558" spans="1:81">
      <c r="A558" s="80" t="s">
        <v>2333</v>
      </c>
      <c r="B558" s="80">
        <v>306</v>
      </c>
      <c r="C558" s="80">
        <v>18</v>
      </c>
      <c r="D558" s="80">
        <v>18</v>
      </c>
      <c r="E558" s="80">
        <v>2021</v>
      </c>
      <c r="F558" s="80" t="s">
        <v>75</v>
      </c>
      <c r="G558" s="174" t="s">
        <v>2315</v>
      </c>
      <c r="H558" s="80" t="s">
        <v>2316</v>
      </c>
      <c r="I558" s="177"/>
      <c r="J558" s="81">
        <v>4194.9270672689781</v>
      </c>
      <c r="K558" s="81">
        <v>22.228875131934899</v>
      </c>
      <c r="L558" s="81">
        <v>7.4629782799962996</v>
      </c>
      <c r="M558" s="81">
        <v>217.03184357370085</v>
      </c>
      <c r="N558" s="81">
        <v>226.48324738965846</v>
      </c>
      <c r="O558" s="81">
        <v>116.29587999116552</v>
      </c>
      <c r="P558" s="81">
        <v>106.81890521875624</v>
      </c>
      <c r="Q558" s="81">
        <v>8.323357330727573</v>
      </c>
      <c r="R558" s="81">
        <v>36.651871921679621</v>
      </c>
      <c r="S558" s="81">
        <v>9.4589538315676052</v>
      </c>
      <c r="T558" s="82"/>
      <c r="U558" s="81">
        <v>140502092</v>
      </c>
      <c r="V558" s="81">
        <v>6397</v>
      </c>
      <c r="W558" s="81">
        <v>223</v>
      </c>
      <c r="X558" s="81">
        <v>53840</v>
      </c>
      <c r="Y558" s="81">
        <v>68113</v>
      </c>
      <c r="Z558" s="81">
        <v>85569</v>
      </c>
      <c r="AA558" s="81">
        <v>23501</v>
      </c>
      <c r="AB558" s="81">
        <v>139488</v>
      </c>
      <c r="AC558" s="81">
        <v>6297147.9999999991</v>
      </c>
      <c r="AD558" s="81">
        <v>9.4589538315676052</v>
      </c>
      <c r="AE558" s="82"/>
      <c r="AF558" s="81">
        <v>1335613908.2461252</v>
      </c>
      <c r="AG558" s="81">
        <v>16565031.246421618</v>
      </c>
      <c r="AH558" s="81">
        <v>1326682.4600178115</v>
      </c>
      <c r="AI558" s="81">
        <v>320270145.08725798</v>
      </c>
      <c r="AJ558" s="81">
        <v>338838140.11613613</v>
      </c>
      <c r="AK558" s="81">
        <v>0</v>
      </c>
      <c r="AL558" s="81">
        <v>0</v>
      </c>
      <c r="AM558" s="81">
        <v>18309737.182534814</v>
      </c>
      <c r="AN558" s="81">
        <v>0</v>
      </c>
      <c r="AO558" s="81">
        <v>0</v>
      </c>
      <c r="AP558" s="82"/>
      <c r="AQ558" s="81">
        <v>5247</v>
      </c>
      <c r="AR558" s="81">
        <v>946</v>
      </c>
      <c r="AS558" s="81">
        <v>0</v>
      </c>
      <c r="AT558" s="81">
        <v>2</v>
      </c>
      <c r="AU558" s="81">
        <v>0</v>
      </c>
      <c r="AV558" s="81">
        <v>2</v>
      </c>
      <c r="AW558" s="81"/>
      <c r="AX558" s="82"/>
      <c r="AY558" s="81">
        <v>23501.254999999928</v>
      </c>
      <c r="AZ558" s="81">
        <v>45780.819999999942</v>
      </c>
      <c r="BA558" s="81">
        <v>0</v>
      </c>
      <c r="BB558" s="81">
        <v>1020</v>
      </c>
      <c r="BC558" s="81">
        <v>0</v>
      </c>
      <c r="BD558" s="81">
        <v>49205.38</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2334</v>
      </c>
      <c r="B559" s="80">
        <v>306</v>
      </c>
      <c r="C559" s="80">
        <v>19</v>
      </c>
      <c r="D559" s="80">
        <v>18</v>
      </c>
      <c r="E559" s="80">
        <v>2022</v>
      </c>
      <c r="F559" s="80" t="s">
        <v>568</v>
      </c>
      <c r="G559" s="174" t="s">
        <v>2315</v>
      </c>
      <c r="H559" s="80" t="s">
        <v>2316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5552</v>
      </c>
      <c r="AR559" s="81">
        <v>964</v>
      </c>
      <c r="AS559" s="81">
        <v>0</v>
      </c>
      <c r="AT559" s="81">
        <v>2</v>
      </c>
      <c r="AU559" s="81">
        <v>0</v>
      </c>
      <c r="AV559" s="81">
        <v>6</v>
      </c>
      <c r="AW559" s="81"/>
      <c r="AX559" s="82"/>
      <c r="AY559" s="81">
        <v>25189.366999999915</v>
      </c>
      <c r="AZ559" s="81">
        <v>46726.919999999933</v>
      </c>
      <c r="BA559" s="81">
        <v>0</v>
      </c>
      <c r="BB559" s="81">
        <v>1020</v>
      </c>
      <c r="BC559" s="81">
        <v>0</v>
      </c>
      <c r="BD559" s="81">
        <v>187325.38</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2335</v>
      </c>
      <c r="B560" s="80">
        <v>511</v>
      </c>
      <c r="C560" s="80">
        <v>1</v>
      </c>
      <c r="D560" s="80">
        <v>31</v>
      </c>
      <c r="E560" s="80">
        <v>1990</v>
      </c>
      <c r="F560" s="80" t="s">
        <v>562</v>
      </c>
      <c r="G560" s="80" t="s">
        <v>2336</v>
      </c>
      <c r="H560" s="80" t="s">
        <v>2337</v>
      </c>
      <c r="I560" s="177"/>
      <c r="J560" s="81">
        <v>27612.799560150994</v>
      </c>
      <c r="K560" s="81">
        <v>433.6812513343346</v>
      </c>
      <c r="L560" s="81">
        <v>378.84439994095573</v>
      </c>
      <c r="M560" s="81">
        <v>1543.3119546120593</v>
      </c>
      <c r="N560" s="81">
        <v>1975.7110484474583</v>
      </c>
      <c r="O560" s="81">
        <v>1129.3479059009067</v>
      </c>
      <c r="P560" s="81">
        <v>1377.2064335917394</v>
      </c>
      <c r="Q560" s="81">
        <v>96.856219290117338</v>
      </c>
      <c r="R560" s="81">
        <v>409.60175957859724</v>
      </c>
      <c r="S560" s="81">
        <v>94.851150000000018</v>
      </c>
      <c r="T560" s="82"/>
      <c r="U560" s="81">
        <v>496201467</v>
      </c>
      <c r="V560" s="81">
        <v>80366</v>
      </c>
      <c r="W560" s="81">
        <v>3473</v>
      </c>
      <c r="X560" s="81">
        <v>473847</v>
      </c>
      <c r="Y560" s="81">
        <v>536936</v>
      </c>
      <c r="Z560" s="81">
        <v>464514</v>
      </c>
      <c r="AA560" s="81">
        <v>334401</v>
      </c>
      <c r="AB560" s="81">
        <v>1572616</v>
      </c>
      <c r="AC560" s="81">
        <v>70943762</v>
      </c>
      <c r="AD560" s="81">
        <v>94.851150000000004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2338</v>
      </c>
      <c r="B561" s="80">
        <v>512</v>
      </c>
      <c r="C561" s="80">
        <v>2</v>
      </c>
      <c r="D561" s="80">
        <v>31</v>
      </c>
      <c r="E561" s="80">
        <v>2005</v>
      </c>
      <c r="F561" s="80" t="s">
        <v>565</v>
      </c>
      <c r="G561" s="80" t="s">
        <v>2336</v>
      </c>
      <c r="H561" s="80" t="s">
        <v>2337</v>
      </c>
      <c r="I561" s="177"/>
      <c r="J561" s="81">
        <v>25168.092006896455</v>
      </c>
      <c r="K561" s="81">
        <v>314.60776062616208</v>
      </c>
      <c r="L561" s="81">
        <v>309.37788649886448</v>
      </c>
      <c r="M561" s="81">
        <v>2774.7565087504609</v>
      </c>
      <c r="N561" s="81">
        <v>3017.0129827074966</v>
      </c>
      <c r="O561" s="81">
        <v>1644.2685198442193</v>
      </c>
      <c r="P561" s="81">
        <v>1301.4583451873207</v>
      </c>
      <c r="Q561" s="81">
        <v>88.313407367060435</v>
      </c>
      <c r="R561" s="81">
        <v>404.98016099996369</v>
      </c>
      <c r="S561" s="81">
        <v>127.44851251708</v>
      </c>
      <c r="T561" s="82"/>
      <c r="U561" s="81">
        <v>602480239</v>
      </c>
      <c r="V561" s="81">
        <v>63137</v>
      </c>
      <c r="W561" s="81">
        <v>3095</v>
      </c>
      <c r="X561" s="81">
        <v>397600</v>
      </c>
      <c r="Y561" s="81">
        <v>629841</v>
      </c>
      <c r="Z561" s="81">
        <v>782616</v>
      </c>
      <c r="AA561" s="81">
        <v>258808</v>
      </c>
      <c r="AB561" s="81">
        <v>1499002</v>
      </c>
      <c r="AC561" s="81">
        <v>71612356</v>
      </c>
      <c r="AD561" s="81">
        <v>127.44851251708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2339</v>
      </c>
      <c r="B562" s="80">
        <v>513</v>
      </c>
      <c r="C562" s="80">
        <v>3</v>
      </c>
      <c r="D562" s="80">
        <v>31</v>
      </c>
      <c r="E562" s="80">
        <v>2006</v>
      </c>
      <c r="F562" s="80" t="s">
        <v>566</v>
      </c>
      <c r="G562" s="80" t="s">
        <v>2336</v>
      </c>
      <c r="H562" s="80" t="s">
        <v>2337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2340</v>
      </c>
      <c r="B563" s="80">
        <v>514</v>
      </c>
      <c r="C563" s="80">
        <v>4</v>
      </c>
      <c r="D563" s="80">
        <v>31</v>
      </c>
      <c r="E563" s="80">
        <v>2007</v>
      </c>
      <c r="F563" s="80" t="s">
        <v>567</v>
      </c>
      <c r="G563" s="80" t="s">
        <v>2336</v>
      </c>
      <c r="H563" s="80" t="s">
        <v>2337</v>
      </c>
      <c r="I563" s="177"/>
      <c r="J563" s="81">
        <v>24978.897845045984</v>
      </c>
      <c r="K563" s="81">
        <v>238.07845388337745</v>
      </c>
      <c r="L563" s="81">
        <v>326.52666909471645</v>
      </c>
      <c r="M563" s="81">
        <v>2956.4665083702348</v>
      </c>
      <c r="N563" s="81">
        <v>2808.3729627777448</v>
      </c>
      <c r="O563" s="81">
        <v>1591.169917385346</v>
      </c>
      <c r="P563" s="81">
        <v>1273.5103867366097</v>
      </c>
      <c r="Q563" s="81">
        <v>92.05271711830008</v>
      </c>
      <c r="R563" s="81">
        <v>390.60850699955694</v>
      </c>
      <c r="S563" s="81">
        <v>139.66033528456001</v>
      </c>
      <c r="T563" s="82"/>
      <c r="U563" s="81">
        <v>691639932</v>
      </c>
      <c r="V563" s="81">
        <v>60668</v>
      </c>
      <c r="W563" s="81">
        <v>3099</v>
      </c>
      <c r="X563" s="81">
        <v>477093</v>
      </c>
      <c r="Y563" s="81">
        <v>637020</v>
      </c>
      <c r="Z563" s="81">
        <v>787297</v>
      </c>
      <c r="AA563" s="81">
        <v>249390</v>
      </c>
      <c r="AB563" s="81">
        <v>1479840</v>
      </c>
      <c r="AC563" s="81">
        <v>71052852</v>
      </c>
      <c r="AD563" s="81">
        <v>139.66033528455998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2341</v>
      </c>
      <c r="B564" s="80">
        <v>515</v>
      </c>
      <c r="C564" s="80">
        <v>5</v>
      </c>
      <c r="D564" s="80">
        <v>31</v>
      </c>
      <c r="E564" s="80">
        <v>2008</v>
      </c>
      <c r="F564" s="80" t="s">
        <v>84</v>
      </c>
      <c r="G564" s="80" t="s">
        <v>2336</v>
      </c>
      <c r="H564" s="80" t="s">
        <v>2337</v>
      </c>
      <c r="I564" s="177"/>
      <c r="J564" s="81">
        <v>23135.959782912269</v>
      </c>
      <c r="K564" s="81">
        <v>189.48614497962149</v>
      </c>
      <c r="L564" s="81">
        <v>264.84804733070098</v>
      </c>
      <c r="M564" s="81">
        <v>3050.1645911849455</v>
      </c>
      <c r="N564" s="81">
        <v>2887.1770775224923</v>
      </c>
      <c r="O564" s="81">
        <v>1542.9704068927265</v>
      </c>
      <c r="P564" s="81">
        <v>1232.212506953126</v>
      </c>
      <c r="Q564" s="81">
        <v>90.06730470682065</v>
      </c>
      <c r="R564" s="81">
        <v>402.91857479725519</v>
      </c>
      <c r="S564" s="81">
        <v>135.01452733247999</v>
      </c>
      <c r="T564" s="82"/>
      <c r="U564" s="81">
        <v>711830793</v>
      </c>
      <c r="V564" s="81">
        <v>60668</v>
      </c>
      <c r="W564" s="81">
        <v>3099</v>
      </c>
      <c r="X564" s="81">
        <v>477093</v>
      </c>
      <c r="Y564" s="81">
        <v>640299</v>
      </c>
      <c r="Z564" s="81">
        <v>790244</v>
      </c>
      <c r="AA564" s="81">
        <v>241578</v>
      </c>
      <c r="AB564" s="81">
        <v>1471715</v>
      </c>
      <c r="AC564" s="81">
        <v>76105775</v>
      </c>
      <c r="AD564" s="81">
        <v>135.01452733248004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2342</v>
      </c>
      <c r="B565" s="80">
        <v>516</v>
      </c>
      <c r="C565" s="80">
        <v>6</v>
      </c>
      <c r="D565" s="80">
        <v>31</v>
      </c>
      <c r="E565" s="80">
        <v>2009</v>
      </c>
      <c r="F565" s="80" t="s">
        <v>85</v>
      </c>
      <c r="G565" s="80" t="s">
        <v>2336</v>
      </c>
      <c r="H565" s="80" t="s">
        <v>2337</v>
      </c>
      <c r="I565" s="177"/>
      <c r="J565" s="81">
        <v>22814.515270142027</v>
      </c>
      <c r="K565" s="81">
        <v>169.52130938033113</v>
      </c>
      <c r="L565" s="81">
        <v>302.7243580015359</v>
      </c>
      <c r="M565" s="81">
        <v>2957.3355838540451</v>
      </c>
      <c r="N565" s="81">
        <v>2532.5344771984833</v>
      </c>
      <c r="O565" s="81">
        <v>1573.1247831097751</v>
      </c>
      <c r="P565" s="81">
        <v>1170.4044814690994</v>
      </c>
      <c r="Q565" s="81">
        <v>85.364622660793557</v>
      </c>
      <c r="R565" s="81">
        <v>332.01909744235627</v>
      </c>
      <c r="S565" s="81">
        <v>144.24762118576004</v>
      </c>
      <c r="T565" s="82"/>
      <c r="U565" s="81">
        <v>541290404</v>
      </c>
      <c r="V565" s="81">
        <v>55600</v>
      </c>
      <c r="W565" s="81">
        <v>5285</v>
      </c>
      <c r="X565" s="81">
        <v>506000</v>
      </c>
      <c r="Y565" s="81">
        <v>643004</v>
      </c>
      <c r="Z565" s="81">
        <v>795253</v>
      </c>
      <c r="AA565" s="81">
        <v>235567</v>
      </c>
      <c r="AB565" s="81">
        <v>1464275</v>
      </c>
      <c r="AC565" s="81">
        <v>61182377</v>
      </c>
      <c r="AD565" s="81">
        <v>144.24762118575998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37.173999999999999</v>
      </c>
      <c r="BI565" s="81">
        <v>29044.102999999999</v>
      </c>
      <c r="BJ565" s="81">
        <v>2760.2939999999999</v>
      </c>
      <c r="BK565" s="81">
        <v>405.97800000000001</v>
      </c>
      <c r="BL565" s="81">
        <v>0</v>
      </c>
      <c r="BM565" s="82"/>
      <c r="BN565" s="81">
        <v>0</v>
      </c>
      <c r="BO565" s="81">
        <v>2</v>
      </c>
      <c r="BP565" s="81">
        <v>164</v>
      </c>
      <c r="BQ565" s="81">
        <v>15</v>
      </c>
      <c r="BR565" s="81">
        <v>44</v>
      </c>
      <c r="BS565" s="81">
        <v>0</v>
      </c>
      <c r="BT565"/>
      <c r="BU565" s="80"/>
      <c r="BV565" s="80"/>
      <c r="BW565" s="80"/>
      <c r="BX565" s="80"/>
      <c r="BY565" s="80"/>
      <c r="BZ565" s="80"/>
      <c r="CA565" s="80"/>
      <c r="CB565" s="80"/>
      <c r="CC565" s="80"/>
    </row>
    <row r="566" spans="1:81">
      <c r="A566" s="80" t="s">
        <v>2343</v>
      </c>
      <c r="B566" s="80">
        <v>517</v>
      </c>
      <c r="C566" s="80">
        <v>7</v>
      </c>
      <c r="D566" s="80">
        <v>31</v>
      </c>
      <c r="E566" s="80">
        <v>2010</v>
      </c>
      <c r="F566" s="80" t="s">
        <v>86</v>
      </c>
      <c r="G566" s="80" t="s">
        <v>2336</v>
      </c>
      <c r="H566" s="80" t="s">
        <v>2337</v>
      </c>
      <c r="I566" s="177"/>
      <c r="J566" s="81">
        <v>25147.350601416219</v>
      </c>
      <c r="K566" s="81">
        <v>210.7761841988748</v>
      </c>
      <c r="L566" s="81">
        <v>280.42822851699026</v>
      </c>
      <c r="M566" s="81">
        <v>3382.2745296331982</v>
      </c>
      <c r="N566" s="81">
        <v>3088.559690518437</v>
      </c>
      <c r="O566" s="81">
        <v>1572.1611941963088</v>
      </c>
      <c r="P566" s="81">
        <v>1176.6517123060871</v>
      </c>
      <c r="Q566" s="81">
        <v>88.548450410337622</v>
      </c>
      <c r="R566" s="81">
        <v>346.68077751570581</v>
      </c>
      <c r="S566" s="81">
        <v>152.38818232785306</v>
      </c>
      <c r="T566" s="82"/>
      <c r="U566" s="81">
        <v>634874365</v>
      </c>
      <c r="V566" s="81">
        <v>55600</v>
      </c>
      <c r="W566" s="81">
        <v>5285</v>
      </c>
      <c r="X566" s="81">
        <v>506000</v>
      </c>
      <c r="Y566" s="81">
        <v>645165</v>
      </c>
      <c r="Z566" s="81">
        <v>798459</v>
      </c>
      <c r="AA566" s="81">
        <v>230910</v>
      </c>
      <c r="AB566" s="81">
        <v>1455401</v>
      </c>
      <c r="AC566" s="81">
        <v>60540367</v>
      </c>
      <c r="AD566" s="81">
        <v>152.38818232785303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38.445999999999998</v>
      </c>
      <c r="BI566" s="81">
        <v>29948.942999999999</v>
      </c>
      <c r="BJ566" s="81">
        <v>3406.1419999999998</v>
      </c>
      <c r="BK566" s="81">
        <v>361.12</v>
      </c>
      <c r="BL566" s="81">
        <v>0</v>
      </c>
      <c r="BM566" s="82"/>
      <c r="BN566" s="81">
        <v>0</v>
      </c>
      <c r="BO566" s="81">
        <v>2</v>
      </c>
      <c r="BP566" s="81">
        <v>165</v>
      </c>
      <c r="BQ566" s="81">
        <v>14</v>
      </c>
      <c r="BR566" s="81">
        <v>46</v>
      </c>
      <c r="BS566" s="81">
        <v>0</v>
      </c>
      <c r="BT566"/>
      <c r="BU566" s="80">
        <v>26169.404999999999</v>
      </c>
      <c r="BV566" s="80">
        <v>6567.5280000000002</v>
      </c>
      <c r="BW566" s="80">
        <v>545.66600000000005</v>
      </c>
      <c r="BX566" s="80">
        <v>10.779</v>
      </c>
      <c r="BY566" s="80">
        <v>410.33499999999998</v>
      </c>
      <c r="BZ566" s="80">
        <v>12.622</v>
      </c>
      <c r="CA566" s="80">
        <v>30.759</v>
      </c>
      <c r="CB566" s="80">
        <v>7.5570000000000004</v>
      </c>
      <c r="CC566" s="80">
        <v>0</v>
      </c>
    </row>
    <row r="567" spans="1:81">
      <c r="A567" s="80" t="s">
        <v>2344</v>
      </c>
      <c r="B567" s="80">
        <v>518</v>
      </c>
      <c r="C567" s="80">
        <v>8</v>
      </c>
      <c r="D567" s="80">
        <v>31</v>
      </c>
      <c r="E567" s="80">
        <v>2011</v>
      </c>
      <c r="F567" s="80" t="s">
        <v>87</v>
      </c>
      <c r="G567" s="80" t="s">
        <v>2336</v>
      </c>
      <c r="H567" s="80" t="s">
        <v>2337</v>
      </c>
      <c r="I567" s="177"/>
      <c r="J567" s="81">
        <v>23583.089416704457</v>
      </c>
      <c r="K567" s="81">
        <v>280.04459536472672</v>
      </c>
      <c r="L567" s="81">
        <v>274.15300046140072</v>
      </c>
      <c r="M567" s="81">
        <v>3099.7101593138709</v>
      </c>
      <c r="N567" s="81">
        <v>2941.0871910325918</v>
      </c>
      <c r="O567" s="81">
        <v>1556.0532517965555</v>
      </c>
      <c r="P567" s="81">
        <v>1128.2631516051999</v>
      </c>
      <c r="Q567" s="81">
        <v>101.44086063258911</v>
      </c>
      <c r="R567" s="81">
        <v>344.15332897151154</v>
      </c>
      <c r="S567" s="81">
        <v>134.4544576981032</v>
      </c>
      <c r="T567" s="82"/>
      <c r="U567" s="81">
        <v>626984207</v>
      </c>
      <c r="V567" s="81">
        <v>55600</v>
      </c>
      <c r="W567" s="81">
        <v>5285</v>
      </c>
      <c r="X567" s="81">
        <v>506000</v>
      </c>
      <c r="Y567" s="81">
        <v>646582</v>
      </c>
      <c r="Z567" s="81">
        <v>807447</v>
      </c>
      <c r="AA567" s="81">
        <v>228003</v>
      </c>
      <c r="AB567" s="81">
        <v>1445473</v>
      </c>
      <c r="AC567" s="81">
        <v>59999606</v>
      </c>
      <c r="AD567" s="81">
        <v>134.4544576981032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41.093000000000004</v>
      </c>
      <c r="BI567" s="81">
        <v>29556.984</v>
      </c>
      <c r="BJ567" s="81">
        <v>3920.1990000000001</v>
      </c>
      <c r="BK567" s="81">
        <v>517.82199999999989</v>
      </c>
      <c r="BL567" s="81">
        <v>0</v>
      </c>
      <c r="BM567" s="82"/>
      <c r="BN567" s="81">
        <v>0</v>
      </c>
      <c r="BO567" s="81">
        <v>2</v>
      </c>
      <c r="BP567" s="81">
        <v>167</v>
      </c>
      <c r="BQ567" s="81">
        <v>15</v>
      </c>
      <c r="BR567" s="81">
        <v>49</v>
      </c>
      <c r="BS567" s="81">
        <v>0</v>
      </c>
      <c r="BT567"/>
      <c r="BU567" s="80">
        <v>26255.608</v>
      </c>
      <c r="BV567" s="80">
        <v>6747.8720000000003</v>
      </c>
      <c r="BW567" s="80">
        <v>587.56899999999996</v>
      </c>
      <c r="BX567" s="80">
        <v>11.49</v>
      </c>
      <c r="BY567" s="80">
        <v>391.45600000000002</v>
      </c>
      <c r="BZ567" s="80">
        <v>11.429</v>
      </c>
      <c r="CA567" s="80">
        <v>23.99</v>
      </c>
      <c r="CB567" s="80">
        <v>6.6840000000000002</v>
      </c>
      <c r="CC567" s="80">
        <v>0</v>
      </c>
    </row>
    <row r="568" spans="1:81">
      <c r="A568" s="80" t="s">
        <v>2345</v>
      </c>
      <c r="B568" s="80">
        <v>519</v>
      </c>
      <c r="C568" s="80">
        <v>9</v>
      </c>
      <c r="D568" s="80">
        <v>31</v>
      </c>
      <c r="E568" s="80">
        <v>2012</v>
      </c>
      <c r="F568" s="80" t="s">
        <v>88</v>
      </c>
      <c r="G568" s="80" t="s">
        <v>2336</v>
      </c>
      <c r="H568" s="80" t="s">
        <v>2337</v>
      </c>
      <c r="I568" s="177"/>
      <c r="J568" s="81">
        <v>22768.111347076356</v>
      </c>
      <c r="K568" s="81">
        <v>270.56245266292439</v>
      </c>
      <c r="L568" s="81">
        <v>268.25794814640477</v>
      </c>
      <c r="M568" s="81">
        <v>3117.8143236889814</v>
      </c>
      <c r="N568" s="81">
        <v>3171.900622962738</v>
      </c>
      <c r="O568" s="81">
        <v>1559.6375071937523</v>
      </c>
      <c r="P568" s="81">
        <v>1116.8463669946166</v>
      </c>
      <c r="Q568" s="81">
        <v>110.36754699673746</v>
      </c>
      <c r="R568" s="81">
        <v>319.03085300012276</v>
      </c>
      <c r="S568" s="81">
        <v>134.72634514423879</v>
      </c>
      <c r="T568" s="82"/>
      <c r="U568" s="81">
        <v>608602059</v>
      </c>
      <c r="V568" s="81">
        <v>55600</v>
      </c>
      <c r="W568" s="81">
        <v>5285</v>
      </c>
      <c r="X568" s="81">
        <v>506000</v>
      </c>
      <c r="Y568" s="81">
        <v>654718</v>
      </c>
      <c r="Z568" s="81">
        <v>815726</v>
      </c>
      <c r="AA568" s="81">
        <v>224419</v>
      </c>
      <c r="AB568" s="81">
        <v>1447499</v>
      </c>
      <c r="AC568" s="81">
        <v>54179163</v>
      </c>
      <c r="AD568" s="81">
        <v>134.72634514423885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39.915999999999997</v>
      </c>
      <c r="BI568" s="81">
        <v>27188.84</v>
      </c>
      <c r="BJ568" s="81">
        <v>3761.2049999999999</v>
      </c>
      <c r="BK568" s="81">
        <v>520.18999999999994</v>
      </c>
      <c r="BL568" s="81">
        <v>0</v>
      </c>
      <c r="BM568" s="82"/>
      <c r="BN568" s="81">
        <v>0</v>
      </c>
      <c r="BO568" s="81">
        <v>2</v>
      </c>
      <c r="BP568" s="81">
        <v>161</v>
      </c>
      <c r="BQ568" s="81">
        <v>14</v>
      </c>
      <c r="BR568" s="81">
        <v>52</v>
      </c>
      <c r="BS568" s="81">
        <v>0</v>
      </c>
      <c r="BT568"/>
      <c r="BU568" s="80">
        <v>23852.991999999998</v>
      </c>
      <c r="BV568" s="80">
        <v>6808.62</v>
      </c>
      <c r="BW568" s="80">
        <v>399.75799999999998</v>
      </c>
      <c r="BX568" s="80">
        <v>10.064</v>
      </c>
      <c r="BY568" s="80">
        <v>403.45</v>
      </c>
      <c r="BZ568" s="80">
        <v>8.1760000000000002</v>
      </c>
      <c r="CA568" s="80">
        <v>18.315999999999999</v>
      </c>
      <c r="CB568" s="80">
        <v>8.7750000000000004</v>
      </c>
      <c r="CC568" s="80">
        <v>0</v>
      </c>
    </row>
    <row r="569" spans="1:81">
      <c r="A569" s="80" t="s">
        <v>2346</v>
      </c>
      <c r="B569" s="80">
        <v>520</v>
      </c>
      <c r="C569" s="80">
        <v>10</v>
      </c>
      <c r="D569" s="80">
        <v>31</v>
      </c>
      <c r="E569" s="80">
        <v>2013</v>
      </c>
      <c r="F569" s="80" t="s">
        <v>89</v>
      </c>
      <c r="G569" s="80" t="s">
        <v>2336</v>
      </c>
      <c r="H569" s="80" t="s">
        <v>2337</v>
      </c>
      <c r="I569" s="177"/>
      <c r="J569" s="81">
        <v>22734.044466489668</v>
      </c>
      <c r="K569" s="81">
        <v>178.76219360086898</v>
      </c>
      <c r="L569" s="81">
        <v>265.23093148950528</v>
      </c>
      <c r="M569" s="81">
        <v>3014.6617714935169</v>
      </c>
      <c r="N569" s="81">
        <v>3274.4241768008719</v>
      </c>
      <c r="O569" s="81">
        <v>1507.7707948806817</v>
      </c>
      <c r="P569" s="81">
        <v>1107.9716664758455</v>
      </c>
      <c r="Q569" s="81">
        <v>111.63631316277289</v>
      </c>
      <c r="R569" s="81">
        <v>336.4180139654332</v>
      </c>
      <c r="S569" s="81">
        <v>140.74865359524199</v>
      </c>
      <c r="T569" s="82"/>
      <c r="U569" s="81">
        <v>679792201</v>
      </c>
      <c r="V569" s="81">
        <v>55600</v>
      </c>
      <c r="W569" s="81">
        <v>5285</v>
      </c>
      <c r="X569" s="81">
        <v>506000</v>
      </c>
      <c r="Y569" s="81">
        <v>656773</v>
      </c>
      <c r="Z569" s="81">
        <v>823808</v>
      </c>
      <c r="AA569" s="81">
        <v>221800</v>
      </c>
      <c r="AB569" s="81">
        <v>1443146</v>
      </c>
      <c r="AC569" s="81">
        <v>55768623</v>
      </c>
      <c r="AD569" s="81">
        <v>140.74865359524199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43.87</v>
      </c>
      <c r="BI569" s="81">
        <v>27781.594000000001</v>
      </c>
      <c r="BJ569" s="81">
        <v>3681.7440000000001</v>
      </c>
      <c r="BK569" s="81">
        <v>521.57100000000003</v>
      </c>
      <c r="BL569" s="81">
        <v>0</v>
      </c>
      <c r="BM569" s="82"/>
      <c r="BN569" s="81">
        <v>0</v>
      </c>
      <c r="BO569" s="81">
        <v>2</v>
      </c>
      <c r="BP569" s="81">
        <v>160</v>
      </c>
      <c r="BQ569" s="81">
        <v>14</v>
      </c>
      <c r="BR569" s="81">
        <v>50</v>
      </c>
      <c r="BS569" s="81">
        <v>0</v>
      </c>
      <c r="BT569"/>
      <c r="BU569" s="80">
        <v>23977.091</v>
      </c>
      <c r="BV569" s="80">
        <v>7007.15</v>
      </c>
      <c r="BW569" s="80">
        <v>611.89099999999996</v>
      </c>
      <c r="BX569" s="80">
        <v>7.7649999999999997</v>
      </c>
      <c r="BY569" s="80">
        <v>400.36900000000003</v>
      </c>
      <c r="BZ569" s="80">
        <v>3.956</v>
      </c>
      <c r="CA569" s="80">
        <v>12.646000000000001</v>
      </c>
      <c r="CB569" s="80">
        <v>7.9109999999999996</v>
      </c>
      <c r="CC569" s="80">
        <v>0</v>
      </c>
    </row>
    <row r="570" spans="1:81">
      <c r="A570" s="80" t="s">
        <v>2347</v>
      </c>
      <c r="B570" s="80">
        <v>521</v>
      </c>
      <c r="C570" s="80">
        <v>11</v>
      </c>
      <c r="D570" s="80">
        <v>31</v>
      </c>
      <c r="E570" s="80">
        <v>2014</v>
      </c>
      <c r="F570" s="80" t="s">
        <v>90</v>
      </c>
      <c r="G570" s="80" t="s">
        <v>2336</v>
      </c>
      <c r="H570" s="80" t="s">
        <v>2337</v>
      </c>
      <c r="I570" s="177"/>
      <c r="J570" s="81">
        <v>22433.89816058426</v>
      </c>
      <c r="K570" s="81">
        <v>150.63295872172827</v>
      </c>
      <c r="L570" s="81">
        <v>224.12552060212428</v>
      </c>
      <c r="M570" s="81">
        <v>2898.4698883222591</v>
      </c>
      <c r="N570" s="81">
        <v>3131.6156578656437</v>
      </c>
      <c r="O570" s="81">
        <v>1442.6705192686597</v>
      </c>
      <c r="P570" s="81">
        <v>1103.6815884541936</v>
      </c>
      <c r="Q570" s="81">
        <v>106.24860650603755</v>
      </c>
      <c r="R570" s="81">
        <v>317.5318530743283</v>
      </c>
      <c r="S570" s="81">
        <v>135.07457428655897</v>
      </c>
      <c r="T570" s="82"/>
      <c r="U570" s="81">
        <v>651955085</v>
      </c>
      <c r="V570" s="81">
        <v>47111</v>
      </c>
      <c r="W570" s="81">
        <v>5357</v>
      </c>
      <c r="X570" s="81">
        <v>490784</v>
      </c>
      <c r="Y570" s="81">
        <v>657547</v>
      </c>
      <c r="Z570" s="81">
        <v>830182</v>
      </c>
      <c r="AA570" s="81">
        <v>219798</v>
      </c>
      <c r="AB570" s="81">
        <v>1431540</v>
      </c>
      <c r="AC570" s="81">
        <v>52803343</v>
      </c>
      <c r="AD570" s="81">
        <v>135.07457428655897</v>
      </c>
      <c r="AE570" s="82"/>
      <c r="AF570" s="81">
        <v>6931323958.4682236</v>
      </c>
      <c r="AG570" s="81">
        <v>110080587.50996101</v>
      </c>
      <c r="AH570" s="81">
        <v>40451314.446669169</v>
      </c>
      <c r="AI570" s="81">
        <v>2942451439.5383315</v>
      </c>
      <c r="AJ570" s="81">
        <v>3604184866.2152224</v>
      </c>
      <c r="AK570" s="81">
        <v>0</v>
      </c>
      <c r="AL570" s="81">
        <v>0</v>
      </c>
      <c r="AM570" s="81">
        <v>196529050.19004539</v>
      </c>
      <c r="AN570" s="81">
        <v>0</v>
      </c>
      <c r="AO570" s="81">
        <v>0</v>
      </c>
      <c r="AP570" s="82"/>
      <c r="AQ570" s="81">
        <v>30089</v>
      </c>
      <c r="AR570" s="81">
        <v>4398</v>
      </c>
      <c r="AS570" s="81">
        <v>8</v>
      </c>
      <c r="AT570" s="81">
        <v>2</v>
      </c>
      <c r="AU570" s="81">
        <v>0</v>
      </c>
      <c r="AV570" s="81">
        <v>10</v>
      </c>
      <c r="AW570" s="81" t="s">
        <v>564</v>
      </c>
      <c r="AX570" s="82"/>
      <c r="AY570" s="81">
        <v>125617.90500000001</v>
      </c>
      <c r="AZ570" s="81">
        <v>269260.90500000003</v>
      </c>
      <c r="BA570" s="81">
        <v>113450</v>
      </c>
      <c r="BB570" s="81">
        <v>602</v>
      </c>
      <c r="BC570" s="81">
        <v>0</v>
      </c>
      <c r="BD570" s="81">
        <v>77150.5</v>
      </c>
      <c r="BE570" s="81" t="s">
        <v>564</v>
      </c>
      <c r="BF570" s="82"/>
      <c r="BG570" s="81">
        <v>0</v>
      </c>
      <c r="BH570" s="81">
        <v>43.31</v>
      </c>
      <c r="BI570" s="81">
        <v>28797.803</v>
      </c>
      <c r="BJ570" s="81">
        <v>2916.6619999999998</v>
      </c>
      <c r="BK570" s="81">
        <v>553.26300000000003</v>
      </c>
      <c r="BL570" s="81">
        <v>0</v>
      </c>
      <c r="BM570" s="82"/>
      <c r="BN570" s="81">
        <v>0</v>
      </c>
      <c r="BO570" s="81">
        <v>2</v>
      </c>
      <c r="BP570" s="81">
        <v>155</v>
      </c>
      <c r="BQ570" s="81">
        <v>13</v>
      </c>
      <c r="BR570" s="81">
        <v>54</v>
      </c>
      <c r="BS570" s="81">
        <v>0</v>
      </c>
      <c r="BT570"/>
      <c r="BU570" s="80">
        <v>24283.953000000001</v>
      </c>
      <c r="BV570" s="80">
        <v>6977.0950000000003</v>
      </c>
      <c r="BW570" s="80">
        <v>629.91300000000001</v>
      </c>
      <c r="BX570" s="80">
        <v>11.667</v>
      </c>
      <c r="BY570" s="80">
        <v>388.572</v>
      </c>
      <c r="BZ570" s="80">
        <v>5.0039999999999996</v>
      </c>
      <c r="CA570" s="80">
        <v>11.122999999999999</v>
      </c>
      <c r="CB570" s="80">
        <v>3.7109999999999999</v>
      </c>
      <c r="CC570" s="80">
        <v>0</v>
      </c>
    </row>
    <row r="571" spans="1:81">
      <c r="A571" s="80" t="s">
        <v>2348</v>
      </c>
      <c r="B571" s="80">
        <v>522</v>
      </c>
      <c r="C571" s="80">
        <v>12</v>
      </c>
      <c r="D571" s="80">
        <v>31</v>
      </c>
      <c r="E571" s="80">
        <v>2015</v>
      </c>
      <c r="F571" s="80" t="s">
        <v>91</v>
      </c>
      <c r="G571" s="80" t="s">
        <v>2336</v>
      </c>
      <c r="H571" s="80" t="s">
        <v>2337</v>
      </c>
      <c r="I571" s="177"/>
      <c r="J571" s="81">
        <v>22101.732541756868</v>
      </c>
      <c r="K571" s="81">
        <v>142.17927307699134</v>
      </c>
      <c r="L571" s="81">
        <v>224.58869605066764</v>
      </c>
      <c r="M571" s="81">
        <v>2928.0911542913168</v>
      </c>
      <c r="N571" s="81">
        <v>2790.6113233690153</v>
      </c>
      <c r="O571" s="81">
        <v>1432.6917227422693</v>
      </c>
      <c r="P571" s="81">
        <v>1092.5596276821871</v>
      </c>
      <c r="Q571" s="81">
        <v>103.15773173093935</v>
      </c>
      <c r="R571" s="81">
        <v>316.61467689966344</v>
      </c>
      <c r="S571" s="81">
        <v>149.05575986763159</v>
      </c>
      <c r="T571" s="82"/>
      <c r="U571" s="81">
        <v>629924742</v>
      </c>
      <c r="V571" s="81">
        <v>47111</v>
      </c>
      <c r="W571" s="81">
        <v>5357</v>
      </c>
      <c r="X571" s="81">
        <v>490784</v>
      </c>
      <c r="Y571" s="81">
        <v>658456</v>
      </c>
      <c r="Z571" s="81">
        <v>832383</v>
      </c>
      <c r="AA571" s="81">
        <v>217412</v>
      </c>
      <c r="AB571" s="81">
        <v>1419781</v>
      </c>
      <c r="AC571" s="81">
        <v>54236979</v>
      </c>
      <c r="AD571" s="81">
        <v>149.05575986763162</v>
      </c>
      <c r="AE571" s="82"/>
      <c r="AF571" s="81">
        <v>6456361102.0142927</v>
      </c>
      <c r="AG571" s="81">
        <v>93801101.107667595</v>
      </c>
      <c r="AH571" s="81">
        <v>33275796.94647111</v>
      </c>
      <c r="AI571" s="81">
        <v>3025794476.7058372</v>
      </c>
      <c r="AJ571" s="81">
        <v>3229350229.6111112</v>
      </c>
      <c r="AK571" s="81">
        <v>0</v>
      </c>
      <c r="AL571" s="81">
        <v>0</v>
      </c>
      <c r="AM571" s="81">
        <v>194575030.2927053</v>
      </c>
      <c r="AN571" s="81">
        <v>0</v>
      </c>
      <c r="AO571" s="81">
        <v>0</v>
      </c>
      <c r="AP571" s="82"/>
      <c r="AQ571" s="81">
        <v>32480</v>
      </c>
      <c r="AR571" s="81">
        <v>6437</v>
      </c>
      <c r="AS571" s="81">
        <v>8</v>
      </c>
      <c r="AT571" s="81">
        <v>3</v>
      </c>
      <c r="AU571" s="81">
        <v>0</v>
      </c>
      <c r="AV571" s="81">
        <v>10</v>
      </c>
      <c r="AW571" s="81" t="s">
        <v>564</v>
      </c>
      <c r="AX571" s="82"/>
      <c r="AY571" s="81">
        <v>137280.63100000002</v>
      </c>
      <c r="AZ571" s="81">
        <v>415379.90499999997</v>
      </c>
      <c r="BA571" s="81">
        <v>113450</v>
      </c>
      <c r="BB571" s="81">
        <v>605.70000000000005</v>
      </c>
      <c r="BC571" s="81">
        <v>0</v>
      </c>
      <c r="BD571" s="81">
        <v>77150.5</v>
      </c>
      <c r="BE571" s="81" t="s">
        <v>564</v>
      </c>
      <c r="BF571" s="82"/>
      <c r="BG571" s="81">
        <v>0</v>
      </c>
      <c r="BH571" s="81">
        <v>41.500999999999998</v>
      </c>
      <c r="BI571" s="81">
        <v>29713.115000000002</v>
      </c>
      <c r="BJ571" s="81">
        <v>2823.723</v>
      </c>
      <c r="BK571" s="81">
        <v>362.68899999999996</v>
      </c>
      <c r="BL571" s="81">
        <v>0</v>
      </c>
      <c r="BM571" s="82"/>
      <c r="BN571" s="81">
        <v>0</v>
      </c>
      <c r="BO571" s="81">
        <v>2</v>
      </c>
      <c r="BP571" s="81">
        <v>155</v>
      </c>
      <c r="BQ571" s="81">
        <v>13</v>
      </c>
      <c r="BR571" s="81">
        <v>46</v>
      </c>
      <c r="BS571" s="81">
        <v>0</v>
      </c>
      <c r="BT571"/>
      <c r="BU571" s="80">
        <v>24695.3</v>
      </c>
      <c r="BV571" s="80">
        <v>6859.2460000000001</v>
      </c>
      <c r="BW571" s="80">
        <v>638.08600000000001</v>
      </c>
      <c r="BX571" s="80">
        <v>12.875</v>
      </c>
      <c r="BY571" s="80">
        <v>396.62700000000001</v>
      </c>
      <c r="BZ571" s="80">
        <v>5.3</v>
      </c>
      <c r="CA571" s="80">
        <v>6.7939999999999996</v>
      </c>
      <c r="CB571" s="80">
        <v>0</v>
      </c>
      <c r="CC571" s="80">
        <v>326.8</v>
      </c>
    </row>
    <row r="572" spans="1:81">
      <c r="A572" s="80" t="s">
        <v>2349</v>
      </c>
      <c r="B572" s="80">
        <v>523</v>
      </c>
      <c r="C572" s="80">
        <v>13</v>
      </c>
      <c r="D572" s="80">
        <v>31</v>
      </c>
      <c r="E572" s="80">
        <v>2016</v>
      </c>
      <c r="F572" s="80" t="s">
        <v>92</v>
      </c>
      <c r="G572" s="80" t="s">
        <v>2336</v>
      </c>
      <c r="H572" s="80" t="s">
        <v>2337</v>
      </c>
      <c r="I572" s="177"/>
      <c r="J572" s="81">
        <v>21885.28757759988</v>
      </c>
      <c r="K572" s="81">
        <v>134.86939282794688</v>
      </c>
      <c r="L572" s="81">
        <v>250.14371688678671</v>
      </c>
      <c r="M572" s="81">
        <v>2577.9843696785101</v>
      </c>
      <c r="N572" s="81">
        <v>2661.2968532322739</v>
      </c>
      <c r="O572" s="81">
        <v>1420.9915845422231</v>
      </c>
      <c r="P572" s="81">
        <v>1059.8038631450602</v>
      </c>
      <c r="Q572" s="81">
        <v>99.491426847015518</v>
      </c>
      <c r="R572" s="81">
        <v>303.12933543553282</v>
      </c>
      <c r="S572" s="81">
        <v>155.81553859643998</v>
      </c>
      <c r="T572" s="82"/>
      <c r="U572" s="81">
        <v>560899992</v>
      </c>
      <c r="V572" s="81">
        <v>47111</v>
      </c>
      <c r="W572" s="81">
        <v>5357</v>
      </c>
      <c r="X572" s="81">
        <v>490784</v>
      </c>
      <c r="Y572" s="81">
        <v>659804</v>
      </c>
      <c r="Z572" s="81">
        <v>835734</v>
      </c>
      <c r="AA572" s="81">
        <v>218124</v>
      </c>
      <c r="AB572" s="81">
        <v>1408588</v>
      </c>
      <c r="AC572" s="81">
        <v>51771506.644823842</v>
      </c>
      <c r="AD572" s="81">
        <v>155.81553859644001</v>
      </c>
      <c r="AE572" s="82"/>
      <c r="AF572" s="81">
        <v>6518555709.5758982</v>
      </c>
      <c r="AG572" s="81">
        <v>87207286.018892363</v>
      </c>
      <c r="AH572" s="81">
        <v>31871900.614784449</v>
      </c>
      <c r="AI572" s="81">
        <v>3019337127.6263189</v>
      </c>
      <c r="AJ572" s="81">
        <v>3193164913.9063611</v>
      </c>
      <c r="AK572" s="81"/>
      <c r="AL572" s="81"/>
      <c r="AM572" s="81">
        <v>193191050.57106861</v>
      </c>
      <c r="AN572" s="81"/>
      <c r="AO572" s="81"/>
      <c r="AP572" s="82"/>
      <c r="AQ572" s="81">
        <v>34901</v>
      </c>
      <c r="AR572" s="81">
        <v>7604</v>
      </c>
      <c r="AS572" s="81">
        <v>8</v>
      </c>
      <c r="AT572" s="81">
        <v>4</v>
      </c>
      <c r="AU572" s="81">
        <v>0</v>
      </c>
      <c r="AV572" s="81">
        <v>11</v>
      </c>
      <c r="AW572" s="81" t="s">
        <v>564</v>
      </c>
      <c r="AX572" s="82"/>
      <c r="AY572" s="81">
        <v>149491.91500000001</v>
      </c>
      <c r="AZ572" s="81">
        <v>561409.30500000005</v>
      </c>
      <c r="BA572" s="81">
        <v>113450</v>
      </c>
      <c r="BB572" s="81">
        <v>735.7</v>
      </c>
      <c r="BC572" s="81">
        <v>0</v>
      </c>
      <c r="BD572" s="81">
        <v>77199.5</v>
      </c>
      <c r="BE572" s="81" t="s">
        <v>564</v>
      </c>
      <c r="BF572" s="82"/>
      <c r="BG572" s="81">
        <v>0</v>
      </c>
      <c r="BH572" s="81">
        <v>41.96</v>
      </c>
      <c r="BI572" s="81">
        <v>29778.678</v>
      </c>
      <c r="BJ572" s="81">
        <v>2981.55</v>
      </c>
      <c r="BK572" s="81">
        <v>420.71600000000001</v>
      </c>
      <c r="BL572" s="81">
        <v>0</v>
      </c>
      <c r="BM572" s="82"/>
      <c r="BN572" s="81">
        <v>0</v>
      </c>
      <c r="BO572" s="81">
        <v>2</v>
      </c>
      <c r="BP572" s="81">
        <v>153</v>
      </c>
      <c r="BQ572" s="81">
        <v>13</v>
      </c>
      <c r="BR572" s="81">
        <v>46</v>
      </c>
      <c r="BS572" s="81">
        <v>0</v>
      </c>
      <c r="BT572"/>
      <c r="BU572" s="80">
        <v>24954.749</v>
      </c>
      <c r="BV572" s="80">
        <v>6888.9440000000004</v>
      </c>
      <c r="BW572" s="80">
        <v>697.45799999999997</v>
      </c>
      <c r="BX572" s="80">
        <v>13.122</v>
      </c>
      <c r="BY572" s="80">
        <v>410.47699999999998</v>
      </c>
      <c r="BZ572" s="80">
        <v>6.1</v>
      </c>
      <c r="CA572" s="80">
        <v>6.3529999999999998</v>
      </c>
      <c r="CB572" s="80">
        <v>3.181</v>
      </c>
      <c r="CC572" s="80">
        <v>242.52</v>
      </c>
    </row>
    <row r="573" spans="1:81">
      <c r="A573" s="80" t="s">
        <v>2350</v>
      </c>
      <c r="B573" s="80">
        <v>524</v>
      </c>
      <c r="C573" s="80">
        <v>14</v>
      </c>
      <c r="D573" s="80">
        <v>31</v>
      </c>
      <c r="E573" s="80">
        <v>2017</v>
      </c>
      <c r="F573" s="80" t="s">
        <v>71</v>
      </c>
      <c r="G573" s="80" t="s">
        <v>2336</v>
      </c>
      <c r="H573" s="80" t="s">
        <v>2337</v>
      </c>
      <c r="I573" s="177"/>
      <c r="J573" s="81">
        <v>22133.193551917211</v>
      </c>
      <c r="K573" s="81">
        <v>152.49221128839793</v>
      </c>
      <c r="L573" s="81">
        <v>229.57762110675222</v>
      </c>
      <c r="M573" s="81">
        <v>2502.8686320352294</v>
      </c>
      <c r="N573" s="81">
        <v>2689.1305475387981</v>
      </c>
      <c r="O573" s="81">
        <v>1401.1795875710995</v>
      </c>
      <c r="P573" s="81">
        <v>1043.0241215715532</v>
      </c>
      <c r="Q573" s="81">
        <v>95.361175005964256</v>
      </c>
      <c r="R573" s="81">
        <v>313.24570985385787</v>
      </c>
      <c r="S573" s="81">
        <v>151.04690756159005</v>
      </c>
      <c r="T573" s="82"/>
      <c r="U573" s="81">
        <v>610974770</v>
      </c>
      <c r="V573" s="81">
        <v>47111</v>
      </c>
      <c r="W573" s="81">
        <v>5357</v>
      </c>
      <c r="X573" s="81">
        <v>490784</v>
      </c>
      <c r="Y573" s="81">
        <v>660004</v>
      </c>
      <c r="Z573" s="81">
        <v>837752</v>
      </c>
      <c r="AA573" s="81">
        <v>216039</v>
      </c>
      <c r="AB573" s="81">
        <v>1396197</v>
      </c>
      <c r="AC573" s="81">
        <v>54560820.999999993</v>
      </c>
      <c r="AD573" s="81">
        <v>151.04690756158999</v>
      </c>
      <c r="AE573" s="82"/>
      <c r="AF573" s="81">
        <v>6585301790.0054569</v>
      </c>
      <c r="AG573" s="81">
        <v>109218147.8709314</v>
      </c>
      <c r="AH573" s="81">
        <v>38514863.286840267</v>
      </c>
      <c r="AI573" s="81">
        <v>3098666911.1579852</v>
      </c>
      <c r="AJ573" s="81">
        <v>3350994882.287055</v>
      </c>
      <c r="AK573" s="81"/>
      <c r="AL573" s="81"/>
      <c r="AM573" s="81">
        <v>191791228.79268759</v>
      </c>
      <c r="AN573" s="81"/>
      <c r="AO573" s="81"/>
      <c r="AP573" s="82"/>
      <c r="AQ573" s="81">
        <v>37008</v>
      </c>
      <c r="AR573" s="81">
        <v>8485</v>
      </c>
      <c r="AS573" s="81">
        <v>10</v>
      </c>
      <c r="AT573" s="81">
        <v>7</v>
      </c>
      <c r="AU573" s="81">
        <v>0</v>
      </c>
      <c r="AV573" s="81">
        <v>10</v>
      </c>
      <c r="AW573" s="81" t="s">
        <v>564</v>
      </c>
      <c r="AX573" s="82"/>
      <c r="AY573" s="81">
        <v>159964.88800000001</v>
      </c>
      <c r="AZ573" s="81">
        <v>648685.60499999986</v>
      </c>
      <c r="BA573" s="81">
        <v>113488.5</v>
      </c>
      <c r="BB573" s="81">
        <v>1099.3</v>
      </c>
      <c r="BC573" s="81">
        <v>0</v>
      </c>
      <c r="BD573" s="81">
        <v>76306.5</v>
      </c>
      <c r="BE573" s="81" t="s">
        <v>564</v>
      </c>
      <c r="BF573" s="82"/>
      <c r="BG573" s="81">
        <v>0</v>
      </c>
      <c r="BH573" s="81">
        <v>41.165999999999997</v>
      </c>
      <c r="BI573" s="81">
        <v>30406.703000000001</v>
      </c>
      <c r="BJ573" s="81">
        <v>2961.297</v>
      </c>
      <c r="BK573" s="81">
        <v>408.27800000000002</v>
      </c>
      <c r="BL573" s="81">
        <v>0</v>
      </c>
      <c r="BM573" s="82"/>
      <c r="BN573" s="81">
        <v>0</v>
      </c>
      <c r="BO573" s="81">
        <v>2</v>
      </c>
      <c r="BP573" s="81">
        <v>155</v>
      </c>
      <c r="BQ573" s="81">
        <v>13</v>
      </c>
      <c r="BR573" s="81">
        <v>47</v>
      </c>
      <c r="BS573" s="81">
        <v>0</v>
      </c>
      <c r="BT573"/>
      <c r="BU573" s="80">
        <v>25390.146000000001</v>
      </c>
      <c r="BV573" s="80">
        <v>7123.652</v>
      </c>
      <c r="BW573" s="80">
        <v>692.87099999999998</v>
      </c>
      <c r="BX573" s="80">
        <v>11.856</v>
      </c>
      <c r="BY573" s="80">
        <v>392.21</v>
      </c>
      <c r="BZ573" s="80">
        <v>0</v>
      </c>
      <c r="CA573" s="80">
        <v>6.2469999999999999</v>
      </c>
      <c r="CB573" s="80">
        <v>3.694</v>
      </c>
      <c r="CC573" s="80">
        <v>196.768</v>
      </c>
    </row>
    <row r="574" spans="1:81">
      <c r="A574" s="80" t="s">
        <v>2351</v>
      </c>
      <c r="B574" s="80">
        <v>525</v>
      </c>
      <c r="C574" s="80">
        <v>15</v>
      </c>
      <c r="D574" s="80">
        <v>31</v>
      </c>
      <c r="E574" s="80">
        <v>2018</v>
      </c>
      <c r="F574" s="80" t="s">
        <v>93</v>
      </c>
      <c r="G574" s="80" t="s">
        <v>2336</v>
      </c>
      <c r="H574" s="80" t="s">
        <v>2337</v>
      </c>
      <c r="I574" s="177"/>
      <c r="J574" s="81">
        <v>21668.05963617218</v>
      </c>
      <c r="K574" s="81">
        <v>127.37092753329063</v>
      </c>
      <c r="L574" s="81">
        <v>209.02138737377334</v>
      </c>
      <c r="M574" s="81">
        <v>2223.9953656549937</v>
      </c>
      <c r="N574" s="81">
        <v>2465.3741391256049</v>
      </c>
      <c r="O574" s="81">
        <v>1375.1827058127085</v>
      </c>
      <c r="P574" s="81">
        <v>1028.2871365080459</v>
      </c>
      <c r="Q574" s="81">
        <v>87.658944791772484</v>
      </c>
      <c r="R574" s="81">
        <v>306.26490868551525</v>
      </c>
      <c r="S574" s="81">
        <v>137.26052215817003</v>
      </c>
      <c r="T574" s="82"/>
      <c r="U574" s="81">
        <v>670116304</v>
      </c>
      <c r="V574" s="81">
        <v>47111</v>
      </c>
      <c r="W574" s="81">
        <v>5357</v>
      </c>
      <c r="X574" s="81">
        <v>490784</v>
      </c>
      <c r="Y574" s="81">
        <v>660368</v>
      </c>
      <c r="Z574" s="81">
        <v>837952</v>
      </c>
      <c r="AA574" s="81">
        <v>215128</v>
      </c>
      <c r="AB574" s="81">
        <v>1383079</v>
      </c>
      <c r="AC574" s="81">
        <v>53135845.999999993</v>
      </c>
      <c r="AD574" s="81">
        <v>137.26052215817001</v>
      </c>
      <c r="AE574" s="82"/>
      <c r="AF574" s="81">
        <v>6740798746.6870136</v>
      </c>
      <c r="AG574" s="81">
        <v>82263814.082002908</v>
      </c>
      <c r="AH574" s="81">
        <v>35817657.886054449</v>
      </c>
      <c r="AI574" s="81">
        <v>2814373308.6405578</v>
      </c>
      <c r="AJ574" s="81">
        <v>3357120518.2837501</v>
      </c>
      <c r="AK574" s="81"/>
      <c r="AL574" s="81"/>
      <c r="AM574" s="81">
        <v>190382360.55195659</v>
      </c>
      <c r="AN574" s="81"/>
      <c r="AO574" s="81"/>
      <c r="AP574" s="82"/>
      <c r="AQ574" s="81">
        <v>39480</v>
      </c>
      <c r="AR574" s="81">
        <v>9487</v>
      </c>
      <c r="AS574" s="81">
        <v>11</v>
      </c>
      <c r="AT574" s="81">
        <v>10</v>
      </c>
      <c r="AU574" s="81">
        <v>0</v>
      </c>
      <c r="AV574" s="81">
        <v>11</v>
      </c>
      <c r="AW574" s="81" t="s">
        <v>564</v>
      </c>
      <c r="AX574" s="82"/>
      <c r="AY574" s="81">
        <v>172263.147</v>
      </c>
      <c r="AZ574" s="81">
        <v>758274.50500000012</v>
      </c>
      <c r="BA574" s="81">
        <v>114989</v>
      </c>
      <c r="BB574" s="81">
        <v>1245</v>
      </c>
      <c r="BC574" s="81">
        <v>0</v>
      </c>
      <c r="BD574" s="81">
        <v>125446.039</v>
      </c>
      <c r="BE574" s="81" t="s">
        <v>564</v>
      </c>
      <c r="BF574" s="82"/>
      <c r="BG574" s="81">
        <v>0</v>
      </c>
      <c r="BH574" s="81">
        <v>41.38</v>
      </c>
      <c r="BI574" s="81">
        <v>29831.398000000001</v>
      </c>
      <c r="BJ574" s="81">
        <v>3102.9949999999999</v>
      </c>
      <c r="BK574" s="81">
        <v>386.71299999999997</v>
      </c>
      <c r="BL574" s="81">
        <v>0</v>
      </c>
      <c r="BM574" s="82"/>
      <c r="BN574" s="81">
        <v>0</v>
      </c>
      <c r="BO574" s="81">
        <v>2</v>
      </c>
      <c r="BP574" s="81">
        <v>157</v>
      </c>
      <c r="BQ574" s="81">
        <v>13</v>
      </c>
      <c r="BR574" s="81">
        <v>46</v>
      </c>
      <c r="BS574" s="81">
        <v>0</v>
      </c>
      <c r="BT574"/>
      <c r="BU574" s="80">
        <v>25234.097000000002</v>
      </c>
      <c r="BV574" s="80">
        <v>6890.4359999999997</v>
      </c>
      <c r="BW574" s="80">
        <v>778.97500000000002</v>
      </c>
      <c r="BX574" s="80">
        <v>13.382</v>
      </c>
      <c r="BY574" s="80">
        <v>386.22500000000002</v>
      </c>
      <c r="BZ574" s="80">
        <v>9.4570000000000007</v>
      </c>
      <c r="CA574" s="80">
        <v>0</v>
      </c>
      <c r="CB574" s="80">
        <v>4.6769999999999996</v>
      </c>
      <c r="CC574" s="80">
        <v>45.237000000000002</v>
      </c>
    </row>
    <row r="575" spans="1:81">
      <c r="A575" s="80" t="s">
        <v>2352</v>
      </c>
      <c r="B575" s="80">
        <v>526</v>
      </c>
      <c r="C575" s="80">
        <v>16</v>
      </c>
      <c r="D575" s="80">
        <v>31</v>
      </c>
      <c r="E575" s="80">
        <v>2019</v>
      </c>
      <c r="F575" s="80" t="s">
        <v>73</v>
      </c>
      <c r="G575" s="80" t="s">
        <v>2336</v>
      </c>
      <c r="H575" s="80" t="s">
        <v>2337</v>
      </c>
      <c r="I575" s="177"/>
      <c r="J575" s="81">
        <v>19407.162959998113</v>
      </c>
      <c r="K575" s="81">
        <v>128.71651074298424</v>
      </c>
      <c r="L575" s="81">
        <v>209.15544108258177</v>
      </c>
      <c r="M575" s="81">
        <v>2005.6589949147767</v>
      </c>
      <c r="N575" s="81">
        <v>1975.9007899103005</v>
      </c>
      <c r="O575" s="81">
        <v>1336.5469918437541</v>
      </c>
      <c r="P575" s="81">
        <v>1016.4356844107577</v>
      </c>
      <c r="Q575" s="81">
        <v>84.533760554273911</v>
      </c>
      <c r="R575" s="81">
        <v>309.84741600331569</v>
      </c>
      <c r="S575" s="81">
        <v>153.11805357861996</v>
      </c>
      <c r="T575" s="82"/>
      <c r="U575" s="81">
        <v>655347881</v>
      </c>
      <c r="V575" s="81">
        <v>47111</v>
      </c>
      <c r="W575" s="81">
        <v>5357</v>
      </c>
      <c r="X575" s="81">
        <v>490784</v>
      </c>
      <c r="Y575" s="81">
        <v>660790</v>
      </c>
      <c r="Z575" s="81">
        <v>836770</v>
      </c>
      <c r="AA575" s="81">
        <v>211057</v>
      </c>
      <c r="AB575" s="81">
        <v>1369882</v>
      </c>
      <c r="AC575" s="81">
        <v>54637880</v>
      </c>
      <c r="AD575" s="81">
        <v>153.11805357861991</v>
      </c>
      <c r="AE575" s="82"/>
      <c r="AF575" s="81">
        <v>6437945484.3948278</v>
      </c>
      <c r="AG575" s="81">
        <v>100328010.2928896</v>
      </c>
      <c r="AH575" s="81">
        <v>38918503.812857047</v>
      </c>
      <c r="AI575" s="81">
        <v>2815528457.0946012</v>
      </c>
      <c r="AJ575" s="81">
        <v>2890222302.654665</v>
      </c>
      <c r="AK575" s="81">
        <v>0</v>
      </c>
      <c r="AL575" s="81">
        <v>0</v>
      </c>
      <c r="AM575" s="81">
        <v>186567615.93382525</v>
      </c>
      <c r="AN575" s="81">
        <v>0</v>
      </c>
      <c r="AO575" s="81">
        <v>0</v>
      </c>
      <c r="AP575" s="82"/>
      <c r="AQ575" s="81">
        <v>41942</v>
      </c>
      <c r="AR575" s="81">
        <v>10393</v>
      </c>
      <c r="AS575" s="81">
        <v>12</v>
      </c>
      <c r="AT575" s="81">
        <v>10</v>
      </c>
      <c r="AU575" s="81">
        <v>0</v>
      </c>
      <c r="AV575" s="81">
        <v>15</v>
      </c>
      <c r="AW575" s="81" t="s">
        <v>564</v>
      </c>
      <c r="AX575" s="82"/>
      <c r="AY575" s="81">
        <v>184503.39699999971</v>
      </c>
      <c r="AZ575" s="81">
        <v>838015.90500000014</v>
      </c>
      <c r="BA575" s="81">
        <v>118988.5</v>
      </c>
      <c r="BB575" s="81">
        <v>1244.0999999999999</v>
      </c>
      <c r="BC575" s="81">
        <v>0</v>
      </c>
      <c r="BD575" s="81">
        <v>198767.003</v>
      </c>
      <c r="BE575" s="81" t="s">
        <v>564</v>
      </c>
      <c r="BF575" s="82"/>
      <c r="BG575" s="81">
        <v>0</v>
      </c>
      <c r="BH575" s="81">
        <v>41.874000000000002</v>
      </c>
      <c r="BI575" s="81">
        <v>25900.038</v>
      </c>
      <c r="BJ575" s="81">
        <v>4786.1909999999998</v>
      </c>
      <c r="BK575" s="81">
        <v>390.64099999999996</v>
      </c>
      <c r="BL575" s="81">
        <v>0</v>
      </c>
      <c r="BM575" s="82"/>
      <c r="BN575" s="81">
        <v>0</v>
      </c>
      <c r="BO575" s="81">
        <v>3</v>
      </c>
      <c r="BP575" s="81">
        <v>154</v>
      </c>
      <c r="BQ575" s="81">
        <v>15</v>
      </c>
      <c r="BR575" s="81">
        <v>44</v>
      </c>
      <c r="BS575" s="81">
        <v>0</v>
      </c>
      <c r="BT575"/>
      <c r="BU575" s="80">
        <v>23887.71</v>
      </c>
      <c r="BV575" s="80">
        <v>6368.6229999999996</v>
      </c>
      <c r="BW575" s="80">
        <v>622.59299999999996</v>
      </c>
      <c r="BX575" s="80">
        <v>10.706</v>
      </c>
      <c r="BY575" s="80">
        <v>195.261</v>
      </c>
      <c r="BZ575" s="80">
        <v>13.324</v>
      </c>
      <c r="CA575" s="80">
        <v>0</v>
      </c>
      <c r="CB575" s="80">
        <v>4.8739999999999997</v>
      </c>
      <c r="CC575" s="80">
        <v>15.653</v>
      </c>
    </row>
    <row r="576" spans="1:81">
      <c r="A576" s="80" t="s">
        <v>2353</v>
      </c>
      <c r="B576" s="80">
        <v>527</v>
      </c>
      <c r="C576" s="80">
        <v>17</v>
      </c>
      <c r="D576" s="80">
        <v>31</v>
      </c>
      <c r="E576" s="80">
        <v>2020</v>
      </c>
      <c r="F576" s="80" t="s">
        <v>218</v>
      </c>
      <c r="G576" s="80" t="s">
        <v>2336</v>
      </c>
      <c r="H576" s="80" t="s">
        <v>2337</v>
      </c>
      <c r="I576" s="177"/>
      <c r="J576" s="81">
        <v>17680.3076092708</v>
      </c>
      <c r="K576" s="81">
        <v>133.20802340770163</v>
      </c>
      <c r="L576" s="81">
        <v>261.3579585378456</v>
      </c>
      <c r="M576" s="81">
        <v>1799.0088013828572</v>
      </c>
      <c r="N576" s="81">
        <v>2143.8359793711211</v>
      </c>
      <c r="O576" s="81">
        <v>1170.291976434401</v>
      </c>
      <c r="P576" s="81">
        <v>946.55658319071642</v>
      </c>
      <c r="Q576" s="81">
        <v>79.962550643412058</v>
      </c>
      <c r="R576" s="81">
        <v>288.13392098944996</v>
      </c>
      <c r="S576" s="81">
        <v>138.872909510862</v>
      </c>
      <c r="T576" s="82"/>
      <c r="U576" s="81">
        <v>561694006</v>
      </c>
      <c r="V576" s="81">
        <v>44474</v>
      </c>
      <c r="W576" s="81">
        <v>7050</v>
      </c>
      <c r="X576" s="81">
        <v>479179</v>
      </c>
      <c r="Y576" s="81">
        <v>660853</v>
      </c>
      <c r="Z576" s="81">
        <v>836261</v>
      </c>
      <c r="AA576" s="81">
        <v>213545</v>
      </c>
      <c r="AB576" s="81">
        <v>1356144</v>
      </c>
      <c r="AC576" s="81">
        <v>51074032</v>
      </c>
      <c r="AD576" s="81">
        <v>138.872909510862</v>
      </c>
      <c r="AE576" s="82"/>
      <c r="AF576" s="81">
        <v>6020160333.6257057</v>
      </c>
      <c r="AG576" s="81">
        <v>102641430.97572801</v>
      </c>
      <c r="AH576" s="81">
        <v>50520691.166388467</v>
      </c>
      <c r="AI576" s="81">
        <v>2610061175.0020413</v>
      </c>
      <c r="AJ576" s="81">
        <v>3169094017.8695502</v>
      </c>
      <c r="AK576" s="81">
        <v>0</v>
      </c>
      <c r="AL576" s="81">
        <v>0</v>
      </c>
      <c r="AM576" s="81">
        <v>176991859.07409465</v>
      </c>
      <c r="AN576" s="81">
        <v>0</v>
      </c>
      <c r="AO576" s="81">
        <v>0</v>
      </c>
      <c r="AP576" s="82"/>
      <c r="AQ576" s="81">
        <v>44155</v>
      </c>
      <c r="AR576" s="81">
        <v>11071</v>
      </c>
      <c r="AS576" s="81">
        <v>12</v>
      </c>
      <c r="AT576" s="81">
        <v>15</v>
      </c>
      <c r="AU576" s="81">
        <v>0</v>
      </c>
      <c r="AV576" s="81">
        <v>18</v>
      </c>
      <c r="AW576" s="81">
        <v>12</v>
      </c>
      <c r="AX576" s="82"/>
      <c r="AY576" s="81">
        <v>196075.35799999969</v>
      </c>
      <c r="AZ576" s="81">
        <v>952592.29499999934</v>
      </c>
      <c r="BA576" s="81">
        <v>118988.5</v>
      </c>
      <c r="BB576" s="81">
        <v>3196.1</v>
      </c>
      <c r="BC576" s="81">
        <v>0</v>
      </c>
      <c r="BD576" s="81">
        <v>304827.00300000003</v>
      </c>
      <c r="BE576" s="81">
        <v>118988.5</v>
      </c>
      <c r="BF576" s="82"/>
      <c r="BG576" s="81">
        <v>0</v>
      </c>
      <c r="BH576" s="81">
        <v>38.021000000000001</v>
      </c>
      <c r="BI576" s="81">
        <v>23161.18</v>
      </c>
      <c r="BJ576" s="81">
        <v>2532.0619999999999</v>
      </c>
      <c r="BK576" s="81">
        <v>298.46500000000003</v>
      </c>
      <c r="BL576" s="81">
        <v>0</v>
      </c>
      <c r="BM576" s="82"/>
      <c r="BN576" s="81">
        <v>0</v>
      </c>
      <c r="BO576" s="81">
        <v>2</v>
      </c>
      <c r="BP576" s="81">
        <v>155</v>
      </c>
      <c r="BQ576" s="81">
        <v>13</v>
      </c>
      <c r="BR576" s="81">
        <v>39</v>
      </c>
      <c r="BS576" s="81">
        <v>0</v>
      </c>
      <c r="BT576"/>
      <c r="BU576" s="80">
        <v>22452.417000000001</v>
      </c>
      <c r="BV576" s="80">
        <v>2847.2040000000002</v>
      </c>
      <c r="BW576" s="80">
        <v>485.27100000000002</v>
      </c>
      <c r="BX576" s="80">
        <v>4.5</v>
      </c>
      <c r="BY576" s="80">
        <v>214.548</v>
      </c>
      <c r="BZ576" s="80">
        <v>3.9529999999999998</v>
      </c>
      <c r="CA576" s="80">
        <v>5.3810000000000002</v>
      </c>
      <c r="CB576" s="80">
        <v>3.488</v>
      </c>
      <c r="CC576" s="80">
        <v>12.965999999999999</v>
      </c>
    </row>
    <row r="577" spans="1:81">
      <c r="A577" s="80" t="s">
        <v>2354</v>
      </c>
      <c r="B577" s="80">
        <v>527</v>
      </c>
      <c r="C577" s="80">
        <v>18</v>
      </c>
      <c r="D577" s="80">
        <v>31</v>
      </c>
      <c r="E577" s="80">
        <v>2021</v>
      </c>
      <c r="F577" s="80" t="s">
        <v>75</v>
      </c>
      <c r="G577" s="174" t="s">
        <v>2336</v>
      </c>
      <c r="H577" s="80" t="s">
        <v>2337</v>
      </c>
      <c r="I577" s="177"/>
      <c r="J577" s="81">
        <v>19854.990682110896</v>
      </c>
      <c r="K577" s="81">
        <v>154.54228429227337</v>
      </c>
      <c r="L577" s="81">
        <v>235.93720571288756</v>
      </c>
      <c r="M577" s="81">
        <v>1931.5955009621548</v>
      </c>
      <c r="N577" s="81">
        <v>2191.2245040895746</v>
      </c>
      <c r="O577" s="81">
        <v>1132.6728623674144</v>
      </c>
      <c r="P577" s="81">
        <v>968.90169566662689</v>
      </c>
      <c r="Q577" s="81">
        <v>79.986170285848416</v>
      </c>
      <c r="R577" s="81">
        <v>313.67515607550405</v>
      </c>
      <c r="S577" s="81">
        <v>143.36548313327202</v>
      </c>
      <c r="T577" s="82"/>
      <c r="U577" s="81">
        <v>665009828</v>
      </c>
      <c r="V577" s="81">
        <v>44474</v>
      </c>
      <c r="W577" s="81">
        <v>7050</v>
      </c>
      <c r="X577" s="81">
        <v>479179</v>
      </c>
      <c r="Y577" s="81">
        <v>658993</v>
      </c>
      <c r="Z577" s="81">
        <v>833406</v>
      </c>
      <c r="AA577" s="81">
        <v>213166</v>
      </c>
      <c r="AB577" s="81">
        <v>1340458</v>
      </c>
      <c r="AC577" s="81">
        <v>53892442</v>
      </c>
      <c r="AD577" s="81">
        <v>143.36548313327202</v>
      </c>
      <c r="AE577" s="82"/>
      <c r="AF577" s="81">
        <v>6321588260.7439289</v>
      </c>
      <c r="AG577" s="81">
        <v>115165421.23704159</v>
      </c>
      <c r="AH577" s="81">
        <v>41942203.332401663</v>
      </c>
      <c r="AI577" s="81">
        <v>2850422136.9384689</v>
      </c>
      <c r="AJ577" s="81">
        <v>3278257637.5956559</v>
      </c>
      <c r="AK577" s="81">
        <v>0</v>
      </c>
      <c r="AL577" s="81">
        <v>0</v>
      </c>
      <c r="AM577" s="81">
        <v>175953728.52307191</v>
      </c>
      <c r="AN577" s="81">
        <v>0</v>
      </c>
      <c r="AO577" s="81">
        <v>0</v>
      </c>
      <c r="AP577" s="82"/>
      <c r="AQ577" s="81">
        <v>47372</v>
      </c>
      <c r="AR577" s="81">
        <v>11509</v>
      </c>
      <c r="AS577" s="81">
        <v>12</v>
      </c>
      <c r="AT577" s="81">
        <v>15</v>
      </c>
      <c r="AU577" s="81">
        <v>0</v>
      </c>
      <c r="AV577" s="81">
        <v>18</v>
      </c>
      <c r="AW577" s="81"/>
      <c r="AX577" s="82"/>
      <c r="AY577" s="81">
        <v>211958.34999999549</v>
      </c>
      <c r="AZ577" s="81">
        <v>1156080.4399999899</v>
      </c>
      <c r="BA577" s="81">
        <v>118988.5</v>
      </c>
      <c r="BB577" s="81">
        <v>3196.1</v>
      </c>
      <c r="BC577" s="81">
        <v>0</v>
      </c>
      <c r="BD577" s="81">
        <v>369307.00300000003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2355</v>
      </c>
      <c r="B578" s="80">
        <v>527</v>
      </c>
      <c r="C578" s="80">
        <v>19</v>
      </c>
      <c r="D578" s="80">
        <v>31</v>
      </c>
      <c r="E578" s="80">
        <v>2022</v>
      </c>
      <c r="F578" s="80" t="s">
        <v>568</v>
      </c>
      <c r="G578" s="174" t="s">
        <v>2336</v>
      </c>
      <c r="H578" s="80" t="s">
        <v>2337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50483</v>
      </c>
      <c r="AR578" s="81">
        <v>11796</v>
      </c>
      <c r="AS578" s="81">
        <v>12</v>
      </c>
      <c r="AT578" s="81">
        <v>15</v>
      </c>
      <c r="AU578" s="81">
        <v>0</v>
      </c>
      <c r="AV578" s="81">
        <v>23</v>
      </c>
      <c r="AW578" s="81"/>
      <c r="AX578" s="82"/>
      <c r="AY578" s="81">
        <v>229362.43799999254</v>
      </c>
      <c r="AZ578" s="81">
        <v>1242720.8399999843</v>
      </c>
      <c r="BA578" s="81">
        <v>118988.5</v>
      </c>
      <c r="BB578" s="81">
        <v>3196.1</v>
      </c>
      <c r="BC578" s="81">
        <v>0</v>
      </c>
      <c r="BD578" s="81">
        <v>517927.00300000003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2314</v>
      </c>
      <c r="B9" s="80">
        <v>1</v>
      </c>
      <c r="C9" s="80">
        <v>1</v>
      </c>
      <c r="D9" s="80">
        <v>1</v>
      </c>
      <c r="E9" s="80">
        <v>1990</v>
      </c>
      <c r="F9" s="80" t="s">
        <v>562</v>
      </c>
      <c r="G9" s="182" t="s">
        <v>2315</v>
      </c>
      <c r="H9" s="80" t="s">
        <v>2316</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2317</v>
      </c>
      <c r="B10" s="80">
        <v>2</v>
      </c>
      <c r="C10" s="80">
        <v>2</v>
      </c>
      <c r="D10" s="80">
        <v>1</v>
      </c>
      <c r="E10" s="80">
        <v>2005</v>
      </c>
      <c r="F10" s="80" t="s">
        <v>565</v>
      </c>
      <c r="G10" s="182" t="s">
        <v>2315</v>
      </c>
      <c r="H10" s="80" t="s">
        <v>2316</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2318</v>
      </c>
      <c r="B11" s="80">
        <v>3</v>
      </c>
      <c r="C11" s="80">
        <v>3</v>
      </c>
      <c r="D11" s="80">
        <v>1</v>
      </c>
      <c r="E11" s="80">
        <v>2006</v>
      </c>
      <c r="F11" s="80" t="s">
        <v>566</v>
      </c>
      <c r="G11" s="182" t="s">
        <v>2315</v>
      </c>
      <c r="H11" s="80" t="s">
        <v>2316</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2319</v>
      </c>
      <c r="B12" s="80">
        <v>4</v>
      </c>
      <c r="C12" s="80">
        <v>4</v>
      </c>
      <c r="D12" s="80">
        <v>1</v>
      </c>
      <c r="E12" s="80">
        <v>2007</v>
      </c>
      <c r="F12" s="80" t="s">
        <v>567</v>
      </c>
      <c r="G12" s="182" t="s">
        <v>2315</v>
      </c>
      <c r="H12" s="80" t="s">
        <v>2316</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2320</v>
      </c>
      <c r="B13" s="80">
        <v>5</v>
      </c>
      <c r="C13" s="80">
        <v>5</v>
      </c>
      <c r="D13" s="80">
        <v>1</v>
      </c>
      <c r="E13" s="80">
        <v>2008</v>
      </c>
      <c r="F13" s="80" t="s">
        <v>84</v>
      </c>
      <c r="G13" s="182" t="s">
        <v>2315</v>
      </c>
      <c r="H13" s="80" t="s">
        <v>2316</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2321</v>
      </c>
      <c r="B14" s="80">
        <v>6</v>
      </c>
      <c r="C14" s="80">
        <v>6</v>
      </c>
      <c r="D14" s="80">
        <v>1</v>
      </c>
      <c r="E14" s="80">
        <v>2009</v>
      </c>
      <c r="F14" s="80" t="s">
        <v>85</v>
      </c>
      <c r="G14" s="182" t="s">
        <v>2315</v>
      </c>
      <c r="H14" s="80" t="s">
        <v>2316</v>
      </c>
      <c r="I14" s="173"/>
      <c r="J14" s="83">
        <v>0</v>
      </c>
      <c r="K14" s="83">
        <v>0</v>
      </c>
      <c r="L14" s="83">
        <v>0</v>
      </c>
      <c r="M14" s="83">
        <v>0</v>
      </c>
      <c r="N14" s="83">
        <v>0</v>
      </c>
      <c r="O14" s="83">
        <v>0</v>
      </c>
      <c r="P14" s="83">
        <v>0</v>
      </c>
      <c r="Q14" s="83">
        <v>0</v>
      </c>
      <c r="R14" s="83">
        <v>0</v>
      </c>
      <c r="S14" s="83">
        <v>0</v>
      </c>
      <c r="T14" s="83">
        <v>173</v>
      </c>
      <c r="U14" s="83">
        <v>0</v>
      </c>
      <c r="V14" s="83">
        <v>0</v>
      </c>
      <c r="W14" s="83">
        <v>0</v>
      </c>
      <c r="X14" s="83">
        <v>0</v>
      </c>
      <c r="Y14" s="83">
        <v>14464.707</v>
      </c>
      <c r="Z14" s="83">
        <v>851.13099999999997</v>
      </c>
      <c r="AA14" s="83">
        <v>24.6</v>
      </c>
      <c r="AB14" s="83">
        <v>0</v>
      </c>
      <c r="AC14" s="83">
        <v>0</v>
      </c>
      <c r="AD14" s="83">
        <v>5.88</v>
      </c>
      <c r="AE14" s="83">
        <v>580</v>
      </c>
      <c r="AF14" s="83">
        <v>0</v>
      </c>
      <c r="AG14" s="83">
        <v>0</v>
      </c>
      <c r="AH14" s="83">
        <v>0</v>
      </c>
      <c r="AI14" s="83">
        <v>0</v>
      </c>
      <c r="AJ14" s="83">
        <v>0</v>
      </c>
      <c r="AK14" s="83">
        <v>0</v>
      </c>
      <c r="AL14" s="83">
        <v>39.5</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6.66</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851.13099999999997</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173</v>
      </c>
      <c r="DV14" s="83">
        <v>0</v>
      </c>
      <c r="DW14" s="83">
        <v>0</v>
      </c>
      <c r="DX14" s="83">
        <v>0</v>
      </c>
      <c r="DY14" s="83">
        <v>0</v>
      </c>
      <c r="DZ14" s="83">
        <v>14464.707</v>
      </c>
      <c r="EA14" s="83">
        <v>0</v>
      </c>
      <c r="EB14" s="83">
        <v>24.6</v>
      </c>
      <c r="EC14" s="83">
        <v>0</v>
      </c>
      <c r="ED14" s="83">
        <v>0</v>
      </c>
      <c r="EE14" s="83">
        <v>5.88</v>
      </c>
      <c r="EF14" s="83">
        <v>580</v>
      </c>
      <c r="EG14" s="83">
        <v>0</v>
      </c>
      <c r="EH14" s="83">
        <v>0</v>
      </c>
      <c r="EI14" s="83">
        <v>0</v>
      </c>
      <c r="EJ14" s="83">
        <v>0</v>
      </c>
      <c r="EK14" s="83">
        <v>0</v>
      </c>
      <c r="EL14" s="83">
        <v>0</v>
      </c>
      <c r="EM14" s="83">
        <v>39.5</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6.66</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851.13099999999997</v>
      </c>
      <c r="HG14" s="83">
        <v>0</v>
      </c>
      <c r="HH14" s="83">
        <v>0</v>
      </c>
      <c r="HI14" s="83">
        <v>0</v>
      </c>
      <c r="HJ14" s="83">
        <v>0</v>
      </c>
      <c r="HK14" s="83">
        <v>15287.687</v>
      </c>
      <c r="HL14" s="83">
        <v>0</v>
      </c>
      <c r="HM14" s="83">
        <v>0</v>
      </c>
      <c r="HN14" s="83">
        <v>0</v>
      </c>
      <c r="HO14" s="83">
        <v>0</v>
      </c>
      <c r="HP14" s="83">
        <v>0</v>
      </c>
      <c r="HQ14" s="83">
        <v>0</v>
      </c>
      <c r="HR14" s="83">
        <v>0</v>
      </c>
      <c r="HS14" s="83">
        <v>0</v>
      </c>
      <c r="HT14" s="83">
        <v>0</v>
      </c>
      <c r="HU14" s="83">
        <v>0</v>
      </c>
      <c r="HV14" s="83">
        <v>6.66</v>
      </c>
      <c r="HW14" s="83">
        <v>0</v>
      </c>
      <c r="HX14" s="83">
        <v>0</v>
      </c>
      <c r="HY14" s="83">
        <v>0</v>
      </c>
      <c r="HZ14" s="83">
        <v>0</v>
      </c>
      <c r="IA14" s="83">
        <v>851.13099999999997</v>
      </c>
      <c r="IB14" s="83">
        <v>0</v>
      </c>
      <c r="IC14" s="83">
        <v>0</v>
      </c>
      <c r="ID14" s="83">
        <v>0</v>
      </c>
      <c r="IE14" s="83">
        <v>0</v>
      </c>
      <c r="IF14" s="83">
        <v>16138.817999999999</v>
      </c>
      <c r="IG14" s="83">
        <v>0</v>
      </c>
      <c r="IH14" s="83">
        <v>0</v>
      </c>
      <c r="II14" s="83">
        <v>0</v>
      </c>
      <c r="IJ14" s="83">
        <v>0</v>
      </c>
      <c r="IK14" s="83">
        <v>0</v>
      </c>
      <c r="IL14" s="83">
        <v>0</v>
      </c>
      <c r="IM14" s="83">
        <v>0</v>
      </c>
      <c r="IN14" s="83">
        <v>0</v>
      </c>
      <c r="IO14" s="83">
        <v>0</v>
      </c>
      <c r="IP14" s="83">
        <v>0</v>
      </c>
      <c r="IQ14" s="83">
        <v>6.66</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1</v>
      </c>
      <c r="JH14" s="81">
        <v>0</v>
      </c>
      <c r="JI14" s="81">
        <v>0</v>
      </c>
      <c r="JJ14" s="81">
        <v>0</v>
      </c>
      <c r="JK14" s="81">
        <v>0</v>
      </c>
      <c r="JL14" s="81">
        <v>20</v>
      </c>
      <c r="JM14" s="81">
        <v>2</v>
      </c>
      <c r="JN14" s="81">
        <v>1</v>
      </c>
      <c r="JO14" s="81">
        <v>0</v>
      </c>
      <c r="JP14" s="81">
        <v>0</v>
      </c>
      <c r="JQ14" s="81">
        <v>1</v>
      </c>
      <c r="JR14" s="81">
        <v>1</v>
      </c>
      <c r="JS14" s="81">
        <v>0</v>
      </c>
      <c r="JT14" s="81">
        <v>0</v>
      </c>
      <c r="JU14" s="81">
        <v>0</v>
      </c>
      <c r="JV14" s="81">
        <v>0</v>
      </c>
      <c r="JW14" s="81">
        <v>0</v>
      </c>
      <c r="JX14" s="81">
        <v>0</v>
      </c>
      <c r="JY14" s="81">
        <v>1</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1</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2</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1</v>
      </c>
      <c r="NI14" s="81">
        <v>0</v>
      </c>
      <c r="NJ14" s="81">
        <v>0</v>
      </c>
      <c r="NK14" s="81">
        <v>0</v>
      </c>
      <c r="NL14" s="81">
        <v>0</v>
      </c>
      <c r="NM14" s="81">
        <v>20</v>
      </c>
      <c r="NN14" s="81">
        <v>0</v>
      </c>
      <c r="NO14" s="81">
        <v>1</v>
      </c>
      <c r="NP14" s="81">
        <v>0</v>
      </c>
      <c r="NQ14" s="81">
        <v>0</v>
      </c>
      <c r="NR14" s="81">
        <v>1</v>
      </c>
      <c r="NS14" s="81">
        <v>1</v>
      </c>
      <c r="NT14" s="81">
        <v>0</v>
      </c>
      <c r="NU14" s="81">
        <v>0</v>
      </c>
      <c r="NV14" s="81">
        <v>0</v>
      </c>
      <c r="NW14" s="81">
        <v>0</v>
      </c>
      <c r="NX14" s="81">
        <v>0</v>
      </c>
      <c r="NY14" s="81">
        <v>0</v>
      </c>
      <c r="NZ14" s="81">
        <v>1</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1</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2</v>
      </c>
      <c r="QT14" s="81">
        <v>0</v>
      </c>
      <c r="QU14" s="81">
        <v>0</v>
      </c>
      <c r="QV14" s="81">
        <v>0</v>
      </c>
      <c r="QW14" s="81">
        <v>0</v>
      </c>
      <c r="QX14" s="81">
        <v>25</v>
      </c>
      <c r="QY14" s="81">
        <v>0</v>
      </c>
      <c r="QZ14" s="81">
        <v>0</v>
      </c>
      <c r="RA14" s="81">
        <v>0</v>
      </c>
      <c r="RB14" s="81">
        <v>0</v>
      </c>
      <c r="RC14" s="81">
        <v>0</v>
      </c>
      <c r="RD14" s="81">
        <v>0</v>
      </c>
      <c r="RE14" s="81">
        <v>0</v>
      </c>
      <c r="RF14" s="81">
        <v>0</v>
      </c>
      <c r="RG14" s="81">
        <v>0</v>
      </c>
      <c r="RH14" s="81">
        <v>0</v>
      </c>
      <c r="RI14" s="81">
        <v>1</v>
      </c>
      <c r="RJ14" s="81">
        <v>0</v>
      </c>
      <c r="RK14" s="81">
        <v>0</v>
      </c>
      <c r="RL14" s="81">
        <v>0</v>
      </c>
      <c r="RM14" s="81">
        <v>0</v>
      </c>
      <c r="RN14" s="81">
        <v>2</v>
      </c>
      <c r="RO14" s="81">
        <v>0</v>
      </c>
      <c r="RP14" s="81">
        <v>0</v>
      </c>
      <c r="RQ14" s="81">
        <v>0</v>
      </c>
      <c r="RR14" s="81">
        <v>0</v>
      </c>
      <c r="RS14" s="81">
        <v>27</v>
      </c>
      <c r="RT14" s="81">
        <v>0</v>
      </c>
      <c r="RU14" s="81">
        <v>0</v>
      </c>
      <c r="RV14" s="81">
        <v>0</v>
      </c>
      <c r="RW14" s="81">
        <v>0</v>
      </c>
      <c r="RX14" s="81">
        <v>0</v>
      </c>
      <c r="RY14" s="81">
        <v>0</v>
      </c>
      <c r="RZ14" s="81">
        <v>0</v>
      </c>
      <c r="SA14" s="81">
        <v>0</v>
      </c>
      <c r="SB14" s="81">
        <v>0</v>
      </c>
      <c r="SC14" s="81">
        <v>0</v>
      </c>
      <c r="SD14" s="81">
        <v>1</v>
      </c>
      <c r="SE14" s="81">
        <v>0</v>
      </c>
      <c r="SF14" s="81">
        <v>0</v>
      </c>
      <c r="SG14" s="81">
        <v>0</v>
      </c>
      <c r="SH14" s="81">
        <v>0</v>
      </c>
    </row>
    <row r="15" spans="1:503">
      <c r="A15" s="18" t="s">
        <v>2322</v>
      </c>
      <c r="B15" s="80">
        <v>7</v>
      </c>
      <c r="C15" s="80">
        <v>7</v>
      </c>
      <c r="D15" s="80">
        <v>1</v>
      </c>
      <c r="E15" s="80">
        <v>2010</v>
      </c>
      <c r="F15" s="80" t="s">
        <v>86</v>
      </c>
      <c r="G15" s="182" t="s">
        <v>2315</v>
      </c>
      <c r="H15" s="80" t="s">
        <v>2316</v>
      </c>
      <c r="I15" s="173"/>
      <c r="J15" s="83">
        <v>0</v>
      </c>
      <c r="K15" s="83">
        <v>0</v>
      </c>
      <c r="L15" s="83">
        <v>0</v>
      </c>
      <c r="M15" s="83">
        <v>0</v>
      </c>
      <c r="N15" s="83">
        <v>0</v>
      </c>
      <c r="O15" s="83">
        <v>0</v>
      </c>
      <c r="P15" s="83">
        <v>0</v>
      </c>
      <c r="Q15" s="83">
        <v>0</v>
      </c>
      <c r="R15" s="83">
        <v>0</v>
      </c>
      <c r="S15" s="83">
        <v>0</v>
      </c>
      <c r="T15" s="83">
        <v>88.096999999999994</v>
      </c>
      <c r="U15" s="83">
        <v>0</v>
      </c>
      <c r="V15" s="83">
        <v>0</v>
      </c>
      <c r="W15" s="83">
        <v>0</v>
      </c>
      <c r="X15" s="83">
        <v>0</v>
      </c>
      <c r="Y15" s="83">
        <v>14466.73</v>
      </c>
      <c r="Z15" s="83">
        <v>820.30499999999995</v>
      </c>
      <c r="AA15" s="83">
        <v>25.817</v>
      </c>
      <c r="AB15" s="83">
        <v>0</v>
      </c>
      <c r="AC15" s="83">
        <v>0</v>
      </c>
      <c r="AD15" s="83">
        <v>12.971</v>
      </c>
      <c r="AE15" s="83">
        <v>602.27300000000002</v>
      </c>
      <c r="AF15" s="83">
        <v>0</v>
      </c>
      <c r="AG15" s="83">
        <v>0</v>
      </c>
      <c r="AH15" s="83">
        <v>0</v>
      </c>
      <c r="AI15" s="83">
        <v>0</v>
      </c>
      <c r="AJ15" s="83">
        <v>0</v>
      </c>
      <c r="AK15" s="83">
        <v>0</v>
      </c>
      <c r="AL15" s="83">
        <v>45.073</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8.0500000000000007</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820.30499999999995</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88.096999999999994</v>
      </c>
      <c r="DV15" s="83">
        <v>0</v>
      </c>
      <c r="DW15" s="83">
        <v>0</v>
      </c>
      <c r="DX15" s="83">
        <v>0</v>
      </c>
      <c r="DY15" s="83">
        <v>0</v>
      </c>
      <c r="DZ15" s="83">
        <v>14466.73</v>
      </c>
      <c r="EA15" s="83">
        <v>0</v>
      </c>
      <c r="EB15" s="83">
        <v>25.817</v>
      </c>
      <c r="EC15" s="83">
        <v>0</v>
      </c>
      <c r="ED15" s="83">
        <v>0</v>
      </c>
      <c r="EE15" s="83">
        <v>12.971</v>
      </c>
      <c r="EF15" s="83">
        <v>602.27300000000002</v>
      </c>
      <c r="EG15" s="83">
        <v>0</v>
      </c>
      <c r="EH15" s="83">
        <v>0</v>
      </c>
      <c r="EI15" s="83">
        <v>0</v>
      </c>
      <c r="EJ15" s="83">
        <v>0</v>
      </c>
      <c r="EK15" s="83">
        <v>0</v>
      </c>
      <c r="EL15" s="83">
        <v>0</v>
      </c>
      <c r="EM15" s="83">
        <v>45.073</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8.0500000000000007</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820.30499999999995</v>
      </c>
      <c r="HG15" s="83">
        <v>0</v>
      </c>
      <c r="HH15" s="83">
        <v>0</v>
      </c>
      <c r="HI15" s="83">
        <v>0</v>
      </c>
      <c r="HJ15" s="83">
        <v>0</v>
      </c>
      <c r="HK15" s="83">
        <v>15240.960999999999</v>
      </c>
      <c r="HL15" s="83">
        <v>0</v>
      </c>
      <c r="HM15" s="83">
        <v>0</v>
      </c>
      <c r="HN15" s="83">
        <v>0</v>
      </c>
      <c r="HO15" s="83">
        <v>0</v>
      </c>
      <c r="HP15" s="83">
        <v>0</v>
      </c>
      <c r="HQ15" s="83">
        <v>0</v>
      </c>
      <c r="HR15" s="83">
        <v>0</v>
      </c>
      <c r="HS15" s="83">
        <v>0</v>
      </c>
      <c r="HT15" s="83">
        <v>0</v>
      </c>
      <c r="HU15" s="83">
        <v>0</v>
      </c>
      <c r="HV15" s="83">
        <v>8.0500000000000007</v>
      </c>
      <c r="HW15" s="83">
        <v>0</v>
      </c>
      <c r="HX15" s="83">
        <v>0</v>
      </c>
      <c r="HY15" s="83">
        <v>0</v>
      </c>
      <c r="HZ15" s="83">
        <v>0</v>
      </c>
      <c r="IA15" s="83">
        <v>820.30499999999995</v>
      </c>
      <c r="IB15" s="83">
        <v>0</v>
      </c>
      <c r="IC15" s="83">
        <v>0</v>
      </c>
      <c r="ID15" s="83">
        <v>0</v>
      </c>
      <c r="IE15" s="83">
        <v>0</v>
      </c>
      <c r="IF15" s="83">
        <v>16061.266</v>
      </c>
      <c r="IG15" s="83">
        <v>0</v>
      </c>
      <c r="IH15" s="83">
        <v>0</v>
      </c>
      <c r="II15" s="83">
        <v>0</v>
      </c>
      <c r="IJ15" s="83">
        <v>0</v>
      </c>
      <c r="IK15" s="83">
        <v>0</v>
      </c>
      <c r="IL15" s="83">
        <v>0</v>
      </c>
      <c r="IM15" s="83">
        <v>0</v>
      </c>
      <c r="IN15" s="83">
        <v>0</v>
      </c>
      <c r="IO15" s="83">
        <v>0</v>
      </c>
      <c r="IP15" s="83">
        <v>0</v>
      </c>
      <c r="IQ15" s="83">
        <v>8.0500000000000007</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1</v>
      </c>
      <c r="JH15" s="81">
        <v>0</v>
      </c>
      <c r="JI15" s="81">
        <v>0</v>
      </c>
      <c r="JJ15" s="81">
        <v>0</v>
      </c>
      <c r="JK15" s="81">
        <v>0</v>
      </c>
      <c r="JL15" s="81">
        <v>20</v>
      </c>
      <c r="JM15" s="81">
        <v>2</v>
      </c>
      <c r="JN15" s="81">
        <v>1</v>
      </c>
      <c r="JO15" s="81">
        <v>0</v>
      </c>
      <c r="JP15" s="81">
        <v>0</v>
      </c>
      <c r="JQ15" s="81">
        <v>1</v>
      </c>
      <c r="JR15" s="81">
        <v>1</v>
      </c>
      <c r="JS15" s="81">
        <v>0</v>
      </c>
      <c r="JT15" s="81">
        <v>0</v>
      </c>
      <c r="JU15" s="81">
        <v>0</v>
      </c>
      <c r="JV15" s="81">
        <v>0</v>
      </c>
      <c r="JW15" s="81">
        <v>0</v>
      </c>
      <c r="JX15" s="81">
        <v>0</v>
      </c>
      <c r="JY15" s="81">
        <v>1</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1</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2</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1</v>
      </c>
      <c r="NI15" s="81">
        <v>0</v>
      </c>
      <c r="NJ15" s="81">
        <v>0</v>
      </c>
      <c r="NK15" s="81">
        <v>0</v>
      </c>
      <c r="NL15" s="81">
        <v>0</v>
      </c>
      <c r="NM15" s="81">
        <v>20</v>
      </c>
      <c r="NN15" s="81">
        <v>0</v>
      </c>
      <c r="NO15" s="81">
        <v>1</v>
      </c>
      <c r="NP15" s="81">
        <v>0</v>
      </c>
      <c r="NQ15" s="81">
        <v>0</v>
      </c>
      <c r="NR15" s="81">
        <v>1</v>
      </c>
      <c r="NS15" s="81">
        <v>1</v>
      </c>
      <c r="NT15" s="81">
        <v>0</v>
      </c>
      <c r="NU15" s="81">
        <v>0</v>
      </c>
      <c r="NV15" s="81">
        <v>0</v>
      </c>
      <c r="NW15" s="81">
        <v>0</v>
      </c>
      <c r="NX15" s="81">
        <v>0</v>
      </c>
      <c r="NY15" s="81">
        <v>0</v>
      </c>
      <c r="NZ15" s="81">
        <v>1</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1</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2</v>
      </c>
      <c r="QT15" s="81">
        <v>0</v>
      </c>
      <c r="QU15" s="81">
        <v>0</v>
      </c>
      <c r="QV15" s="81">
        <v>0</v>
      </c>
      <c r="QW15" s="81">
        <v>0</v>
      </c>
      <c r="QX15" s="81">
        <v>25</v>
      </c>
      <c r="QY15" s="81">
        <v>0</v>
      </c>
      <c r="QZ15" s="81">
        <v>0</v>
      </c>
      <c r="RA15" s="81">
        <v>0</v>
      </c>
      <c r="RB15" s="81">
        <v>0</v>
      </c>
      <c r="RC15" s="81">
        <v>0</v>
      </c>
      <c r="RD15" s="81">
        <v>0</v>
      </c>
      <c r="RE15" s="81">
        <v>0</v>
      </c>
      <c r="RF15" s="81">
        <v>0</v>
      </c>
      <c r="RG15" s="81">
        <v>0</v>
      </c>
      <c r="RH15" s="81">
        <v>0</v>
      </c>
      <c r="RI15" s="81">
        <v>1</v>
      </c>
      <c r="RJ15" s="81">
        <v>0</v>
      </c>
      <c r="RK15" s="81">
        <v>0</v>
      </c>
      <c r="RL15" s="81">
        <v>0</v>
      </c>
      <c r="RM15" s="81">
        <v>0</v>
      </c>
      <c r="RN15" s="81">
        <v>2</v>
      </c>
      <c r="RO15" s="81">
        <v>0</v>
      </c>
      <c r="RP15" s="81">
        <v>0</v>
      </c>
      <c r="RQ15" s="81">
        <v>0</v>
      </c>
      <c r="RR15" s="81">
        <v>0</v>
      </c>
      <c r="RS15" s="81">
        <v>27</v>
      </c>
      <c r="RT15" s="81">
        <v>0</v>
      </c>
      <c r="RU15" s="81">
        <v>0</v>
      </c>
      <c r="RV15" s="81">
        <v>0</v>
      </c>
      <c r="RW15" s="81">
        <v>0</v>
      </c>
      <c r="RX15" s="81">
        <v>0</v>
      </c>
      <c r="RY15" s="81">
        <v>0</v>
      </c>
      <c r="RZ15" s="81">
        <v>0</v>
      </c>
      <c r="SA15" s="81">
        <v>0</v>
      </c>
      <c r="SB15" s="81">
        <v>0</v>
      </c>
      <c r="SC15" s="81">
        <v>0</v>
      </c>
      <c r="SD15" s="81">
        <v>1</v>
      </c>
      <c r="SE15" s="81">
        <v>0</v>
      </c>
      <c r="SF15" s="81">
        <v>0</v>
      </c>
      <c r="SG15" s="81">
        <v>0</v>
      </c>
      <c r="SH15" s="81">
        <v>0</v>
      </c>
    </row>
    <row r="16" spans="1:503">
      <c r="A16" s="18" t="s">
        <v>2323</v>
      </c>
      <c r="B16" s="80">
        <v>8</v>
      </c>
      <c r="C16" s="80">
        <v>8</v>
      </c>
      <c r="D16" s="80">
        <v>1</v>
      </c>
      <c r="E16" s="80">
        <v>2011</v>
      </c>
      <c r="F16" s="80" t="s">
        <v>87</v>
      </c>
      <c r="G16" s="182" t="s">
        <v>2315</v>
      </c>
      <c r="H16" s="80" t="s">
        <v>2316</v>
      </c>
      <c r="I16" s="173"/>
      <c r="J16" s="83">
        <v>0</v>
      </c>
      <c r="K16" s="83">
        <v>0</v>
      </c>
      <c r="L16" s="83">
        <v>0</v>
      </c>
      <c r="M16" s="83">
        <v>0</v>
      </c>
      <c r="N16" s="83">
        <v>0</v>
      </c>
      <c r="O16" s="83">
        <v>0</v>
      </c>
      <c r="P16" s="83">
        <v>0</v>
      </c>
      <c r="Q16" s="83">
        <v>0</v>
      </c>
      <c r="R16" s="83">
        <v>0</v>
      </c>
      <c r="S16" s="83">
        <v>0</v>
      </c>
      <c r="T16" s="83">
        <v>80.287000000000006</v>
      </c>
      <c r="U16" s="83">
        <v>0</v>
      </c>
      <c r="V16" s="83">
        <v>0</v>
      </c>
      <c r="W16" s="83">
        <v>0</v>
      </c>
      <c r="X16" s="83">
        <v>0</v>
      </c>
      <c r="Y16" s="83">
        <v>13823.550999999999</v>
      </c>
      <c r="Z16" s="83">
        <v>841.05100000000004</v>
      </c>
      <c r="AA16" s="83">
        <v>26.225999999999999</v>
      </c>
      <c r="AB16" s="83">
        <v>0</v>
      </c>
      <c r="AC16" s="83">
        <v>0</v>
      </c>
      <c r="AD16" s="83">
        <v>7.22</v>
      </c>
      <c r="AE16" s="83">
        <v>641.44600000000003</v>
      </c>
      <c r="AF16" s="83">
        <v>0</v>
      </c>
      <c r="AG16" s="83">
        <v>0</v>
      </c>
      <c r="AH16" s="83">
        <v>0</v>
      </c>
      <c r="AI16" s="83">
        <v>0</v>
      </c>
      <c r="AJ16" s="83">
        <v>0</v>
      </c>
      <c r="AK16" s="83">
        <v>0</v>
      </c>
      <c r="AL16" s="83">
        <v>41.347999999999999</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9.718</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841.05100000000004</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80.287000000000006</v>
      </c>
      <c r="DV16" s="83">
        <v>0</v>
      </c>
      <c r="DW16" s="83">
        <v>0</v>
      </c>
      <c r="DX16" s="83">
        <v>0</v>
      </c>
      <c r="DY16" s="83">
        <v>0</v>
      </c>
      <c r="DZ16" s="83">
        <v>13823.550999999999</v>
      </c>
      <c r="EA16" s="83">
        <v>0</v>
      </c>
      <c r="EB16" s="83">
        <v>26.225999999999999</v>
      </c>
      <c r="EC16" s="83">
        <v>0</v>
      </c>
      <c r="ED16" s="83">
        <v>0</v>
      </c>
      <c r="EE16" s="83">
        <v>7.22</v>
      </c>
      <c r="EF16" s="83">
        <v>641.44600000000003</v>
      </c>
      <c r="EG16" s="83">
        <v>0</v>
      </c>
      <c r="EH16" s="83">
        <v>0</v>
      </c>
      <c r="EI16" s="83">
        <v>0</v>
      </c>
      <c r="EJ16" s="83">
        <v>0</v>
      </c>
      <c r="EK16" s="83">
        <v>0</v>
      </c>
      <c r="EL16" s="83">
        <v>0</v>
      </c>
      <c r="EM16" s="83">
        <v>41.347999999999999</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9.718</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841.05100000000004</v>
      </c>
      <c r="HG16" s="83">
        <v>0</v>
      </c>
      <c r="HH16" s="83">
        <v>0</v>
      </c>
      <c r="HI16" s="83">
        <v>0</v>
      </c>
      <c r="HJ16" s="83">
        <v>0</v>
      </c>
      <c r="HK16" s="83">
        <v>14620.078</v>
      </c>
      <c r="HL16" s="83">
        <v>0</v>
      </c>
      <c r="HM16" s="83">
        <v>0</v>
      </c>
      <c r="HN16" s="83">
        <v>0</v>
      </c>
      <c r="HO16" s="83">
        <v>0</v>
      </c>
      <c r="HP16" s="83">
        <v>0</v>
      </c>
      <c r="HQ16" s="83">
        <v>0</v>
      </c>
      <c r="HR16" s="83">
        <v>0</v>
      </c>
      <c r="HS16" s="83">
        <v>0</v>
      </c>
      <c r="HT16" s="83">
        <v>0</v>
      </c>
      <c r="HU16" s="83">
        <v>0</v>
      </c>
      <c r="HV16" s="83">
        <v>9.718</v>
      </c>
      <c r="HW16" s="83">
        <v>0</v>
      </c>
      <c r="HX16" s="83">
        <v>0</v>
      </c>
      <c r="HY16" s="83">
        <v>0</v>
      </c>
      <c r="HZ16" s="83">
        <v>0</v>
      </c>
      <c r="IA16" s="83">
        <v>841.05100000000004</v>
      </c>
      <c r="IB16" s="83">
        <v>0</v>
      </c>
      <c r="IC16" s="83">
        <v>0</v>
      </c>
      <c r="ID16" s="83">
        <v>0</v>
      </c>
      <c r="IE16" s="83">
        <v>0</v>
      </c>
      <c r="IF16" s="83">
        <v>15461.129000000001</v>
      </c>
      <c r="IG16" s="83">
        <v>0</v>
      </c>
      <c r="IH16" s="83">
        <v>0</v>
      </c>
      <c r="II16" s="83">
        <v>0</v>
      </c>
      <c r="IJ16" s="83">
        <v>0</v>
      </c>
      <c r="IK16" s="83">
        <v>0</v>
      </c>
      <c r="IL16" s="83">
        <v>0</v>
      </c>
      <c r="IM16" s="83">
        <v>0</v>
      </c>
      <c r="IN16" s="83">
        <v>0</v>
      </c>
      <c r="IO16" s="83">
        <v>0</v>
      </c>
      <c r="IP16" s="83">
        <v>0</v>
      </c>
      <c r="IQ16" s="83">
        <v>9.718</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2</v>
      </c>
      <c r="JH16" s="81">
        <v>0</v>
      </c>
      <c r="JI16" s="81">
        <v>0</v>
      </c>
      <c r="JJ16" s="81">
        <v>0</v>
      </c>
      <c r="JK16" s="81">
        <v>0</v>
      </c>
      <c r="JL16" s="81">
        <v>20</v>
      </c>
      <c r="JM16" s="81">
        <v>2</v>
      </c>
      <c r="JN16" s="81">
        <v>1</v>
      </c>
      <c r="JO16" s="81">
        <v>0</v>
      </c>
      <c r="JP16" s="81">
        <v>0</v>
      </c>
      <c r="JQ16" s="81">
        <v>1</v>
      </c>
      <c r="JR16" s="81">
        <v>1</v>
      </c>
      <c r="JS16" s="81">
        <v>0</v>
      </c>
      <c r="JT16" s="81">
        <v>0</v>
      </c>
      <c r="JU16" s="81">
        <v>0</v>
      </c>
      <c r="JV16" s="81">
        <v>0</v>
      </c>
      <c r="JW16" s="81">
        <v>0</v>
      </c>
      <c r="JX16" s="81">
        <v>0</v>
      </c>
      <c r="JY16" s="81">
        <v>1</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1</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2</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2</v>
      </c>
      <c r="NI16" s="81">
        <v>0</v>
      </c>
      <c r="NJ16" s="81">
        <v>0</v>
      </c>
      <c r="NK16" s="81">
        <v>0</v>
      </c>
      <c r="NL16" s="81">
        <v>0</v>
      </c>
      <c r="NM16" s="81">
        <v>20</v>
      </c>
      <c r="NN16" s="81">
        <v>0</v>
      </c>
      <c r="NO16" s="81">
        <v>1</v>
      </c>
      <c r="NP16" s="81">
        <v>0</v>
      </c>
      <c r="NQ16" s="81">
        <v>0</v>
      </c>
      <c r="NR16" s="81">
        <v>1</v>
      </c>
      <c r="NS16" s="81">
        <v>1</v>
      </c>
      <c r="NT16" s="81">
        <v>0</v>
      </c>
      <c r="NU16" s="81">
        <v>0</v>
      </c>
      <c r="NV16" s="81">
        <v>0</v>
      </c>
      <c r="NW16" s="81">
        <v>0</v>
      </c>
      <c r="NX16" s="81">
        <v>0</v>
      </c>
      <c r="NY16" s="81">
        <v>0</v>
      </c>
      <c r="NZ16" s="81">
        <v>1</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1</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2</v>
      </c>
      <c r="QT16" s="81">
        <v>0</v>
      </c>
      <c r="QU16" s="81">
        <v>0</v>
      </c>
      <c r="QV16" s="81">
        <v>0</v>
      </c>
      <c r="QW16" s="81">
        <v>0</v>
      </c>
      <c r="QX16" s="81">
        <v>26</v>
      </c>
      <c r="QY16" s="81">
        <v>0</v>
      </c>
      <c r="QZ16" s="81">
        <v>0</v>
      </c>
      <c r="RA16" s="81">
        <v>0</v>
      </c>
      <c r="RB16" s="81">
        <v>0</v>
      </c>
      <c r="RC16" s="81">
        <v>0</v>
      </c>
      <c r="RD16" s="81">
        <v>0</v>
      </c>
      <c r="RE16" s="81">
        <v>0</v>
      </c>
      <c r="RF16" s="81">
        <v>0</v>
      </c>
      <c r="RG16" s="81">
        <v>0</v>
      </c>
      <c r="RH16" s="81">
        <v>0</v>
      </c>
      <c r="RI16" s="81">
        <v>1</v>
      </c>
      <c r="RJ16" s="81">
        <v>0</v>
      </c>
      <c r="RK16" s="81">
        <v>0</v>
      </c>
      <c r="RL16" s="81">
        <v>0</v>
      </c>
      <c r="RM16" s="81">
        <v>0</v>
      </c>
      <c r="RN16" s="81">
        <v>2</v>
      </c>
      <c r="RO16" s="81">
        <v>0</v>
      </c>
      <c r="RP16" s="81">
        <v>0</v>
      </c>
      <c r="RQ16" s="81">
        <v>0</v>
      </c>
      <c r="RR16" s="81">
        <v>0</v>
      </c>
      <c r="RS16" s="81">
        <v>28</v>
      </c>
      <c r="RT16" s="81">
        <v>0</v>
      </c>
      <c r="RU16" s="81">
        <v>0</v>
      </c>
      <c r="RV16" s="81">
        <v>0</v>
      </c>
      <c r="RW16" s="81">
        <v>0</v>
      </c>
      <c r="RX16" s="81">
        <v>0</v>
      </c>
      <c r="RY16" s="81">
        <v>0</v>
      </c>
      <c r="RZ16" s="81">
        <v>0</v>
      </c>
      <c r="SA16" s="81">
        <v>0</v>
      </c>
      <c r="SB16" s="81">
        <v>0</v>
      </c>
      <c r="SC16" s="81">
        <v>0</v>
      </c>
      <c r="SD16" s="81">
        <v>1</v>
      </c>
      <c r="SE16" s="81">
        <v>0</v>
      </c>
      <c r="SF16" s="81">
        <v>0</v>
      </c>
      <c r="SG16" s="81">
        <v>0</v>
      </c>
      <c r="SH16" s="81">
        <v>0</v>
      </c>
    </row>
    <row r="17" spans="1:502">
      <c r="A17" s="18" t="s">
        <v>2324</v>
      </c>
      <c r="B17" s="80">
        <v>9</v>
      </c>
      <c r="C17" s="80">
        <v>9</v>
      </c>
      <c r="D17" s="80">
        <v>1</v>
      </c>
      <c r="E17" s="80">
        <v>2012</v>
      </c>
      <c r="F17" s="80" t="s">
        <v>88</v>
      </c>
      <c r="G17" s="182" t="s">
        <v>2315</v>
      </c>
      <c r="H17" s="80" t="s">
        <v>2316</v>
      </c>
      <c r="I17" s="173"/>
      <c r="J17" s="83">
        <v>0</v>
      </c>
      <c r="K17" s="83">
        <v>0</v>
      </c>
      <c r="L17" s="83">
        <v>0</v>
      </c>
      <c r="M17" s="83">
        <v>0</v>
      </c>
      <c r="N17" s="83">
        <v>0</v>
      </c>
      <c r="O17" s="83">
        <v>0</v>
      </c>
      <c r="P17" s="83">
        <v>0</v>
      </c>
      <c r="Q17" s="83">
        <v>0</v>
      </c>
      <c r="R17" s="83">
        <v>0</v>
      </c>
      <c r="S17" s="83">
        <v>0</v>
      </c>
      <c r="T17" s="83">
        <v>21.585000000000001</v>
      </c>
      <c r="U17" s="83">
        <v>0</v>
      </c>
      <c r="V17" s="83">
        <v>0</v>
      </c>
      <c r="W17" s="83">
        <v>0</v>
      </c>
      <c r="X17" s="83">
        <v>0</v>
      </c>
      <c r="Y17" s="83">
        <v>12449.085999999999</v>
      </c>
      <c r="Z17" s="83">
        <v>748.05100000000004</v>
      </c>
      <c r="AA17" s="83">
        <v>25.788</v>
      </c>
      <c r="AB17" s="83">
        <v>0</v>
      </c>
      <c r="AC17" s="83">
        <v>0</v>
      </c>
      <c r="AD17" s="83">
        <v>7.5330000000000004</v>
      </c>
      <c r="AE17" s="83">
        <v>588.15200000000004</v>
      </c>
      <c r="AF17" s="83">
        <v>0</v>
      </c>
      <c r="AG17" s="83">
        <v>0</v>
      </c>
      <c r="AH17" s="83">
        <v>0</v>
      </c>
      <c r="AI17" s="83">
        <v>0</v>
      </c>
      <c r="AJ17" s="83">
        <v>0</v>
      </c>
      <c r="AK17" s="83">
        <v>0</v>
      </c>
      <c r="AL17" s="83">
        <v>37.954000000000001</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8.8859999999999992</v>
      </c>
      <c r="CO17" s="83">
        <v>0</v>
      </c>
      <c r="CP17" s="83">
        <v>0</v>
      </c>
      <c r="CQ17" s="83">
        <v>0</v>
      </c>
      <c r="CR17" s="83">
        <v>0</v>
      </c>
      <c r="CS17" s="83">
        <v>3.7440000000000002</v>
      </c>
      <c r="CT17" s="83">
        <v>0</v>
      </c>
      <c r="CU17" s="83">
        <v>0</v>
      </c>
      <c r="CV17" s="83">
        <v>0</v>
      </c>
      <c r="CW17" s="83">
        <v>0</v>
      </c>
      <c r="CX17" s="83">
        <v>0</v>
      </c>
      <c r="CY17" s="83">
        <v>0</v>
      </c>
      <c r="CZ17" s="83">
        <v>0</v>
      </c>
      <c r="DA17" s="83">
        <v>0</v>
      </c>
      <c r="DB17" s="83">
        <v>0</v>
      </c>
      <c r="DC17" s="83">
        <v>0</v>
      </c>
      <c r="DD17" s="83">
        <v>0</v>
      </c>
      <c r="DE17" s="83">
        <v>748.05100000000004</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21.585000000000001</v>
      </c>
      <c r="DV17" s="83">
        <v>0</v>
      </c>
      <c r="DW17" s="83">
        <v>0</v>
      </c>
      <c r="DX17" s="83">
        <v>0</v>
      </c>
      <c r="DY17" s="83">
        <v>0</v>
      </c>
      <c r="DZ17" s="83">
        <v>12449.085999999999</v>
      </c>
      <c r="EA17" s="83">
        <v>0</v>
      </c>
      <c r="EB17" s="83">
        <v>25.788</v>
      </c>
      <c r="EC17" s="83">
        <v>0</v>
      </c>
      <c r="ED17" s="83">
        <v>0</v>
      </c>
      <c r="EE17" s="83">
        <v>7.5330000000000004</v>
      </c>
      <c r="EF17" s="83">
        <v>588.15200000000004</v>
      </c>
      <c r="EG17" s="83">
        <v>0</v>
      </c>
      <c r="EH17" s="83">
        <v>0</v>
      </c>
      <c r="EI17" s="83">
        <v>0</v>
      </c>
      <c r="EJ17" s="83">
        <v>0</v>
      </c>
      <c r="EK17" s="83">
        <v>0</v>
      </c>
      <c r="EL17" s="83">
        <v>0</v>
      </c>
      <c r="EM17" s="83">
        <v>37.954000000000001</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8.8859999999999992</v>
      </c>
      <c r="GP17" s="83">
        <v>0</v>
      </c>
      <c r="GQ17" s="83">
        <v>0</v>
      </c>
      <c r="GR17" s="83">
        <v>0</v>
      </c>
      <c r="GS17" s="83">
        <v>0</v>
      </c>
      <c r="GT17" s="83">
        <v>3.7440000000000002</v>
      </c>
      <c r="GU17" s="83">
        <v>0</v>
      </c>
      <c r="GV17" s="83">
        <v>0</v>
      </c>
      <c r="GW17" s="83">
        <v>0</v>
      </c>
      <c r="GX17" s="83">
        <v>0</v>
      </c>
      <c r="GY17" s="83">
        <v>0</v>
      </c>
      <c r="GZ17" s="83">
        <v>0</v>
      </c>
      <c r="HA17" s="83">
        <v>0</v>
      </c>
      <c r="HB17" s="83">
        <v>0</v>
      </c>
      <c r="HC17" s="83">
        <v>0</v>
      </c>
      <c r="HD17" s="83">
        <v>0</v>
      </c>
      <c r="HE17" s="83">
        <v>0</v>
      </c>
      <c r="HF17" s="83">
        <v>748.05100000000004</v>
      </c>
      <c r="HG17" s="83">
        <v>0</v>
      </c>
      <c r="HH17" s="83">
        <v>0</v>
      </c>
      <c r="HI17" s="83">
        <v>0</v>
      </c>
      <c r="HJ17" s="83">
        <v>0</v>
      </c>
      <c r="HK17" s="83">
        <v>13130.098</v>
      </c>
      <c r="HL17" s="83">
        <v>0</v>
      </c>
      <c r="HM17" s="83">
        <v>0</v>
      </c>
      <c r="HN17" s="83">
        <v>0</v>
      </c>
      <c r="HO17" s="83">
        <v>0</v>
      </c>
      <c r="HP17" s="83">
        <v>0</v>
      </c>
      <c r="HQ17" s="83">
        <v>0</v>
      </c>
      <c r="HR17" s="83">
        <v>0</v>
      </c>
      <c r="HS17" s="83">
        <v>0</v>
      </c>
      <c r="HT17" s="83">
        <v>0</v>
      </c>
      <c r="HU17" s="83">
        <v>0</v>
      </c>
      <c r="HV17" s="83">
        <v>8.8859999999999992</v>
      </c>
      <c r="HW17" s="83">
        <v>0</v>
      </c>
      <c r="HX17" s="83">
        <v>3.7440000000000002</v>
      </c>
      <c r="HY17" s="83">
        <v>0</v>
      </c>
      <c r="HZ17" s="83">
        <v>0</v>
      </c>
      <c r="IA17" s="83">
        <v>748.05100000000004</v>
      </c>
      <c r="IB17" s="83">
        <v>0</v>
      </c>
      <c r="IC17" s="83">
        <v>0</v>
      </c>
      <c r="ID17" s="83">
        <v>0</v>
      </c>
      <c r="IE17" s="83">
        <v>0</v>
      </c>
      <c r="IF17" s="83">
        <v>13878.148999999999</v>
      </c>
      <c r="IG17" s="83">
        <v>0</v>
      </c>
      <c r="IH17" s="83">
        <v>0</v>
      </c>
      <c r="II17" s="83">
        <v>0</v>
      </c>
      <c r="IJ17" s="83">
        <v>0</v>
      </c>
      <c r="IK17" s="83">
        <v>0</v>
      </c>
      <c r="IL17" s="83">
        <v>0</v>
      </c>
      <c r="IM17" s="83">
        <v>0</v>
      </c>
      <c r="IN17" s="83">
        <v>0</v>
      </c>
      <c r="IO17" s="83">
        <v>0</v>
      </c>
      <c r="IP17" s="83">
        <v>0</v>
      </c>
      <c r="IQ17" s="83">
        <v>8.8859999999999992</v>
      </c>
      <c r="IR17" s="83">
        <v>0</v>
      </c>
      <c r="IS17" s="83">
        <v>3.7440000000000002</v>
      </c>
      <c r="IT17" s="83">
        <v>0</v>
      </c>
      <c r="IU17" s="83">
        <v>0</v>
      </c>
      <c r="IV17" s="84">
        <v>0</v>
      </c>
      <c r="IW17" s="81">
        <v>0</v>
      </c>
      <c r="IX17" s="81">
        <v>0</v>
      </c>
      <c r="IY17" s="81">
        <v>0</v>
      </c>
      <c r="IZ17" s="81">
        <v>0</v>
      </c>
      <c r="JA17" s="81">
        <v>0</v>
      </c>
      <c r="JB17" s="81">
        <v>0</v>
      </c>
      <c r="JC17" s="81">
        <v>0</v>
      </c>
      <c r="JD17" s="81">
        <v>0</v>
      </c>
      <c r="JE17" s="81">
        <v>0</v>
      </c>
      <c r="JF17" s="81">
        <v>0</v>
      </c>
      <c r="JG17" s="81">
        <v>1</v>
      </c>
      <c r="JH17" s="81">
        <v>0</v>
      </c>
      <c r="JI17" s="81">
        <v>0</v>
      </c>
      <c r="JJ17" s="81">
        <v>0</v>
      </c>
      <c r="JK17" s="81">
        <v>0</v>
      </c>
      <c r="JL17" s="81">
        <v>21</v>
      </c>
      <c r="JM17" s="81">
        <v>2</v>
      </c>
      <c r="JN17" s="81">
        <v>1</v>
      </c>
      <c r="JO17" s="81">
        <v>0</v>
      </c>
      <c r="JP17" s="81">
        <v>0</v>
      </c>
      <c r="JQ17" s="81">
        <v>1</v>
      </c>
      <c r="JR17" s="81">
        <v>1</v>
      </c>
      <c r="JS17" s="81">
        <v>0</v>
      </c>
      <c r="JT17" s="81">
        <v>0</v>
      </c>
      <c r="JU17" s="81">
        <v>0</v>
      </c>
      <c r="JV17" s="81">
        <v>0</v>
      </c>
      <c r="JW17" s="81">
        <v>0</v>
      </c>
      <c r="JX17" s="81">
        <v>0</v>
      </c>
      <c r="JY17" s="81">
        <v>1</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1</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2</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1</v>
      </c>
      <c r="NI17" s="81">
        <v>0</v>
      </c>
      <c r="NJ17" s="81">
        <v>0</v>
      </c>
      <c r="NK17" s="81">
        <v>0</v>
      </c>
      <c r="NL17" s="81">
        <v>0</v>
      </c>
      <c r="NM17" s="81">
        <v>21</v>
      </c>
      <c r="NN17" s="81">
        <v>0</v>
      </c>
      <c r="NO17" s="81">
        <v>1</v>
      </c>
      <c r="NP17" s="81">
        <v>0</v>
      </c>
      <c r="NQ17" s="81">
        <v>0</v>
      </c>
      <c r="NR17" s="81">
        <v>1</v>
      </c>
      <c r="NS17" s="81">
        <v>1</v>
      </c>
      <c r="NT17" s="81">
        <v>0</v>
      </c>
      <c r="NU17" s="81">
        <v>0</v>
      </c>
      <c r="NV17" s="81">
        <v>0</v>
      </c>
      <c r="NW17" s="81">
        <v>0</v>
      </c>
      <c r="NX17" s="81">
        <v>0</v>
      </c>
      <c r="NY17" s="81">
        <v>0</v>
      </c>
      <c r="NZ17" s="81">
        <v>1</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1</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2</v>
      </c>
      <c r="QT17" s="81">
        <v>0</v>
      </c>
      <c r="QU17" s="81">
        <v>0</v>
      </c>
      <c r="QV17" s="81">
        <v>0</v>
      </c>
      <c r="QW17" s="81">
        <v>0</v>
      </c>
      <c r="QX17" s="81">
        <v>26</v>
      </c>
      <c r="QY17" s="81">
        <v>0</v>
      </c>
      <c r="QZ17" s="81">
        <v>0</v>
      </c>
      <c r="RA17" s="81">
        <v>0</v>
      </c>
      <c r="RB17" s="81">
        <v>0</v>
      </c>
      <c r="RC17" s="81">
        <v>0</v>
      </c>
      <c r="RD17" s="81">
        <v>0</v>
      </c>
      <c r="RE17" s="81">
        <v>0</v>
      </c>
      <c r="RF17" s="81">
        <v>0</v>
      </c>
      <c r="RG17" s="81">
        <v>0</v>
      </c>
      <c r="RH17" s="81">
        <v>0</v>
      </c>
      <c r="RI17" s="81">
        <v>1</v>
      </c>
      <c r="RJ17" s="81">
        <v>0</v>
      </c>
      <c r="RK17" s="81">
        <v>1</v>
      </c>
      <c r="RL17" s="81">
        <v>0</v>
      </c>
      <c r="RM17" s="81">
        <v>0</v>
      </c>
      <c r="RN17" s="81">
        <v>2</v>
      </c>
      <c r="RO17" s="81">
        <v>0</v>
      </c>
      <c r="RP17" s="81">
        <v>0</v>
      </c>
      <c r="RQ17" s="81">
        <v>0</v>
      </c>
      <c r="RR17" s="81">
        <v>0</v>
      </c>
      <c r="RS17" s="81">
        <v>28</v>
      </c>
      <c r="RT17" s="81">
        <v>0</v>
      </c>
      <c r="RU17" s="81">
        <v>0</v>
      </c>
      <c r="RV17" s="81">
        <v>0</v>
      </c>
      <c r="RW17" s="81">
        <v>0</v>
      </c>
      <c r="RX17" s="81">
        <v>0</v>
      </c>
      <c r="RY17" s="81">
        <v>0</v>
      </c>
      <c r="RZ17" s="81">
        <v>0</v>
      </c>
      <c r="SA17" s="81">
        <v>0</v>
      </c>
      <c r="SB17" s="81">
        <v>0</v>
      </c>
      <c r="SC17" s="81">
        <v>0</v>
      </c>
      <c r="SD17" s="81">
        <v>1</v>
      </c>
      <c r="SE17" s="81">
        <v>0</v>
      </c>
      <c r="SF17" s="81">
        <v>1</v>
      </c>
      <c r="SG17" s="81">
        <v>0</v>
      </c>
      <c r="SH17" s="81">
        <v>0</v>
      </c>
    </row>
    <row r="18" spans="1:502">
      <c r="A18" s="18" t="s">
        <v>2325</v>
      </c>
      <c r="B18" s="80">
        <v>10</v>
      </c>
      <c r="C18" s="80">
        <v>10</v>
      </c>
      <c r="D18" s="80">
        <v>1</v>
      </c>
      <c r="E18" s="80">
        <v>2013</v>
      </c>
      <c r="F18" s="80" t="s">
        <v>89</v>
      </c>
      <c r="G18" s="182" t="s">
        <v>2315</v>
      </c>
      <c r="H18" s="80" t="s">
        <v>2316</v>
      </c>
      <c r="I18" s="173"/>
      <c r="J18" s="83">
        <v>0</v>
      </c>
      <c r="K18" s="83">
        <v>0</v>
      </c>
      <c r="L18" s="83">
        <v>0</v>
      </c>
      <c r="M18" s="83">
        <v>0</v>
      </c>
      <c r="N18" s="83">
        <v>0</v>
      </c>
      <c r="O18" s="83">
        <v>0</v>
      </c>
      <c r="P18" s="83">
        <v>0</v>
      </c>
      <c r="Q18" s="83">
        <v>0</v>
      </c>
      <c r="R18" s="83">
        <v>0</v>
      </c>
      <c r="S18" s="83">
        <v>0</v>
      </c>
      <c r="T18" s="83">
        <v>50.332000000000001</v>
      </c>
      <c r="U18" s="83">
        <v>0</v>
      </c>
      <c r="V18" s="83">
        <v>0</v>
      </c>
      <c r="W18" s="83">
        <v>0</v>
      </c>
      <c r="X18" s="83">
        <v>0</v>
      </c>
      <c r="Y18" s="83">
        <v>13198.589</v>
      </c>
      <c r="Z18" s="83">
        <v>800.56399999999996</v>
      </c>
      <c r="AA18" s="83">
        <v>26.792000000000002</v>
      </c>
      <c r="AB18" s="83">
        <v>0</v>
      </c>
      <c r="AC18" s="83">
        <v>0</v>
      </c>
      <c r="AD18" s="83">
        <v>6.9969999999999999</v>
      </c>
      <c r="AE18" s="83">
        <v>0</v>
      </c>
      <c r="AF18" s="83">
        <v>0</v>
      </c>
      <c r="AG18" s="83">
        <v>0</v>
      </c>
      <c r="AH18" s="83">
        <v>0</v>
      </c>
      <c r="AI18" s="83">
        <v>0</v>
      </c>
      <c r="AJ18" s="83">
        <v>0</v>
      </c>
      <c r="AK18" s="83">
        <v>0</v>
      </c>
      <c r="AL18" s="83">
        <v>40.561999999999998</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3.7269999999999999</v>
      </c>
      <c r="CT18" s="83">
        <v>0</v>
      </c>
      <c r="CU18" s="83">
        <v>0</v>
      </c>
      <c r="CV18" s="83">
        <v>0</v>
      </c>
      <c r="CW18" s="83">
        <v>0</v>
      </c>
      <c r="CX18" s="83">
        <v>0</v>
      </c>
      <c r="CY18" s="83">
        <v>0</v>
      </c>
      <c r="CZ18" s="83">
        <v>0</v>
      </c>
      <c r="DA18" s="83">
        <v>0</v>
      </c>
      <c r="DB18" s="83">
        <v>0</v>
      </c>
      <c r="DC18" s="83">
        <v>0</v>
      </c>
      <c r="DD18" s="83">
        <v>0</v>
      </c>
      <c r="DE18" s="83">
        <v>800.56399999999996</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50.332000000000001</v>
      </c>
      <c r="DV18" s="83">
        <v>0</v>
      </c>
      <c r="DW18" s="83">
        <v>0</v>
      </c>
      <c r="DX18" s="83">
        <v>0</v>
      </c>
      <c r="DY18" s="83">
        <v>0</v>
      </c>
      <c r="DZ18" s="83">
        <v>13198.589</v>
      </c>
      <c r="EA18" s="83">
        <v>0</v>
      </c>
      <c r="EB18" s="83">
        <v>26.792000000000002</v>
      </c>
      <c r="EC18" s="83">
        <v>0</v>
      </c>
      <c r="ED18" s="83">
        <v>0</v>
      </c>
      <c r="EE18" s="83">
        <v>6.9969999999999999</v>
      </c>
      <c r="EF18" s="83">
        <v>0</v>
      </c>
      <c r="EG18" s="83">
        <v>0</v>
      </c>
      <c r="EH18" s="83">
        <v>0</v>
      </c>
      <c r="EI18" s="83">
        <v>0</v>
      </c>
      <c r="EJ18" s="83">
        <v>0</v>
      </c>
      <c r="EK18" s="83">
        <v>0</v>
      </c>
      <c r="EL18" s="83">
        <v>0</v>
      </c>
      <c r="EM18" s="83">
        <v>40.561999999999998</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3.7269999999999999</v>
      </c>
      <c r="GU18" s="83">
        <v>0</v>
      </c>
      <c r="GV18" s="83">
        <v>0</v>
      </c>
      <c r="GW18" s="83">
        <v>0</v>
      </c>
      <c r="GX18" s="83">
        <v>0</v>
      </c>
      <c r="GY18" s="83">
        <v>0</v>
      </c>
      <c r="GZ18" s="83">
        <v>0</v>
      </c>
      <c r="HA18" s="83">
        <v>0</v>
      </c>
      <c r="HB18" s="83">
        <v>0</v>
      </c>
      <c r="HC18" s="83">
        <v>0</v>
      </c>
      <c r="HD18" s="83">
        <v>0</v>
      </c>
      <c r="HE18" s="83">
        <v>0</v>
      </c>
      <c r="HF18" s="83">
        <v>800.56399999999996</v>
      </c>
      <c r="HG18" s="83">
        <v>0</v>
      </c>
      <c r="HH18" s="83">
        <v>0</v>
      </c>
      <c r="HI18" s="83">
        <v>0</v>
      </c>
      <c r="HJ18" s="83">
        <v>0</v>
      </c>
      <c r="HK18" s="83">
        <v>13323.272000000001</v>
      </c>
      <c r="HL18" s="83">
        <v>0</v>
      </c>
      <c r="HM18" s="83">
        <v>0</v>
      </c>
      <c r="HN18" s="83">
        <v>0</v>
      </c>
      <c r="HO18" s="83">
        <v>0</v>
      </c>
      <c r="HP18" s="83">
        <v>0</v>
      </c>
      <c r="HQ18" s="83">
        <v>0</v>
      </c>
      <c r="HR18" s="83">
        <v>0</v>
      </c>
      <c r="HS18" s="83">
        <v>0</v>
      </c>
      <c r="HT18" s="83">
        <v>0</v>
      </c>
      <c r="HU18" s="83">
        <v>0</v>
      </c>
      <c r="HV18" s="83">
        <v>0</v>
      </c>
      <c r="HW18" s="83">
        <v>0</v>
      </c>
      <c r="HX18" s="83">
        <v>3.7269999999999999</v>
      </c>
      <c r="HY18" s="83">
        <v>0</v>
      </c>
      <c r="HZ18" s="83">
        <v>0</v>
      </c>
      <c r="IA18" s="83">
        <v>800.56399999999996</v>
      </c>
      <c r="IB18" s="83">
        <v>0</v>
      </c>
      <c r="IC18" s="83">
        <v>0</v>
      </c>
      <c r="ID18" s="83">
        <v>0</v>
      </c>
      <c r="IE18" s="83">
        <v>0</v>
      </c>
      <c r="IF18" s="83">
        <v>14123.835999999999</v>
      </c>
      <c r="IG18" s="83">
        <v>0</v>
      </c>
      <c r="IH18" s="83">
        <v>0</v>
      </c>
      <c r="II18" s="83">
        <v>0</v>
      </c>
      <c r="IJ18" s="83">
        <v>0</v>
      </c>
      <c r="IK18" s="83">
        <v>0</v>
      </c>
      <c r="IL18" s="83">
        <v>0</v>
      </c>
      <c r="IM18" s="83">
        <v>0</v>
      </c>
      <c r="IN18" s="83">
        <v>0</v>
      </c>
      <c r="IO18" s="83">
        <v>0</v>
      </c>
      <c r="IP18" s="83">
        <v>0</v>
      </c>
      <c r="IQ18" s="83">
        <v>0</v>
      </c>
      <c r="IR18" s="83">
        <v>0</v>
      </c>
      <c r="IS18" s="83">
        <v>3.7269999999999999</v>
      </c>
      <c r="IT18" s="83">
        <v>0</v>
      </c>
      <c r="IU18" s="83">
        <v>0</v>
      </c>
      <c r="IV18" s="84">
        <v>0</v>
      </c>
      <c r="IW18" s="81">
        <v>0</v>
      </c>
      <c r="IX18" s="81">
        <v>0</v>
      </c>
      <c r="IY18" s="81">
        <v>0</v>
      </c>
      <c r="IZ18" s="81">
        <v>0</v>
      </c>
      <c r="JA18" s="81">
        <v>0</v>
      </c>
      <c r="JB18" s="81">
        <v>0</v>
      </c>
      <c r="JC18" s="81">
        <v>0</v>
      </c>
      <c r="JD18" s="81">
        <v>0</v>
      </c>
      <c r="JE18" s="81">
        <v>0</v>
      </c>
      <c r="JF18" s="81">
        <v>0</v>
      </c>
      <c r="JG18" s="81">
        <v>1</v>
      </c>
      <c r="JH18" s="81">
        <v>0</v>
      </c>
      <c r="JI18" s="81">
        <v>0</v>
      </c>
      <c r="JJ18" s="81">
        <v>0</v>
      </c>
      <c r="JK18" s="81">
        <v>0</v>
      </c>
      <c r="JL18" s="81">
        <v>21</v>
      </c>
      <c r="JM18" s="81">
        <v>2</v>
      </c>
      <c r="JN18" s="81">
        <v>1</v>
      </c>
      <c r="JO18" s="81">
        <v>0</v>
      </c>
      <c r="JP18" s="81">
        <v>0</v>
      </c>
      <c r="JQ18" s="81">
        <v>1</v>
      </c>
      <c r="JR18" s="81">
        <v>0</v>
      </c>
      <c r="JS18" s="81">
        <v>0</v>
      </c>
      <c r="JT18" s="81">
        <v>0</v>
      </c>
      <c r="JU18" s="81">
        <v>0</v>
      </c>
      <c r="JV18" s="81">
        <v>0</v>
      </c>
      <c r="JW18" s="81">
        <v>0</v>
      </c>
      <c r="JX18" s="81">
        <v>0</v>
      </c>
      <c r="JY18" s="81">
        <v>1</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2</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1</v>
      </c>
      <c r="NI18" s="81">
        <v>0</v>
      </c>
      <c r="NJ18" s="81">
        <v>0</v>
      </c>
      <c r="NK18" s="81">
        <v>0</v>
      </c>
      <c r="NL18" s="81">
        <v>0</v>
      </c>
      <c r="NM18" s="81">
        <v>21</v>
      </c>
      <c r="NN18" s="81">
        <v>0</v>
      </c>
      <c r="NO18" s="81">
        <v>1</v>
      </c>
      <c r="NP18" s="81">
        <v>0</v>
      </c>
      <c r="NQ18" s="81">
        <v>0</v>
      </c>
      <c r="NR18" s="81">
        <v>1</v>
      </c>
      <c r="NS18" s="81">
        <v>0</v>
      </c>
      <c r="NT18" s="81">
        <v>0</v>
      </c>
      <c r="NU18" s="81">
        <v>0</v>
      </c>
      <c r="NV18" s="81">
        <v>0</v>
      </c>
      <c r="NW18" s="81">
        <v>0</v>
      </c>
      <c r="NX18" s="81">
        <v>0</v>
      </c>
      <c r="NY18" s="81">
        <v>0</v>
      </c>
      <c r="NZ18" s="81">
        <v>1</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2</v>
      </c>
      <c r="QT18" s="81">
        <v>0</v>
      </c>
      <c r="QU18" s="81">
        <v>0</v>
      </c>
      <c r="QV18" s="81">
        <v>0</v>
      </c>
      <c r="QW18" s="81">
        <v>0</v>
      </c>
      <c r="QX18" s="81">
        <v>25</v>
      </c>
      <c r="QY18" s="81">
        <v>0</v>
      </c>
      <c r="QZ18" s="81">
        <v>0</v>
      </c>
      <c r="RA18" s="81">
        <v>0</v>
      </c>
      <c r="RB18" s="81">
        <v>0</v>
      </c>
      <c r="RC18" s="81">
        <v>0</v>
      </c>
      <c r="RD18" s="81">
        <v>0</v>
      </c>
      <c r="RE18" s="81">
        <v>0</v>
      </c>
      <c r="RF18" s="81">
        <v>0</v>
      </c>
      <c r="RG18" s="81">
        <v>0</v>
      </c>
      <c r="RH18" s="81">
        <v>0</v>
      </c>
      <c r="RI18" s="81">
        <v>0</v>
      </c>
      <c r="RJ18" s="81">
        <v>0</v>
      </c>
      <c r="RK18" s="81">
        <v>1</v>
      </c>
      <c r="RL18" s="81">
        <v>0</v>
      </c>
      <c r="RM18" s="81">
        <v>0</v>
      </c>
      <c r="RN18" s="81">
        <v>2</v>
      </c>
      <c r="RO18" s="81">
        <v>0</v>
      </c>
      <c r="RP18" s="81">
        <v>0</v>
      </c>
      <c r="RQ18" s="81">
        <v>0</v>
      </c>
      <c r="RR18" s="81">
        <v>0</v>
      </c>
      <c r="RS18" s="81">
        <v>27</v>
      </c>
      <c r="RT18" s="81">
        <v>0</v>
      </c>
      <c r="RU18" s="81">
        <v>0</v>
      </c>
      <c r="RV18" s="81">
        <v>0</v>
      </c>
      <c r="RW18" s="81">
        <v>0</v>
      </c>
      <c r="RX18" s="81">
        <v>0</v>
      </c>
      <c r="RY18" s="81">
        <v>0</v>
      </c>
      <c r="RZ18" s="81">
        <v>0</v>
      </c>
      <c r="SA18" s="81">
        <v>0</v>
      </c>
      <c r="SB18" s="81">
        <v>0</v>
      </c>
      <c r="SC18" s="81">
        <v>0</v>
      </c>
      <c r="SD18" s="81">
        <v>0</v>
      </c>
      <c r="SE18" s="81">
        <v>0</v>
      </c>
      <c r="SF18" s="81">
        <v>1</v>
      </c>
      <c r="SG18" s="81">
        <v>0</v>
      </c>
      <c r="SH18" s="81">
        <v>0</v>
      </c>
    </row>
    <row r="19" spans="1:502">
      <c r="A19" s="18" t="s">
        <v>2326</v>
      </c>
      <c r="B19" s="80">
        <v>11</v>
      </c>
      <c r="C19" s="80">
        <v>11</v>
      </c>
      <c r="D19" s="80">
        <v>1</v>
      </c>
      <c r="E19" s="80">
        <v>2014</v>
      </c>
      <c r="F19" s="80" t="s">
        <v>90</v>
      </c>
      <c r="G19" s="182" t="s">
        <v>2315</v>
      </c>
      <c r="H19" s="80" t="s">
        <v>2316</v>
      </c>
      <c r="I19" s="173"/>
      <c r="J19" s="83">
        <v>0</v>
      </c>
      <c r="K19" s="83">
        <v>0</v>
      </c>
      <c r="L19" s="83">
        <v>0</v>
      </c>
      <c r="M19" s="83">
        <v>0</v>
      </c>
      <c r="N19" s="83">
        <v>0</v>
      </c>
      <c r="O19" s="83">
        <v>0</v>
      </c>
      <c r="P19" s="83">
        <v>0</v>
      </c>
      <c r="Q19" s="83">
        <v>0</v>
      </c>
      <c r="R19" s="83">
        <v>0</v>
      </c>
      <c r="S19" s="83">
        <v>0</v>
      </c>
      <c r="T19" s="83">
        <v>50.744</v>
      </c>
      <c r="U19" s="83">
        <v>0</v>
      </c>
      <c r="V19" s="83">
        <v>0</v>
      </c>
      <c r="W19" s="83">
        <v>0</v>
      </c>
      <c r="X19" s="83">
        <v>0</v>
      </c>
      <c r="Y19" s="83">
        <v>13468.849</v>
      </c>
      <c r="Z19" s="83">
        <v>89.391999999999996</v>
      </c>
      <c r="AA19" s="83">
        <v>26.555</v>
      </c>
      <c r="AB19" s="83">
        <v>0</v>
      </c>
      <c r="AC19" s="83">
        <v>0</v>
      </c>
      <c r="AD19" s="83">
        <v>8.1050000000000004</v>
      </c>
      <c r="AE19" s="83">
        <v>654.56600000000003</v>
      </c>
      <c r="AF19" s="83">
        <v>0</v>
      </c>
      <c r="AG19" s="83">
        <v>0</v>
      </c>
      <c r="AH19" s="83">
        <v>0</v>
      </c>
      <c r="AI19" s="83">
        <v>0</v>
      </c>
      <c r="AJ19" s="83">
        <v>0</v>
      </c>
      <c r="AK19" s="83">
        <v>0</v>
      </c>
      <c r="AL19" s="83">
        <v>38.113</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9.7129999999999992</v>
      </c>
      <c r="CO19" s="83">
        <v>0</v>
      </c>
      <c r="CP19" s="83">
        <v>0</v>
      </c>
      <c r="CQ19" s="83">
        <v>0</v>
      </c>
      <c r="CR19" s="83">
        <v>0</v>
      </c>
      <c r="CS19" s="83">
        <v>3.6819999999999999</v>
      </c>
      <c r="CT19" s="83">
        <v>0</v>
      </c>
      <c r="CU19" s="83">
        <v>0</v>
      </c>
      <c r="CV19" s="83">
        <v>0</v>
      </c>
      <c r="CW19" s="83">
        <v>0</v>
      </c>
      <c r="CX19" s="83">
        <v>0</v>
      </c>
      <c r="CY19" s="83">
        <v>0</v>
      </c>
      <c r="CZ19" s="83">
        <v>0</v>
      </c>
      <c r="DA19" s="83">
        <v>0</v>
      </c>
      <c r="DB19" s="83">
        <v>0</v>
      </c>
      <c r="DC19" s="83">
        <v>0</v>
      </c>
      <c r="DD19" s="83">
        <v>0</v>
      </c>
      <c r="DE19" s="83">
        <v>89.391999999999996</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50.744</v>
      </c>
      <c r="DV19" s="83">
        <v>0</v>
      </c>
      <c r="DW19" s="83">
        <v>0</v>
      </c>
      <c r="DX19" s="83">
        <v>0</v>
      </c>
      <c r="DY19" s="83">
        <v>0</v>
      </c>
      <c r="DZ19" s="83">
        <v>13468.849</v>
      </c>
      <c r="EA19" s="83">
        <v>0</v>
      </c>
      <c r="EB19" s="83">
        <v>26.555</v>
      </c>
      <c r="EC19" s="83">
        <v>0</v>
      </c>
      <c r="ED19" s="83">
        <v>0</v>
      </c>
      <c r="EE19" s="83">
        <v>8.1050000000000004</v>
      </c>
      <c r="EF19" s="83">
        <v>654.56600000000003</v>
      </c>
      <c r="EG19" s="83">
        <v>0</v>
      </c>
      <c r="EH19" s="83">
        <v>0</v>
      </c>
      <c r="EI19" s="83">
        <v>0</v>
      </c>
      <c r="EJ19" s="83">
        <v>0</v>
      </c>
      <c r="EK19" s="83">
        <v>0</v>
      </c>
      <c r="EL19" s="83">
        <v>0</v>
      </c>
      <c r="EM19" s="83">
        <v>38.113</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9.7129999999999992</v>
      </c>
      <c r="GP19" s="83">
        <v>0</v>
      </c>
      <c r="GQ19" s="83">
        <v>0</v>
      </c>
      <c r="GR19" s="83">
        <v>0</v>
      </c>
      <c r="GS19" s="83">
        <v>0</v>
      </c>
      <c r="GT19" s="83">
        <v>3.6819999999999999</v>
      </c>
      <c r="GU19" s="83">
        <v>0</v>
      </c>
      <c r="GV19" s="83">
        <v>0</v>
      </c>
      <c r="GW19" s="83">
        <v>0</v>
      </c>
      <c r="GX19" s="83">
        <v>0</v>
      </c>
      <c r="GY19" s="83">
        <v>0</v>
      </c>
      <c r="GZ19" s="83">
        <v>0</v>
      </c>
      <c r="HA19" s="83">
        <v>0</v>
      </c>
      <c r="HB19" s="83">
        <v>0</v>
      </c>
      <c r="HC19" s="83">
        <v>0</v>
      </c>
      <c r="HD19" s="83">
        <v>0</v>
      </c>
      <c r="HE19" s="83">
        <v>0</v>
      </c>
      <c r="HF19" s="83">
        <v>89.391999999999996</v>
      </c>
      <c r="HG19" s="83">
        <v>0</v>
      </c>
      <c r="HH19" s="83">
        <v>0</v>
      </c>
      <c r="HI19" s="83">
        <v>0</v>
      </c>
      <c r="HJ19" s="83">
        <v>0</v>
      </c>
      <c r="HK19" s="83">
        <v>14246.932000000001</v>
      </c>
      <c r="HL19" s="83">
        <v>0</v>
      </c>
      <c r="HM19" s="83">
        <v>0</v>
      </c>
      <c r="HN19" s="83">
        <v>0</v>
      </c>
      <c r="HO19" s="83">
        <v>0</v>
      </c>
      <c r="HP19" s="83">
        <v>0</v>
      </c>
      <c r="HQ19" s="83">
        <v>0</v>
      </c>
      <c r="HR19" s="83">
        <v>0</v>
      </c>
      <c r="HS19" s="83">
        <v>0</v>
      </c>
      <c r="HT19" s="83">
        <v>0</v>
      </c>
      <c r="HU19" s="83">
        <v>0</v>
      </c>
      <c r="HV19" s="83">
        <v>9.7129999999999992</v>
      </c>
      <c r="HW19" s="83">
        <v>0</v>
      </c>
      <c r="HX19" s="83">
        <v>3.6819999999999999</v>
      </c>
      <c r="HY19" s="83">
        <v>0</v>
      </c>
      <c r="HZ19" s="83">
        <v>0</v>
      </c>
      <c r="IA19" s="83">
        <v>89.391999999999996</v>
      </c>
      <c r="IB19" s="83">
        <v>0</v>
      </c>
      <c r="IC19" s="83">
        <v>0</v>
      </c>
      <c r="ID19" s="83">
        <v>0</v>
      </c>
      <c r="IE19" s="83">
        <v>0</v>
      </c>
      <c r="IF19" s="83">
        <v>14336.324000000001</v>
      </c>
      <c r="IG19" s="83">
        <v>0</v>
      </c>
      <c r="IH19" s="83">
        <v>0</v>
      </c>
      <c r="II19" s="83">
        <v>0</v>
      </c>
      <c r="IJ19" s="83">
        <v>0</v>
      </c>
      <c r="IK19" s="83">
        <v>0</v>
      </c>
      <c r="IL19" s="83">
        <v>0</v>
      </c>
      <c r="IM19" s="83">
        <v>0</v>
      </c>
      <c r="IN19" s="83">
        <v>0</v>
      </c>
      <c r="IO19" s="83">
        <v>0</v>
      </c>
      <c r="IP19" s="83">
        <v>0</v>
      </c>
      <c r="IQ19" s="83">
        <v>9.7129999999999992</v>
      </c>
      <c r="IR19" s="83">
        <v>0</v>
      </c>
      <c r="IS19" s="83">
        <v>3.6819999999999999</v>
      </c>
      <c r="IT19" s="83">
        <v>0</v>
      </c>
      <c r="IU19" s="83">
        <v>0</v>
      </c>
      <c r="IV19" s="84">
        <v>0</v>
      </c>
      <c r="IW19" s="81">
        <v>0</v>
      </c>
      <c r="IX19" s="81">
        <v>0</v>
      </c>
      <c r="IY19" s="81">
        <v>0</v>
      </c>
      <c r="IZ19" s="81">
        <v>0</v>
      </c>
      <c r="JA19" s="81">
        <v>0</v>
      </c>
      <c r="JB19" s="81">
        <v>0</v>
      </c>
      <c r="JC19" s="81">
        <v>0</v>
      </c>
      <c r="JD19" s="81">
        <v>0</v>
      </c>
      <c r="JE19" s="81">
        <v>0</v>
      </c>
      <c r="JF19" s="81">
        <v>0</v>
      </c>
      <c r="JG19" s="81">
        <v>1</v>
      </c>
      <c r="JH19" s="81">
        <v>0</v>
      </c>
      <c r="JI19" s="81">
        <v>0</v>
      </c>
      <c r="JJ19" s="81">
        <v>0</v>
      </c>
      <c r="JK19" s="81">
        <v>0</v>
      </c>
      <c r="JL19" s="81">
        <v>18</v>
      </c>
      <c r="JM19" s="81">
        <v>1</v>
      </c>
      <c r="JN19" s="81">
        <v>1</v>
      </c>
      <c r="JO19" s="81">
        <v>0</v>
      </c>
      <c r="JP19" s="81">
        <v>0</v>
      </c>
      <c r="JQ19" s="81">
        <v>1</v>
      </c>
      <c r="JR19" s="81">
        <v>1</v>
      </c>
      <c r="JS19" s="81">
        <v>0</v>
      </c>
      <c r="JT19" s="81">
        <v>0</v>
      </c>
      <c r="JU19" s="81">
        <v>0</v>
      </c>
      <c r="JV19" s="81">
        <v>0</v>
      </c>
      <c r="JW19" s="81">
        <v>0</v>
      </c>
      <c r="JX19" s="81">
        <v>0</v>
      </c>
      <c r="JY19" s="81">
        <v>1</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1</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1</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1</v>
      </c>
      <c r="NI19" s="81">
        <v>0</v>
      </c>
      <c r="NJ19" s="81">
        <v>0</v>
      </c>
      <c r="NK19" s="81">
        <v>0</v>
      </c>
      <c r="NL19" s="81">
        <v>0</v>
      </c>
      <c r="NM19" s="81">
        <v>18</v>
      </c>
      <c r="NN19" s="81">
        <v>0</v>
      </c>
      <c r="NO19" s="81">
        <v>1</v>
      </c>
      <c r="NP19" s="81">
        <v>0</v>
      </c>
      <c r="NQ19" s="81">
        <v>0</v>
      </c>
      <c r="NR19" s="81">
        <v>1</v>
      </c>
      <c r="NS19" s="81">
        <v>1</v>
      </c>
      <c r="NT19" s="81">
        <v>0</v>
      </c>
      <c r="NU19" s="81">
        <v>0</v>
      </c>
      <c r="NV19" s="81">
        <v>0</v>
      </c>
      <c r="NW19" s="81">
        <v>0</v>
      </c>
      <c r="NX19" s="81">
        <v>0</v>
      </c>
      <c r="NY19" s="81">
        <v>0</v>
      </c>
      <c r="NZ19" s="81">
        <v>1</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1</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1</v>
      </c>
      <c r="QT19" s="81">
        <v>0</v>
      </c>
      <c r="QU19" s="81">
        <v>0</v>
      </c>
      <c r="QV19" s="81">
        <v>0</v>
      </c>
      <c r="QW19" s="81">
        <v>0</v>
      </c>
      <c r="QX19" s="81">
        <v>23</v>
      </c>
      <c r="QY19" s="81">
        <v>0</v>
      </c>
      <c r="QZ19" s="81">
        <v>0</v>
      </c>
      <c r="RA19" s="81">
        <v>0</v>
      </c>
      <c r="RB19" s="81">
        <v>0</v>
      </c>
      <c r="RC19" s="81">
        <v>0</v>
      </c>
      <c r="RD19" s="81">
        <v>0</v>
      </c>
      <c r="RE19" s="81">
        <v>0</v>
      </c>
      <c r="RF19" s="81">
        <v>0</v>
      </c>
      <c r="RG19" s="81">
        <v>0</v>
      </c>
      <c r="RH19" s="81">
        <v>0</v>
      </c>
      <c r="RI19" s="81">
        <v>1</v>
      </c>
      <c r="RJ19" s="81">
        <v>0</v>
      </c>
      <c r="RK19" s="81">
        <v>1</v>
      </c>
      <c r="RL19" s="81">
        <v>0</v>
      </c>
      <c r="RM19" s="81">
        <v>0</v>
      </c>
      <c r="RN19" s="81">
        <v>1</v>
      </c>
      <c r="RO19" s="81">
        <v>0</v>
      </c>
      <c r="RP19" s="81">
        <v>0</v>
      </c>
      <c r="RQ19" s="81">
        <v>0</v>
      </c>
      <c r="RR19" s="81">
        <v>0</v>
      </c>
      <c r="RS19" s="81">
        <v>24</v>
      </c>
      <c r="RT19" s="81">
        <v>0</v>
      </c>
      <c r="RU19" s="81">
        <v>0</v>
      </c>
      <c r="RV19" s="81">
        <v>0</v>
      </c>
      <c r="RW19" s="81">
        <v>0</v>
      </c>
      <c r="RX19" s="81">
        <v>0</v>
      </c>
      <c r="RY19" s="81">
        <v>0</v>
      </c>
      <c r="RZ19" s="81">
        <v>0</v>
      </c>
      <c r="SA19" s="81">
        <v>0</v>
      </c>
      <c r="SB19" s="81">
        <v>0</v>
      </c>
      <c r="SC19" s="81">
        <v>0</v>
      </c>
      <c r="SD19" s="81">
        <v>1</v>
      </c>
      <c r="SE19" s="81">
        <v>0</v>
      </c>
      <c r="SF19" s="81">
        <v>1</v>
      </c>
      <c r="SG19" s="81">
        <v>0</v>
      </c>
      <c r="SH19" s="81">
        <v>0</v>
      </c>
    </row>
    <row r="20" spans="1:502">
      <c r="A20" s="18" t="s">
        <v>2327</v>
      </c>
      <c r="B20" s="80">
        <v>12</v>
      </c>
      <c r="C20" s="80">
        <v>12</v>
      </c>
      <c r="D20" s="80">
        <v>1</v>
      </c>
      <c r="E20" s="80">
        <v>2015</v>
      </c>
      <c r="F20" s="80" t="s">
        <v>91</v>
      </c>
      <c r="G20" s="182" t="s">
        <v>2315</v>
      </c>
      <c r="H20" s="80" t="s">
        <v>2316</v>
      </c>
      <c r="I20" s="173"/>
      <c r="J20" s="83">
        <v>0</v>
      </c>
      <c r="K20" s="83">
        <v>0</v>
      </c>
      <c r="L20" s="83">
        <v>0</v>
      </c>
      <c r="M20" s="83">
        <v>0</v>
      </c>
      <c r="N20" s="83">
        <v>0</v>
      </c>
      <c r="O20" s="83">
        <v>0</v>
      </c>
      <c r="P20" s="83">
        <v>0</v>
      </c>
      <c r="Q20" s="83">
        <v>0</v>
      </c>
      <c r="R20" s="83">
        <v>0</v>
      </c>
      <c r="S20" s="83">
        <v>0</v>
      </c>
      <c r="T20" s="83">
        <v>43.643000000000001</v>
      </c>
      <c r="U20" s="83">
        <v>0</v>
      </c>
      <c r="V20" s="83">
        <v>0</v>
      </c>
      <c r="W20" s="83">
        <v>0</v>
      </c>
      <c r="X20" s="83">
        <v>0</v>
      </c>
      <c r="Y20" s="83">
        <v>14237.627</v>
      </c>
      <c r="Z20" s="83">
        <v>93.644000000000005</v>
      </c>
      <c r="AA20" s="83">
        <v>27.875</v>
      </c>
      <c r="AB20" s="83">
        <v>0</v>
      </c>
      <c r="AC20" s="83">
        <v>0</v>
      </c>
      <c r="AD20" s="83">
        <v>7.66</v>
      </c>
      <c r="AE20" s="83">
        <v>629.197</v>
      </c>
      <c r="AF20" s="83">
        <v>0</v>
      </c>
      <c r="AG20" s="83">
        <v>0</v>
      </c>
      <c r="AH20" s="83">
        <v>0</v>
      </c>
      <c r="AI20" s="83">
        <v>0</v>
      </c>
      <c r="AJ20" s="83">
        <v>0</v>
      </c>
      <c r="AK20" s="83">
        <v>0</v>
      </c>
      <c r="AL20" s="83">
        <v>35.991</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9.7230000000000008</v>
      </c>
      <c r="CO20" s="83">
        <v>0</v>
      </c>
      <c r="CP20" s="83">
        <v>0</v>
      </c>
      <c r="CQ20" s="83">
        <v>0</v>
      </c>
      <c r="CR20" s="83">
        <v>0</v>
      </c>
      <c r="CS20" s="83">
        <v>4.0190000000000001</v>
      </c>
      <c r="CT20" s="83">
        <v>0</v>
      </c>
      <c r="CU20" s="83">
        <v>0</v>
      </c>
      <c r="CV20" s="83">
        <v>0</v>
      </c>
      <c r="CW20" s="83">
        <v>0</v>
      </c>
      <c r="CX20" s="83">
        <v>0</v>
      </c>
      <c r="CY20" s="83">
        <v>0</v>
      </c>
      <c r="CZ20" s="83">
        <v>0</v>
      </c>
      <c r="DA20" s="83">
        <v>0</v>
      </c>
      <c r="DB20" s="83">
        <v>0</v>
      </c>
      <c r="DC20" s="83">
        <v>0</v>
      </c>
      <c r="DD20" s="83">
        <v>0</v>
      </c>
      <c r="DE20" s="83">
        <v>93.644000000000005</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43.643000000000001</v>
      </c>
      <c r="DV20" s="83">
        <v>0</v>
      </c>
      <c r="DW20" s="83">
        <v>0</v>
      </c>
      <c r="DX20" s="83">
        <v>0</v>
      </c>
      <c r="DY20" s="83">
        <v>0</v>
      </c>
      <c r="DZ20" s="83">
        <v>14237.627</v>
      </c>
      <c r="EA20" s="83">
        <v>0</v>
      </c>
      <c r="EB20" s="83">
        <v>27.875</v>
      </c>
      <c r="EC20" s="83">
        <v>0</v>
      </c>
      <c r="ED20" s="83">
        <v>0</v>
      </c>
      <c r="EE20" s="83">
        <v>7.66</v>
      </c>
      <c r="EF20" s="83">
        <v>629.197</v>
      </c>
      <c r="EG20" s="83">
        <v>0</v>
      </c>
      <c r="EH20" s="83">
        <v>0</v>
      </c>
      <c r="EI20" s="83">
        <v>0</v>
      </c>
      <c r="EJ20" s="83">
        <v>0</v>
      </c>
      <c r="EK20" s="83">
        <v>0</v>
      </c>
      <c r="EL20" s="83">
        <v>0</v>
      </c>
      <c r="EM20" s="83">
        <v>35.991</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9.7230000000000008</v>
      </c>
      <c r="GP20" s="83">
        <v>0</v>
      </c>
      <c r="GQ20" s="83">
        <v>0</v>
      </c>
      <c r="GR20" s="83">
        <v>0</v>
      </c>
      <c r="GS20" s="83">
        <v>0</v>
      </c>
      <c r="GT20" s="83">
        <v>4.0190000000000001</v>
      </c>
      <c r="GU20" s="83">
        <v>0</v>
      </c>
      <c r="GV20" s="83">
        <v>0</v>
      </c>
      <c r="GW20" s="83">
        <v>0</v>
      </c>
      <c r="GX20" s="83">
        <v>0</v>
      </c>
      <c r="GY20" s="83">
        <v>0</v>
      </c>
      <c r="GZ20" s="83">
        <v>0</v>
      </c>
      <c r="HA20" s="83">
        <v>0</v>
      </c>
      <c r="HB20" s="83">
        <v>0</v>
      </c>
      <c r="HC20" s="83">
        <v>0</v>
      </c>
      <c r="HD20" s="83">
        <v>0</v>
      </c>
      <c r="HE20" s="83">
        <v>0</v>
      </c>
      <c r="HF20" s="83">
        <v>93.644000000000005</v>
      </c>
      <c r="HG20" s="83">
        <v>0</v>
      </c>
      <c r="HH20" s="83">
        <v>0</v>
      </c>
      <c r="HI20" s="83">
        <v>0</v>
      </c>
      <c r="HJ20" s="83">
        <v>0</v>
      </c>
      <c r="HK20" s="83">
        <v>14981.993</v>
      </c>
      <c r="HL20" s="83">
        <v>0</v>
      </c>
      <c r="HM20" s="83">
        <v>0</v>
      </c>
      <c r="HN20" s="83">
        <v>0</v>
      </c>
      <c r="HO20" s="83">
        <v>0</v>
      </c>
      <c r="HP20" s="83">
        <v>0</v>
      </c>
      <c r="HQ20" s="83">
        <v>0</v>
      </c>
      <c r="HR20" s="83">
        <v>0</v>
      </c>
      <c r="HS20" s="83">
        <v>0</v>
      </c>
      <c r="HT20" s="83">
        <v>0</v>
      </c>
      <c r="HU20" s="83">
        <v>0</v>
      </c>
      <c r="HV20" s="83">
        <v>9.7230000000000008</v>
      </c>
      <c r="HW20" s="83">
        <v>0</v>
      </c>
      <c r="HX20" s="83">
        <v>4.0190000000000001</v>
      </c>
      <c r="HY20" s="83">
        <v>0</v>
      </c>
      <c r="HZ20" s="83">
        <v>0</v>
      </c>
      <c r="IA20" s="83">
        <v>93.644000000000005</v>
      </c>
      <c r="IB20" s="83">
        <v>0</v>
      </c>
      <c r="IC20" s="83">
        <v>0</v>
      </c>
      <c r="ID20" s="83">
        <v>0</v>
      </c>
      <c r="IE20" s="83">
        <v>0</v>
      </c>
      <c r="IF20" s="83">
        <v>15075.637000000001</v>
      </c>
      <c r="IG20" s="83">
        <v>0</v>
      </c>
      <c r="IH20" s="83">
        <v>0</v>
      </c>
      <c r="II20" s="83">
        <v>0</v>
      </c>
      <c r="IJ20" s="83">
        <v>0</v>
      </c>
      <c r="IK20" s="83">
        <v>0</v>
      </c>
      <c r="IL20" s="83">
        <v>0</v>
      </c>
      <c r="IM20" s="83">
        <v>0</v>
      </c>
      <c r="IN20" s="83">
        <v>0</v>
      </c>
      <c r="IO20" s="83">
        <v>0</v>
      </c>
      <c r="IP20" s="83">
        <v>0</v>
      </c>
      <c r="IQ20" s="83">
        <v>9.7230000000000008</v>
      </c>
      <c r="IR20" s="83">
        <v>0</v>
      </c>
      <c r="IS20" s="83">
        <v>4.0190000000000001</v>
      </c>
      <c r="IT20" s="83">
        <v>0</v>
      </c>
      <c r="IU20" s="83">
        <v>0</v>
      </c>
      <c r="IV20" s="84">
        <v>0</v>
      </c>
      <c r="IW20" s="81">
        <v>0</v>
      </c>
      <c r="IX20" s="81">
        <v>0</v>
      </c>
      <c r="IY20" s="81">
        <v>0</v>
      </c>
      <c r="IZ20" s="81">
        <v>0</v>
      </c>
      <c r="JA20" s="81">
        <v>0</v>
      </c>
      <c r="JB20" s="81">
        <v>0</v>
      </c>
      <c r="JC20" s="81">
        <v>0</v>
      </c>
      <c r="JD20" s="81">
        <v>0</v>
      </c>
      <c r="JE20" s="81">
        <v>0</v>
      </c>
      <c r="JF20" s="81">
        <v>0</v>
      </c>
      <c r="JG20" s="81">
        <v>1</v>
      </c>
      <c r="JH20" s="81">
        <v>0</v>
      </c>
      <c r="JI20" s="81">
        <v>0</v>
      </c>
      <c r="JJ20" s="81">
        <v>0</v>
      </c>
      <c r="JK20" s="81">
        <v>0</v>
      </c>
      <c r="JL20" s="81">
        <v>18</v>
      </c>
      <c r="JM20" s="81">
        <v>1</v>
      </c>
      <c r="JN20" s="81">
        <v>1</v>
      </c>
      <c r="JO20" s="81">
        <v>0</v>
      </c>
      <c r="JP20" s="81">
        <v>0</v>
      </c>
      <c r="JQ20" s="81">
        <v>1</v>
      </c>
      <c r="JR20" s="81">
        <v>1</v>
      </c>
      <c r="JS20" s="81">
        <v>0</v>
      </c>
      <c r="JT20" s="81">
        <v>0</v>
      </c>
      <c r="JU20" s="81">
        <v>0</v>
      </c>
      <c r="JV20" s="81">
        <v>0</v>
      </c>
      <c r="JW20" s="81">
        <v>0</v>
      </c>
      <c r="JX20" s="81">
        <v>0</v>
      </c>
      <c r="JY20" s="81">
        <v>1</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1</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1</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1</v>
      </c>
      <c r="NI20" s="81">
        <v>0</v>
      </c>
      <c r="NJ20" s="81">
        <v>0</v>
      </c>
      <c r="NK20" s="81">
        <v>0</v>
      </c>
      <c r="NL20" s="81">
        <v>0</v>
      </c>
      <c r="NM20" s="81">
        <v>18</v>
      </c>
      <c r="NN20" s="81">
        <v>0</v>
      </c>
      <c r="NO20" s="81">
        <v>1</v>
      </c>
      <c r="NP20" s="81">
        <v>0</v>
      </c>
      <c r="NQ20" s="81">
        <v>0</v>
      </c>
      <c r="NR20" s="81">
        <v>1</v>
      </c>
      <c r="NS20" s="81">
        <v>1</v>
      </c>
      <c r="NT20" s="81">
        <v>0</v>
      </c>
      <c r="NU20" s="81">
        <v>0</v>
      </c>
      <c r="NV20" s="81">
        <v>0</v>
      </c>
      <c r="NW20" s="81">
        <v>0</v>
      </c>
      <c r="NX20" s="81">
        <v>0</v>
      </c>
      <c r="NY20" s="81">
        <v>0</v>
      </c>
      <c r="NZ20" s="81">
        <v>1</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1</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1</v>
      </c>
      <c r="QT20" s="81">
        <v>0</v>
      </c>
      <c r="QU20" s="81">
        <v>0</v>
      </c>
      <c r="QV20" s="81">
        <v>0</v>
      </c>
      <c r="QW20" s="81">
        <v>0</v>
      </c>
      <c r="QX20" s="81">
        <v>23</v>
      </c>
      <c r="QY20" s="81">
        <v>0</v>
      </c>
      <c r="QZ20" s="81">
        <v>0</v>
      </c>
      <c r="RA20" s="81">
        <v>0</v>
      </c>
      <c r="RB20" s="81">
        <v>0</v>
      </c>
      <c r="RC20" s="81">
        <v>0</v>
      </c>
      <c r="RD20" s="81">
        <v>0</v>
      </c>
      <c r="RE20" s="81">
        <v>0</v>
      </c>
      <c r="RF20" s="81">
        <v>0</v>
      </c>
      <c r="RG20" s="81">
        <v>0</v>
      </c>
      <c r="RH20" s="81">
        <v>0</v>
      </c>
      <c r="RI20" s="81">
        <v>1</v>
      </c>
      <c r="RJ20" s="81">
        <v>0</v>
      </c>
      <c r="RK20" s="81">
        <v>1</v>
      </c>
      <c r="RL20" s="81">
        <v>0</v>
      </c>
      <c r="RM20" s="81">
        <v>0</v>
      </c>
      <c r="RN20" s="81">
        <v>1</v>
      </c>
      <c r="RO20" s="81">
        <v>0</v>
      </c>
      <c r="RP20" s="81">
        <v>0</v>
      </c>
      <c r="RQ20" s="81">
        <v>0</v>
      </c>
      <c r="RR20" s="81">
        <v>0</v>
      </c>
      <c r="RS20" s="81">
        <v>24</v>
      </c>
      <c r="RT20" s="81">
        <v>0</v>
      </c>
      <c r="RU20" s="81">
        <v>0</v>
      </c>
      <c r="RV20" s="81">
        <v>0</v>
      </c>
      <c r="RW20" s="81">
        <v>0</v>
      </c>
      <c r="RX20" s="81">
        <v>0</v>
      </c>
      <c r="RY20" s="81">
        <v>0</v>
      </c>
      <c r="RZ20" s="81">
        <v>0</v>
      </c>
      <c r="SA20" s="81">
        <v>0</v>
      </c>
      <c r="SB20" s="81">
        <v>0</v>
      </c>
      <c r="SC20" s="81">
        <v>0</v>
      </c>
      <c r="SD20" s="81">
        <v>1</v>
      </c>
      <c r="SE20" s="81">
        <v>0</v>
      </c>
      <c r="SF20" s="81">
        <v>1</v>
      </c>
      <c r="SG20" s="81">
        <v>0</v>
      </c>
      <c r="SH20" s="81">
        <v>0</v>
      </c>
    </row>
    <row r="21" spans="1:502">
      <c r="A21" s="18" t="s">
        <v>2328</v>
      </c>
      <c r="B21" s="80">
        <v>13</v>
      </c>
      <c r="C21" s="80">
        <v>13</v>
      </c>
      <c r="D21" s="80">
        <v>1</v>
      </c>
      <c r="E21" s="80">
        <v>2016</v>
      </c>
      <c r="F21" s="80" t="s">
        <v>92</v>
      </c>
      <c r="G21" s="182" t="s">
        <v>2315</v>
      </c>
      <c r="H21" s="80" t="s">
        <v>2316</v>
      </c>
      <c r="I21" s="173"/>
      <c r="J21" s="83">
        <v>0</v>
      </c>
      <c r="K21" s="83">
        <v>0</v>
      </c>
      <c r="L21" s="83">
        <v>0</v>
      </c>
      <c r="M21" s="83">
        <v>0</v>
      </c>
      <c r="N21" s="83">
        <v>0</v>
      </c>
      <c r="O21" s="83">
        <v>0</v>
      </c>
      <c r="P21" s="83">
        <v>0</v>
      </c>
      <c r="Q21" s="83">
        <v>0</v>
      </c>
      <c r="R21" s="83">
        <v>0</v>
      </c>
      <c r="S21" s="83">
        <v>0</v>
      </c>
      <c r="T21" s="83">
        <v>33.838999999999999</v>
      </c>
      <c r="U21" s="83">
        <v>0</v>
      </c>
      <c r="V21" s="83">
        <v>0</v>
      </c>
      <c r="W21" s="83">
        <v>0</v>
      </c>
      <c r="X21" s="83">
        <v>0</v>
      </c>
      <c r="Y21" s="83">
        <v>14539.972</v>
      </c>
      <c r="Z21" s="83">
        <v>96.515000000000001</v>
      </c>
      <c r="AA21" s="83">
        <v>27.7</v>
      </c>
      <c r="AB21" s="83">
        <v>0</v>
      </c>
      <c r="AC21" s="83">
        <v>0</v>
      </c>
      <c r="AD21" s="83">
        <v>8.1669999999999998</v>
      </c>
      <c r="AE21" s="83">
        <v>663.75099999999998</v>
      </c>
      <c r="AF21" s="83">
        <v>0</v>
      </c>
      <c r="AG21" s="83">
        <v>0</v>
      </c>
      <c r="AH21" s="83">
        <v>0</v>
      </c>
      <c r="AI21" s="83">
        <v>0</v>
      </c>
      <c r="AJ21" s="83">
        <v>0</v>
      </c>
      <c r="AK21" s="83">
        <v>0</v>
      </c>
      <c r="AL21" s="83">
        <v>39.704000000000001</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9.9589999999999996</v>
      </c>
      <c r="CO21" s="83">
        <v>0</v>
      </c>
      <c r="CP21" s="83">
        <v>0</v>
      </c>
      <c r="CQ21" s="83">
        <v>0</v>
      </c>
      <c r="CR21" s="83">
        <v>0</v>
      </c>
      <c r="CS21" s="83">
        <v>4.0860000000000003</v>
      </c>
      <c r="CT21" s="83">
        <v>0</v>
      </c>
      <c r="CU21" s="83">
        <v>0</v>
      </c>
      <c r="CV21" s="83">
        <v>0</v>
      </c>
      <c r="CW21" s="83">
        <v>0</v>
      </c>
      <c r="CX21" s="83">
        <v>0</v>
      </c>
      <c r="CY21" s="83">
        <v>0</v>
      </c>
      <c r="CZ21" s="83">
        <v>0</v>
      </c>
      <c r="DA21" s="83">
        <v>0</v>
      </c>
      <c r="DB21" s="83">
        <v>0</v>
      </c>
      <c r="DC21" s="83">
        <v>0</v>
      </c>
      <c r="DD21" s="83">
        <v>0</v>
      </c>
      <c r="DE21" s="83">
        <v>96.515000000000001</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33.838999999999999</v>
      </c>
      <c r="DV21" s="83">
        <v>0</v>
      </c>
      <c r="DW21" s="83">
        <v>0</v>
      </c>
      <c r="DX21" s="83">
        <v>0</v>
      </c>
      <c r="DY21" s="83">
        <v>0</v>
      </c>
      <c r="DZ21" s="83">
        <v>14539.972</v>
      </c>
      <c r="EA21" s="83">
        <v>0</v>
      </c>
      <c r="EB21" s="83">
        <v>27.7</v>
      </c>
      <c r="EC21" s="83">
        <v>0</v>
      </c>
      <c r="ED21" s="83">
        <v>0</v>
      </c>
      <c r="EE21" s="83">
        <v>8.1669999999999998</v>
      </c>
      <c r="EF21" s="83">
        <v>663.75099999999998</v>
      </c>
      <c r="EG21" s="83">
        <v>0</v>
      </c>
      <c r="EH21" s="83">
        <v>0</v>
      </c>
      <c r="EI21" s="83">
        <v>0</v>
      </c>
      <c r="EJ21" s="83">
        <v>0</v>
      </c>
      <c r="EK21" s="83">
        <v>0</v>
      </c>
      <c r="EL21" s="83">
        <v>0</v>
      </c>
      <c r="EM21" s="83">
        <v>39.704000000000001</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9.9589999999999996</v>
      </c>
      <c r="GP21" s="83">
        <v>0</v>
      </c>
      <c r="GQ21" s="83">
        <v>0</v>
      </c>
      <c r="GR21" s="83">
        <v>0</v>
      </c>
      <c r="GS21" s="83">
        <v>0</v>
      </c>
      <c r="GT21" s="83">
        <v>4.0860000000000003</v>
      </c>
      <c r="GU21" s="83">
        <v>0</v>
      </c>
      <c r="GV21" s="83">
        <v>0</v>
      </c>
      <c r="GW21" s="83">
        <v>0</v>
      </c>
      <c r="GX21" s="83">
        <v>0</v>
      </c>
      <c r="GY21" s="83">
        <v>0</v>
      </c>
      <c r="GZ21" s="83">
        <v>0</v>
      </c>
      <c r="HA21" s="83">
        <v>0</v>
      </c>
      <c r="HB21" s="83">
        <v>0</v>
      </c>
      <c r="HC21" s="83">
        <v>0</v>
      </c>
      <c r="HD21" s="83">
        <v>0</v>
      </c>
      <c r="HE21" s="83">
        <v>0</v>
      </c>
      <c r="HF21" s="83">
        <v>96.515000000000001</v>
      </c>
      <c r="HG21" s="83">
        <v>0</v>
      </c>
      <c r="HH21" s="83">
        <v>0</v>
      </c>
      <c r="HI21" s="83">
        <v>0</v>
      </c>
      <c r="HJ21" s="83">
        <v>0</v>
      </c>
      <c r="HK21" s="83">
        <v>15313.133</v>
      </c>
      <c r="HL21" s="83">
        <v>0</v>
      </c>
      <c r="HM21" s="83">
        <v>0</v>
      </c>
      <c r="HN21" s="83">
        <v>0</v>
      </c>
      <c r="HO21" s="83">
        <v>0</v>
      </c>
      <c r="HP21" s="83">
        <v>0</v>
      </c>
      <c r="HQ21" s="83">
        <v>0</v>
      </c>
      <c r="HR21" s="83">
        <v>0</v>
      </c>
      <c r="HS21" s="83">
        <v>0</v>
      </c>
      <c r="HT21" s="83">
        <v>0</v>
      </c>
      <c r="HU21" s="83">
        <v>0</v>
      </c>
      <c r="HV21" s="83">
        <v>9.9589999999999996</v>
      </c>
      <c r="HW21" s="83">
        <v>0</v>
      </c>
      <c r="HX21" s="83">
        <v>4.0860000000000003</v>
      </c>
      <c r="HY21" s="83">
        <v>0</v>
      </c>
      <c r="HZ21" s="83">
        <v>0</v>
      </c>
      <c r="IA21" s="83">
        <v>96.515000000000001</v>
      </c>
      <c r="IB21" s="83">
        <v>0</v>
      </c>
      <c r="IC21" s="83">
        <v>0</v>
      </c>
      <c r="ID21" s="83">
        <v>0</v>
      </c>
      <c r="IE21" s="83">
        <v>0</v>
      </c>
      <c r="IF21" s="83">
        <v>15409.647999999999</v>
      </c>
      <c r="IG21" s="83">
        <v>0</v>
      </c>
      <c r="IH21" s="83">
        <v>0</v>
      </c>
      <c r="II21" s="83">
        <v>0</v>
      </c>
      <c r="IJ21" s="83">
        <v>0</v>
      </c>
      <c r="IK21" s="83">
        <v>0</v>
      </c>
      <c r="IL21" s="83">
        <v>0</v>
      </c>
      <c r="IM21" s="83">
        <v>0</v>
      </c>
      <c r="IN21" s="83">
        <v>0</v>
      </c>
      <c r="IO21" s="83">
        <v>0</v>
      </c>
      <c r="IP21" s="83">
        <v>0</v>
      </c>
      <c r="IQ21" s="83">
        <v>9.9589999999999996</v>
      </c>
      <c r="IR21" s="83">
        <v>0</v>
      </c>
      <c r="IS21" s="83">
        <v>4.0860000000000003</v>
      </c>
      <c r="IT21" s="83">
        <v>0</v>
      </c>
      <c r="IU21" s="83">
        <v>0</v>
      </c>
      <c r="IV21" s="84">
        <v>0</v>
      </c>
      <c r="IW21" s="81">
        <v>0</v>
      </c>
      <c r="IX21" s="81">
        <v>0</v>
      </c>
      <c r="IY21" s="81">
        <v>0</v>
      </c>
      <c r="IZ21" s="81">
        <v>0</v>
      </c>
      <c r="JA21" s="81">
        <v>0</v>
      </c>
      <c r="JB21" s="81">
        <v>0</v>
      </c>
      <c r="JC21" s="81">
        <v>0</v>
      </c>
      <c r="JD21" s="81">
        <v>0</v>
      </c>
      <c r="JE21" s="81">
        <v>0</v>
      </c>
      <c r="JF21" s="81">
        <v>0</v>
      </c>
      <c r="JG21" s="81">
        <v>1</v>
      </c>
      <c r="JH21" s="81">
        <v>0</v>
      </c>
      <c r="JI21" s="81">
        <v>0</v>
      </c>
      <c r="JJ21" s="81">
        <v>0</v>
      </c>
      <c r="JK21" s="81">
        <v>0</v>
      </c>
      <c r="JL21" s="81">
        <v>17</v>
      </c>
      <c r="JM21" s="81">
        <v>1</v>
      </c>
      <c r="JN21" s="81">
        <v>1</v>
      </c>
      <c r="JO21" s="81">
        <v>0</v>
      </c>
      <c r="JP21" s="81">
        <v>0</v>
      </c>
      <c r="JQ21" s="81">
        <v>1</v>
      </c>
      <c r="JR21" s="81">
        <v>1</v>
      </c>
      <c r="JS21" s="81">
        <v>0</v>
      </c>
      <c r="JT21" s="81">
        <v>0</v>
      </c>
      <c r="JU21" s="81">
        <v>0</v>
      </c>
      <c r="JV21" s="81">
        <v>0</v>
      </c>
      <c r="JW21" s="81">
        <v>0</v>
      </c>
      <c r="JX21" s="81">
        <v>0</v>
      </c>
      <c r="JY21" s="81">
        <v>1</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1</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1</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1</v>
      </c>
      <c r="NI21" s="81">
        <v>0</v>
      </c>
      <c r="NJ21" s="81">
        <v>0</v>
      </c>
      <c r="NK21" s="81">
        <v>0</v>
      </c>
      <c r="NL21" s="81">
        <v>0</v>
      </c>
      <c r="NM21" s="81">
        <v>17</v>
      </c>
      <c r="NN21" s="81">
        <v>0</v>
      </c>
      <c r="NO21" s="81">
        <v>1</v>
      </c>
      <c r="NP21" s="81">
        <v>0</v>
      </c>
      <c r="NQ21" s="81">
        <v>0</v>
      </c>
      <c r="NR21" s="81">
        <v>1</v>
      </c>
      <c r="NS21" s="81">
        <v>1</v>
      </c>
      <c r="NT21" s="81">
        <v>0</v>
      </c>
      <c r="NU21" s="81">
        <v>0</v>
      </c>
      <c r="NV21" s="81">
        <v>0</v>
      </c>
      <c r="NW21" s="81">
        <v>0</v>
      </c>
      <c r="NX21" s="81">
        <v>0</v>
      </c>
      <c r="NY21" s="81">
        <v>0</v>
      </c>
      <c r="NZ21" s="81">
        <v>1</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1</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1</v>
      </c>
      <c r="QT21" s="81">
        <v>0</v>
      </c>
      <c r="QU21" s="81">
        <v>0</v>
      </c>
      <c r="QV21" s="81">
        <v>0</v>
      </c>
      <c r="QW21" s="81">
        <v>0</v>
      </c>
      <c r="QX21" s="81">
        <v>22</v>
      </c>
      <c r="QY21" s="81">
        <v>0</v>
      </c>
      <c r="QZ21" s="81">
        <v>0</v>
      </c>
      <c r="RA21" s="81">
        <v>0</v>
      </c>
      <c r="RB21" s="81">
        <v>0</v>
      </c>
      <c r="RC21" s="81">
        <v>0</v>
      </c>
      <c r="RD21" s="81">
        <v>0</v>
      </c>
      <c r="RE21" s="81">
        <v>0</v>
      </c>
      <c r="RF21" s="81">
        <v>0</v>
      </c>
      <c r="RG21" s="81">
        <v>0</v>
      </c>
      <c r="RH21" s="81">
        <v>0</v>
      </c>
      <c r="RI21" s="81">
        <v>1</v>
      </c>
      <c r="RJ21" s="81">
        <v>0</v>
      </c>
      <c r="RK21" s="81">
        <v>1</v>
      </c>
      <c r="RL21" s="81">
        <v>0</v>
      </c>
      <c r="RM21" s="81">
        <v>0</v>
      </c>
      <c r="RN21" s="81">
        <v>1</v>
      </c>
      <c r="RO21" s="81">
        <v>0</v>
      </c>
      <c r="RP21" s="81">
        <v>0</v>
      </c>
      <c r="RQ21" s="81">
        <v>0</v>
      </c>
      <c r="RR21" s="81">
        <v>0</v>
      </c>
      <c r="RS21" s="81">
        <v>23</v>
      </c>
      <c r="RT21" s="81">
        <v>0</v>
      </c>
      <c r="RU21" s="81">
        <v>0</v>
      </c>
      <c r="RV21" s="81">
        <v>0</v>
      </c>
      <c r="RW21" s="81">
        <v>0</v>
      </c>
      <c r="RX21" s="81">
        <v>0</v>
      </c>
      <c r="RY21" s="81">
        <v>0</v>
      </c>
      <c r="RZ21" s="81">
        <v>0</v>
      </c>
      <c r="SA21" s="81">
        <v>0</v>
      </c>
      <c r="SB21" s="81">
        <v>0</v>
      </c>
      <c r="SC21" s="81">
        <v>0</v>
      </c>
      <c r="SD21" s="81">
        <v>1</v>
      </c>
      <c r="SE21" s="81">
        <v>0</v>
      </c>
      <c r="SF21" s="81">
        <v>1</v>
      </c>
      <c r="SG21" s="81">
        <v>0</v>
      </c>
      <c r="SH21" s="81">
        <v>0</v>
      </c>
    </row>
    <row r="22" spans="1:502">
      <c r="A22" s="18" t="s">
        <v>2329</v>
      </c>
      <c r="B22" s="80">
        <v>14</v>
      </c>
      <c r="C22" s="80">
        <v>14</v>
      </c>
      <c r="D22" s="80">
        <v>1</v>
      </c>
      <c r="E22" s="80">
        <v>2017</v>
      </c>
      <c r="F22" s="80" t="s">
        <v>71</v>
      </c>
      <c r="G22" s="182" t="s">
        <v>2315</v>
      </c>
      <c r="H22" s="80" t="s">
        <v>2316</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15171.236999999999</v>
      </c>
      <c r="Z22" s="83">
        <v>98.43</v>
      </c>
      <c r="AA22" s="83">
        <v>22.809000000000001</v>
      </c>
      <c r="AB22" s="83">
        <v>0</v>
      </c>
      <c r="AC22" s="83">
        <v>0</v>
      </c>
      <c r="AD22" s="83">
        <v>15.157999999999999</v>
      </c>
      <c r="AE22" s="83">
        <v>681.798</v>
      </c>
      <c r="AF22" s="83">
        <v>0</v>
      </c>
      <c r="AG22" s="83">
        <v>0</v>
      </c>
      <c r="AH22" s="83">
        <v>0</v>
      </c>
      <c r="AI22" s="83">
        <v>0</v>
      </c>
      <c r="AJ22" s="83">
        <v>0</v>
      </c>
      <c r="AK22" s="83">
        <v>0</v>
      </c>
      <c r="AL22" s="83">
        <v>36.591000000000001</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9.8330000000000002</v>
      </c>
      <c r="CO22" s="83">
        <v>0</v>
      </c>
      <c r="CP22" s="83">
        <v>0</v>
      </c>
      <c r="CQ22" s="83">
        <v>0</v>
      </c>
      <c r="CR22" s="83">
        <v>0</v>
      </c>
      <c r="CS22" s="83">
        <v>3.698</v>
      </c>
      <c r="CT22" s="83">
        <v>0</v>
      </c>
      <c r="CU22" s="83">
        <v>0</v>
      </c>
      <c r="CV22" s="83">
        <v>0</v>
      </c>
      <c r="CW22" s="83">
        <v>0</v>
      </c>
      <c r="CX22" s="83">
        <v>0</v>
      </c>
      <c r="CY22" s="83">
        <v>0</v>
      </c>
      <c r="CZ22" s="83">
        <v>0</v>
      </c>
      <c r="DA22" s="83">
        <v>0</v>
      </c>
      <c r="DB22" s="83">
        <v>0</v>
      </c>
      <c r="DC22" s="83">
        <v>0</v>
      </c>
      <c r="DD22" s="83">
        <v>0</v>
      </c>
      <c r="DE22" s="83">
        <v>98.43</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15171.236999999999</v>
      </c>
      <c r="EA22" s="83">
        <v>0</v>
      </c>
      <c r="EB22" s="83">
        <v>22.809000000000001</v>
      </c>
      <c r="EC22" s="83">
        <v>0</v>
      </c>
      <c r="ED22" s="83">
        <v>0</v>
      </c>
      <c r="EE22" s="83">
        <v>15.157999999999999</v>
      </c>
      <c r="EF22" s="83">
        <v>681.798</v>
      </c>
      <c r="EG22" s="83">
        <v>0</v>
      </c>
      <c r="EH22" s="83">
        <v>0</v>
      </c>
      <c r="EI22" s="83">
        <v>0</v>
      </c>
      <c r="EJ22" s="83">
        <v>0</v>
      </c>
      <c r="EK22" s="83">
        <v>0</v>
      </c>
      <c r="EL22" s="83">
        <v>0</v>
      </c>
      <c r="EM22" s="83">
        <v>36.591000000000001</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9.8330000000000002</v>
      </c>
      <c r="GP22" s="83">
        <v>0</v>
      </c>
      <c r="GQ22" s="83">
        <v>0</v>
      </c>
      <c r="GR22" s="83">
        <v>0</v>
      </c>
      <c r="GS22" s="83">
        <v>0</v>
      </c>
      <c r="GT22" s="83">
        <v>3.698</v>
      </c>
      <c r="GU22" s="83">
        <v>0</v>
      </c>
      <c r="GV22" s="83">
        <v>0</v>
      </c>
      <c r="GW22" s="83">
        <v>0</v>
      </c>
      <c r="GX22" s="83">
        <v>0</v>
      </c>
      <c r="GY22" s="83">
        <v>0</v>
      </c>
      <c r="GZ22" s="83">
        <v>0</v>
      </c>
      <c r="HA22" s="83">
        <v>0</v>
      </c>
      <c r="HB22" s="83">
        <v>0</v>
      </c>
      <c r="HC22" s="83">
        <v>0</v>
      </c>
      <c r="HD22" s="83">
        <v>0</v>
      </c>
      <c r="HE22" s="83">
        <v>0</v>
      </c>
      <c r="HF22" s="83">
        <v>98.43</v>
      </c>
      <c r="HG22" s="83">
        <v>0</v>
      </c>
      <c r="HH22" s="83">
        <v>0</v>
      </c>
      <c r="HI22" s="83">
        <v>0</v>
      </c>
      <c r="HJ22" s="83">
        <v>0</v>
      </c>
      <c r="HK22" s="83">
        <v>15927.593000000001</v>
      </c>
      <c r="HL22" s="83">
        <v>0</v>
      </c>
      <c r="HM22" s="83">
        <v>0</v>
      </c>
      <c r="HN22" s="83">
        <v>0</v>
      </c>
      <c r="HO22" s="83">
        <v>0</v>
      </c>
      <c r="HP22" s="83">
        <v>0</v>
      </c>
      <c r="HQ22" s="83">
        <v>0</v>
      </c>
      <c r="HR22" s="83">
        <v>0</v>
      </c>
      <c r="HS22" s="83">
        <v>0</v>
      </c>
      <c r="HT22" s="83">
        <v>0</v>
      </c>
      <c r="HU22" s="83">
        <v>0</v>
      </c>
      <c r="HV22" s="83">
        <v>9.8330000000000002</v>
      </c>
      <c r="HW22" s="83">
        <v>0</v>
      </c>
      <c r="HX22" s="83">
        <v>3.698</v>
      </c>
      <c r="HY22" s="83">
        <v>0</v>
      </c>
      <c r="HZ22" s="83">
        <v>0</v>
      </c>
      <c r="IA22" s="83">
        <v>98.43</v>
      </c>
      <c r="IB22" s="83">
        <v>0</v>
      </c>
      <c r="IC22" s="83">
        <v>0</v>
      </c>
      <c r="ID22" s="83">
        <v>0</v>
      </c>
      <c r="IE22" s="83">
        <v>0</v>
      </c>
      <c r="IF22" s="83">
        <v>16026.022999999999</v>
      </c>
      <c r="IG22" s="83">
        <v>0</v>
      </c>
      <c r="IH22" s="83">
        <v>0</v>
      </c>
      <c r="II22" s="83">
        <v>0</v>
      </c>
      <c r="IJ22" s="83">
        <v>0</v>
      </c>
      <c r="IK22" s="83">
        <v>0</v>
      </c>
      <c r="IL22" s="83">
        <v>0</v>
      </c>
      <c r="IM22" s="83">
        <v>0</v>
      </c>
      <c r="IN22" s="83">
        <v>0</v>
      </c>
      <c r="IO22" s="83">
        <v>0</v>
      </c>
      <c r="IP22" s="83">
        <v>0</v>
      </c>
      <c r="IQ22" s="83">
        <v>9.8330000000000002</v>
      </c>
      <c r="IR22" s="83">
        <v>0</v>
      </c>
      <c r="IS22" s="83">
        <v>3.698</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16</v>
      </c>
      <c r="JM22" s="81">
        <v>1</v>
      </c>
      <c r="JN22" s="81">
        <v>1</v>
      </c>
      <c r="JO22" s="81">
        <v>0</v>
      </c>
      <c r="JP22" s="81">
        <v>0</v>
      </c>
      <c r="JQ22" s="81">
        <v>2</v>
      </c>
      <c r="JR22" s="81">
        <v>1</v>
      </c>
      <c r="JS22" s="81">
        <v>0</v>
      </c>
      <c r="JT22" s="81">
        <v>0</v>
      </c>
      <c r="JU22" s="81">
        <v>0</v>
      </c>
      <c r="JV22" s="81">
        <v>0</v>
      </c>
      <c r="JW22" s="81">
        <v>0</v>
      </c>
      <c r="JX22" s="81">
        <v>0</v>
      </c>
      <c r="JY22" s="81">
        <v>1</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1</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1</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16</v>
      </c>
      <c r="NN22" s="81">
        <v>0</v>
      </c>
      <c r="NO22" s="81">
        <v>1</v>
      </c>
      <c r="NP22" s="81">
        <v>0</v>
      </c>
      <c r="NQ22" s="81">
        <v>0</v>
      </c>
      <c r="NR22" s="81">
        <v>2</v>
      </c>
      <c r="NS22" s="81">
        <v>1</v>
      </c>
      <c r="NT22" s="81">
        <v>0</v>
      </c>
      <c r="NU22" s="81">
        <v>0</v>
      </c>
      <c r="NV22" s="81">
        <v>0</v>
      </c>
      <c r="NW22" s="81">
        <v>0</v>
      </c>
      <c r="NX22" s="81">
        <v>0</v>
      </c>
      <c r="NY22" s="81">
        <v>0</v>
      </c>
      <c r="NZ22" s="81">
        <v>1</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1</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1</v>
      </c>
      <c r="QT22" s="81">
        <v>0</v>
      </c>
      <c r="QU22" s="81">
        <v>0</v>
      </c>
      <c r="QV22" s="81">
        <v>0</v>
      </c>
      <c r="QW22" s="81">
        <v>0</v>
      </c>
      <c r="QX22" s="81">
        <v>21</v>
      </c>
      <c r="QY22" s="81">
        <v>0</v>
      </c>
      <c r="QZ22" s="81">
        <v>0</v>
      </c>
      <c r="RA22" s="81">
        <v>0</v>
      </c>
      <c r="RB22" s="81">
        <v>0</v>
      </c>
      <c r="RC22" s="81">
        <v>0</v>
      </c>
      <c r="RD22" s="81">
        <v>0</v>
      </c>
      <c r="RE22" s="81">
        <v>0</v>
      </c>
      <c r="RF22" s="81">
        <v>0</v>
      </c>
      <c r="RG22" s="81">
        <v>0</v>
      </c>
      <c r="RH22" s="81">
        <v>0</v>
      </c>
      <c r="RI22" s="81">
        <v>1</v>
      </c>
      <c r="RJ22" s="81">
        <v>0</v>
      </c>
      <c r="RK22" s="81">
        <v>1</v>
      </c>
      <c r="RL22" s="81">
        <v>0</v>
      </c>
      <c r="RM22" s="81">
        <v>0</v>
      </c>
      <c r="RN22" s="81">
        <v>1</v>
      </c>
      <c r="RO22" s="81">
        <v>0</v>
      </c>
      <c r="RP22" s="81">
        <v>0</v>
      </c>
      <c r="RQ22" s="81">
        <v>0</v>
      </c>
      <c r="RR22" s="81">
        <v>0</v>
      </c>
      <c r="RS22" s="81">
        <v>22</v>
      </c>
      <c r="RT22" s="81">
        <v>0</v>
      </c>
      <c r="RU22" s="81">
        <v>0</v>
      </c>
      <c r="RV22" s="81">
        <v>0</v>
      </c>
      <c r="RW22" s="81">
        <v>0</v>
      </c>
      <c r="RX22" s="81">
        <v>0</v>
      </c>
      <c r="RY22" s="81">
        <v>0</v>
      </c>
      <c r="RZ22" s="81">
        <v>0</v>
      </c>
      <c r="SA22" s="81">
        <v>0</v>
      </c>
      <c r="SB22" s="81">
        <v>0</v>
      </c>
      <c r="SC22" s="81">
        <v>0</v>
      </c>
      <c r="SD22" s="81">
        <v>1</v>
      </c>
      <c r="SE22" s="81">
        <v>0</v>
      </c>
      <c r="SF22" s="81">
        <v>1</v>
      </c>
      <c r="SG22" s="81">
        <v>0</v>
      </c>
      <c r="SH22" s="81">
        <v>0</v>
      </c>
    </row>
    <row r="23" spans="1:502">
      <c r="A23" s="18" t="s">
        <v>2330</v>
      </c>
      <c r="B23" s="80">
        <v>15</v>
      </c>
      <c r="C23" s="80">
        <v>15</v>
      </c>
      <c r="D23" s="80">
        <v>1</v>
      </c>
      <c r="E23" s="80">
        <v>2018</v>
      </c>
      <c r="F23" s="80" t="s">
        <v>93</v>
      </c>
      <c r="G23" s="182" t="s">
        <v>2315</v>
      </c>
      <c r="H23" s="80" t="s">
        <v>2316</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15165.258</v>
      </c>
      <c r="Z23" s="83">
        <v>100.163</v>
      </c>
      <c r="AA23" s="83">
        <v>19.940999999999999</v>
      </c>
      <c r="AB23" s="83">
        <v>0</v>
      </c>
      <c r="AC23" s="83">
        <v>0</v>
      </c>
      <c r="AD23" s="83">
        <v>15.619</v>
      </c>
      <c r="AE23" s="83">
        <v>663.88599999999997</v>
      </c>
      <c r="AF23" s="83">
        <v>0</v>
      </c>
      <c r="AG23" s="83">
        <v>0</v>
      </c>
      <c r="AH23" s="83">
        <v>0</v>
      </c>
      <c r="AI23" s="83">
        <v>0</v>
      </c>
      <c r="AJ23" s="83">
        <v>0</v>
      </c>
      <c r="AK23" s="83">
        <v>0</v>
      </c>
      <c r="AL23" s="83">
        <v>36.421999999999997</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7.2169999999999996</v>
      </c>
      <c r="CO23" s="83">
        <v>0</v>
      </c>
      <c r="CP23" s="83">
        <v>0</v>
      </c>
      <c r="CQ23" s="83">
        <v>0</v>
      </c>
      <c r="CR23" s="83">
        <v>0</v>
      </c>
      <c r="CS23" s="83">
        <v>3.9260000000000002</v>
      </c>
      <c r="CT23" s="83">
        <v>0</v>
      </c>
      <c r="CU23" s="83">
        <v>0</v>
      </c>
      <c r="CV23" s="83">
        <v>0</v>
      </c>
      <c r="CW23" s="83">
        <v>0</v>
      </c>
      <c r="CX23" s="83">
        <v>0</v>
      </c>
      <c r="CY23" s="83">
        <v>0</v>
      </c>
      <c r="CZ23" s="83">
        <v>0</v>
      </c>
      <c r="DA23" s="83">
        <v>0</v>
      </c>
      <c r="DB23" s="83">
        <v>0</v>
      </c>
      <c r="DC23" s="83">
        <v>0</v>
      </c>
      <c r="DD23" s="83">
        <v>0</v>
      </c>
      <c r="DE23" s="83">
        <v>100.163</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15165.258</v>
      </c>
      <c r="EA23" s="83">
        <v>0</v>
      </c>
      <c r="EB23" s="83">
        <v>19.940999999999999</v>
      </c>
      <c r="EC23" s="83">
        <v>0</v>
      </c>
      <c r="ED23" s="83">
        <v>0</v>
      </c>
      <c r="EE23" s="83">
        <v>15.619</v>
      </c>
      <c r="EF23" s="83">
        <v>663.88599999999997</v>
      </c>
      <c r="EG23" s="83">
        <v>0</v>
      </c>
      <c r="EH23" s="83">
        <v>0</v>
      </c>
      <c r="EI23" s="83">
        <v>0</v>
      </c>
      <c r="EJ23" s="83">
        <v>0</v>
      </c>
      <c r="EK23" s="83">
        <v>0</v>
      </c>
      <c r="EL23" s="83">
        <v>0</v>
      </c>
      <c r="EM23" s="83">
        <v>36.421999999999997</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7.2169999999999996</v>
      </c>
      <c r="GP23" s="83">
        <v>0</v>
      </c>
      <c r="GQ23" s="83">
        <v>0</v>
      </c>
      <c r="GR23" s="83">
        <v>0</v>
      </c>
      <c r="GS23" s="83">
        <v>0</v>
      </c>
      <c r="GT23" s="83">
        <v>3.9260000000000002</v>
      </c>
      <c r="GU23" s="83">
        <v>0</v>
      </c>
      <c r="GV23" s="83">
        <v>0</v>
      </c>
      <c r="GW23" s="83">
        <v>0</v>
      </c>
      <c r="GX23" s="83">
        <v>0</v>
      </c>
      <c r="GY23" s="83">
        <v>0</v>
      </c>
      <c r="GZ23" s="83">
        <v>0</v>
      </c>
      <c r="HA23" s="83">
        <v>0</v>
      </c>
      <c r="HB23" s="83">
        <v>0</v>
      </c>
      <c r="HC23" s="83">
        <v>0</v>
      </c>
      <c r="HD23" s="83">
        <v>0</v>
      </c>
      <c r="HE23" s="83">
        <v>0</v>
      </c>
      <c r="HF23" s="83">
        <v>100.163</v>
      </c>
      <c r="HG23" s="83">
        <v>0</v>
      </c>
      <c r="HH23" s="83">
        <v>0</v>
      </c>
      <c r="HI23" s="83">
        <v>0</v>
      </c>
      <c r="HJ23" s="83">
        <v>0</v>
      </c>
      <c r="HK23" s="83">
        <v>15901.126</v>
      </c>
      <c r="HL23" s="83">
        <v>0</v>
      </c>
      <c r="HM23" s="83">
        <v>0</v>
      </c>
      <c r="HN23" s="83">
        <v>0</v>
      </c>
      <c r="HO23" s="83">
        <v>0</v>
      </c>
      <c r="HP23" s="83">
        <v>0</v>
      </c>
      <c r="HQ23" s="83">
        <v>0</v>
      </c>
      <c r="HR23" s="83">
        <v>0</v>
      </c>
      <c r="HS23" s="83">
        <v>0</v>
      </c>
      <c r="HT23" s="83">
        <v>0</v>
      </c>
      <c r="HU23" s="83">
        <v>0</v>
      </c>
      <c r="HV23" s="83">
        <v>7.2169999999999996</v>
      </c>
      <c r="HW23" s="83">
        <v>0</v>
      </c>
      <c r="HX23" s="83">
        <v>3.9260000000000002</v>
      </c>
      <c r="HY23" s="83">
        <v>0</v>
      </c>
      <c r="HZ23" s="83">
        <v>0</v>
      </c>
      <c r="IA23" s="83">
        <v>100.163</v>
      </c>
      <c r="IB23" s="83">
        <v>0</v>
      </c>
      <c r="IC23" s="83">
        <v>0</v>
      </c>
      <c r="ID23" s="83">
        <v>0</v>
      </c>
      <c r="IE23" s="83">
        <v>0</v>
      </c>
      <c r="IF23" s="83">
        <v>16001.289000000001</v>
      </c>
      <c r="IG23" s="83">
        <v>0</v>
      </c>
      <c r="IH23" s="83">
        <v>0</v>
      </c>
      <c r="II23" s="83">
        <v>0</v>
      </c>
      <c r="IJ23" s="83">
        <v>0</v>
      </c>
      <c r="IK23" s="83">
        <v>0</v>
      </c>
      <c r="IL23" s="83">
        <v>0</v>
      </c>
      <c r="IM23" s="83">
        <v>0</v>
      </c>
      <c r="IN23" s="83">
        <v>0</v>
      </c>
      <c r="IO23" s="83">
        <v>0</v>
      </c>
      <c r="IP23" s="83">
        <v>0</v>
      </c>
      <c r="IQ23" s="83">
        <v>7.2169999999999996</v>
      </c>
      <c r="IR23" s="83">
        <v>0</v>
      </c>
      <c r="IS23" s="83">
        <v>3.9260000000000002</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17</v>
      </c>
      <c r="JM23" s="81">
        <v>1</v>
      </c>
      <c r="JN23" s="81">
        <v>1</v>
      </c>
      <c r="JO23" s="81">
        <v>0</v>
      </c>
      <c r="JP23" s="81">
        <v>0</v>
      </c>
      <c r="JQ23" s="81">
        <v>2</v>
      </c>
      <c r="JR23" s="81">
        <v>1</v>
      </c>
      <c r="JS23" s="81">
        <v>0</v>
      </c>
      <c r="JT23" s="81">
        <v>0</v>
      </c>
      <c r="JU23" s="81">
        <v>0</v>
      </c>
      <c r="JV23" s="81">
        <v>0</v>
      </c>
      <c r="JW23" s="81">
        <v>0</v>
      </c>
      <c r="JX23" s="81">
        <v>0</v>
      </c>
      <c r="JY23" s="81">
        <v>1</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1</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0</v>
      </c>
      <c r="MR23" s="81">
        <v>1</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17</v>
      </c>
      <c r="NN23" s="81">
        <v>0</v>
      </c>
      <c r="NO23" s="81">
        <v>1</v>
      </c>
      <c r="NP23" s="81">
        <v>0</v>
      </c>
      <c r="NQ23" s="81">
        <v>0</v>
      </c>
      <c r="NR23" s="81">
        <v>2</v>
      </c>
      <c r="NS23" s="81">
        <v>1</v>
      </c>
      <c r="NT23" s="81">
        <v>0</v>
      </c>
      <c r="NU23" s="81">
        <v>0</v>
      </c>
      <c r="NV23" s="81">
        <v>0</v>
      </c>
      <c r="NW23" s="81">
        <v>0</v>
      </c>
      <c r="NX23" s="81">
        <v>0</v>
      </c>
      <c r="NY23" s="81">
        <v>0</v>
      </c>
      <c r="NZ23" s="81">
        <v>1</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1</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0</v>
      </c>
      <c r="QS23" s="81">
        <v>1</v>
      </c>
      <c r="QT23" s="81">
        <v>0</v>
      </c>
      <c r="QU23" s="81">
        <v>0</v>
      </c>
      <c r="QV23" s="81">
        <v>0</v>
      </c>
      <c r="QW23" s="81">
        <v>0</v>
      </c>
      <c r="QX23" s="81">
        <v>22</v>
      </c>
      <c r="QY23" s="81">
        <v>0</v>
      </c>
      <c r="QZ23" s="81">
        <v>0</v>
      </c>
      <c r="RA23" s="81">
        <v>0</v>
      </c>
      <c r="RB23" s="81">
        <v>0</v>
      </c>
      <c r="RC23" s="81">
        <v>0</v>
      </c>
      <c r="RD23" s="81">
        <v>0</v>
      </c>
      <c r="RE23" s="81">
        <v>0</v>
      </c>
      <c r="RF23" s="81">
        <v>0</v>
      </c>
      <c r="RG23" s="81">
        <v>0</v>
      </c>
      <c r="RH23" s="81">
        <v>0</v>
      </c>
      <c r="RI23" s="81">
        <v>1</v>
      </c>
      <c r="RJ23" s="81">
        <v>0</v>
      </c>
      <c r="RK23" s="81">
        <v>1</v>
      </c>
      <c r="RL23" s="81">
        <v>0</v>
      </c>
      <c r="RM23" s="81">
        <v>0</v>
      </c>
      <c r="RN23" s="81">
        <v>1</v>
      </c>
      <c r="RO23" s="81">
        <v>0</v>
      </c>
      <c r="RP23" s="81">
        <v>0</v>
      </c>
      <c r="RQ23" s="81">
        <v>0</v>
      </c>
      <c r="RR23" s="81">
        <v>0</v>
      </c>
      <c r="RS23" s="81">
        <v>23</v>
      </c>
      <c r="RT23" s="81">
        <v>0</v>
      </c>
      <c r="RU23" s="81">
        <v>0</v>
      </c>
      <c r="RV23" s="81">
        <v>0</v>
      </c>
      <c r="RW23" s="81">
        <v>0</v>
      </c>
      <c r="RX23" s="81">
        <v>0</v>
      </c>
      <c r="RY23" s="81">
        <v>0</v>
      </c>
      <c r="RZ23" s="81">
        <v>0</v>
      </c>
      <c r="SA23" s="81">
        <v>0</v>
      </c>
      <c r="SB23" s="81">
        <v>0</v>
      </c>
      <c r="SC23" s="81">
        <v>0</v>
      </c>
      <c r="SD23" s="81">
        <v>1</v>
      </c>
      <c r="SE23" s="81">
        <v>0</v>
      </c>
      <c r="SF23" s="81">
        <v>1</v>
      </c>
      <c r="SG23" s="81">
        <v>0</v>
      </c>
      <c r="SH23" s="81">
        <v>0</v>
      </c>
    </row>
    <row r="24" spans="1:502">
      <c r="A24" s="18" t="s">
        <v>2331</v>
      </c>
      <c r="B24" s="80">
        <v>16</v>
      </c>
      <c r="C24" s="80">
        <v>16</v>
      </c>
      <c r="D24" s="80">
        <v>1</v>
      </c>
      <c r="E24" s="80">
        <v>2019</v>
      </c>
      <c r="F24" s="80" t="s">
        <v>73</v>
      </c>
      <c r="G24" s="182" t="s">
        <v>2315</v>
      </c>
      <c r="H24" s="80" t="s">
        <v>2316</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12279.89</v>
      </c>
      <c r="Z24" s="83">
        <v>2109.605</v>
      </c>
      <c r="AA24" s="83">
        <v>18.32</v>
      </c>
      <c r="AB24" s="83">
        <v>0</v>
      </c>
      <c r="AC24" s="83">
        <v>0</v>
      </c>
      <c r="AD24" s="83">
        <v>17.363</v>
      </c>
      <c r="AE24" s="83">
        <v>0</v>
      </c>
      <c r="AF24" s="83">
        <v>0</v>
      </c>
      <c r="AG24" s="83">
        <v>0</v>
      </c>
      <c r="AH24" s="83">
        <v>0</v>
      </c>
      <c r="AI24" s="83">
        <v>0</v>
      </c>
      <c r="AJ24" s="83">
        <v>0</v>
      </c>
      <c r="AK24" s="83">
        <v>0</v>
      </c>
      <c r="AL24" s="83">
        <v>31.149000000000001</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8.51</v>
      </c>
      <c r="CO24" s="83">
        <v>0</v>
      </c>
      <c r="CP24" s="83">
        <v>0</v>
      </c>
      <c r="CQ24" s="83">
        <v>0</v>
      </c>
      <c r="CR24" s="83">
        <v>0</v>
      </c>
      <c r="CS24" s="83">
        <v>3.7930000000000001</v>
      </c>
      <c r="CT24" s="83">
        <v>0</v>
      </c>
      <c r="CU24" s="83">
        <v>0</v>
      </c>
      <c r="CV24" s="83">
        <v>0</v>
      </c>
      <c r="CW24" s="83">
        <v>0</v>
      </c>
      <c r="CX24" s="83">
        <v>0</v>
      </c>
      <c r="CY24" s="83">
        <v>0</v>
      </c>
      <c r="CZ24" s="83">
        <v>0</v>
      </c>
      <c r="DA24" s="83">
        <v>0</v>
      </c>
      <c r="DB24" s="83">
        <v>0</v>
      </c>
      <c r="DC24" s="83">
        <v>0</v>
      </c>
      <c r="DD24" s="83">
        <v>0</v>
      </c>
      <c r="DE24" s="83">
        <v>2109.605</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12279.89</v>
      </c>
      <c r="EA24" s="83">
        <v>0</v>
      </c>
      <c r="EB24" s="83">
        <v>18.32</v>
      </c>
      <c r="EC24" s="83">
        <v>0</v>
      </c>
      <c r="ED24" s="83">
        <v>0</v>
      </c>
      <c r="EE24" s="83">
        <v>17.363</v>
      </c>
      <c r="EF24" s="83">
        <v>0</v>
      </c>
      <c r="EG24" s="83">
        <v>0</v>
      </c>
      <c r="EH24" s="83">
        <v>0</v>
      </c>
      <c r="EI24" s="83">
        <v>0</v>
      </c>
      <c r="EJ24" s="83">
        <v>0</v>
      </c>
      <c r="EK24" s="83">
        <v>0</v>
      </c>
      <c r="EL24" s="83">
        <v>0</v>
      </c>
      <c r="EM24" s="83">
        <v>31.149000000000001</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8.51</v>
      </c>
      <c r="GP24" s="83">
        <v>0</v>
      </c>
      <c r="GQ24" s="83">
        <v>0</v>
      </c>
      <c r="GR24" s="83">
        <v>0</v>
      </c>
      <c r="GS24" s="83">
        <v>0</v>
      </c>
      <c r="GT24" s="83">
        <v>3.7930000000000001</v>
      </c>
      <c r="GU24" s="83">
        <v>0</v>
      </c>
      <c r="GV24" s="83">
        <v>0</v>
      </c>
      <c r="GW24" s="83">
        <v>0</v>
      </c>
      <c r="GX24" s="83">
        <v>0</v>
      </c>
      <c r="GY24" s="83">
        <v>0</v>
      </c>
      <c r="GZ24" s="83">
        <v>0</v>
      </c>
      <c r="HA24" s="83">
        <v>0</v>
      </c>
      <c r="HB24" s="83">
        <v>0</v>
      </c>
      <c r="HC24" s="83">
        <v>0</v>
      </c>
      <c r="HD24" s="83">
        <v>0</v>
      </c>
      <c r="HE24" s="83">
        <v>0</v>
      </c>
      <c r="HF24" s="83">
        <v>2109.605</v>
      </c>
      <c r="HG24" s="83">
        <v>0</v>
      </c>
      <c r="HH24" s="83">
        <v>0</v>
      </c>
      <c r="HI24" s="83">
        <v>0</v>
      </c>
      <c r="HJ24" s="83">
        <v>0</v>
      </c>
      <c r="HK24" s="83">
        <v>12346.722</v>
      </c>
      <c r="HL24" s="83">
        <v>0</v>
      </c>
      <c r="HM24" s="83">
        <v>0</v>
      </c>
      <c r="HN24" s="83">
        <v>0</v>
      </c>
      <c r="HO24" s="83">
        <v>0</v>
      </c>
      <c r="HP24" s="83">
        <v>0</v>
      </c>
      <c r="HQ24" s="83">
        <v>0</v>
      </c>
      <c r="HR24" s="83">
        <v>0</v>
      </c>
      <c r="HS24" s="83">
        <v>0</v>
      </c>
      <c r="HT24" s="83">
        <v>0</v>
      </c>
      <c r="HU24" s="83">
        <v>0</v>
      </c>
      <c r="HV24" s="83">
        <v>8.51</v>
      </c>
      <c r="HW24" s="83">
        <v>0</v>
      </c>
      <c r="HX24" s="83">
        <v>3.7930000000000001</v>
      </c>
      <c r="HY24" s="83">
        <v>0</v>
      </c>
      <c r="HZ24" s="83">
        <v>0</v>
      </c>
      <c r="IA24" s="83">
        <v>2109.605</v>
      </c>
      <c r="IB24" s="83">
        <v>0</v>
      </c>
      <c r="IC24" s="83">
        <v>0</v>
      </c>
      <c r="ID24" s="83">
        <v>0</v>
      </c>
      <c r="IE24" s="83">
        <v>0</v>
      </c>
      <c r="IF24" s="83">
        <v>14456.326999999999</v>
      </c>
      <c r="IG24" s="83">
        <v>0</v>
      </c>
      <c r="IH24" s="83">
        <v>0</v>
      </c>
      <c r="II24" s="83">
        <v>0</v>
      </c>
      <c r="IJ24" s="83">
        <v>0</v>
      </c>
      <c r="IK24" s="83">
        <v>0</v>
      </c>
      <c r="IL24" s="83">
        <v>0</v>
      </c>
      <c r="IM24" s="83">
        <v>0</v>
      </c>
      <c r="IN24" s="83">
        <v>0</v>
      </c>
      <c r="IO24" s="83">
        <v>0</v>
      </c>
      <c r="IP24" s="83">
        <v>0</v>
      </c>
      <c r="IQ24" s="83">
        <v>8.51</v>
      </c>
      <c r="IR24" s="83">
        <v>0</v>
      </c>
      <c r="IS24" s="83">
        <v>3.7930000000000001</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16</v>
      </c>
      <c r="JM24" s="81">
        <v>2</v>
      </c>
      <c r="JN24" s="81">
        <v>1</v>
      </c>
      <c r="JO24" s="81">
        <v>0</v>
      </c>
      <c r="JP24" s="81">
        <v>0</v>
      </c>
      <c r="JQ24" s="81">
        <v>2</v>
      </c>
      <c r="JR24" s="81">
        <v>0</v>
      </c>
      <c r="JS24" s="81">
        <v>0</v>
      </c>
      <c r="JT24" s="81">
        <v>0</v>
      </c>
      <c r="JU24" s="81">
        <v>0</v>
      </c>
      <c r="JV24" s="81">
        <v>0</v>
      </c>
      <c r="JW24" s="81">
        <v>0</v>
      </c>
      <c r="JX24" s="81">
        <v>0</v>
      </c>
      <c r="JY24" s="81">
        <v>1</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1</v>
      </c>
      <c r="MG24" s="81">
        <v>0</v>
      </c>
      <c r="MH24" s="81">
        <v>0</v>
      </c>
      <c r="MI24" s="81">
        <v>0</v>
      </c>
      <c r="MJ24" s="81">
        <v>0</v>
      </c>
      <c r="MK24" s="81">
        <v>0</v>
      </c>
      <c r="ML24" s="81">
        <v>0</v>
      </c>
      <c r="MM24" s="81">
        <v>0</v>
      </c>
      <c r="MN24" s="81">
        <v>0</v>
      </c>
      <c r="MO24" s="81">
        <v>0</v>
      </c>
      <c r="MP24" s="81">
        <v>0</v>
      </c>
      <c r="MQ24" s="81">
        <v>0</v>
      </c>
      <c r="MR24" s="81">
        <v>2</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16</v>
      </c>
      <c r="NN24" s="81">
        <v>0</v>
      </c>
      <c r="NO24" s="81">
        <v>1</v>
      </c>
      <c r="NP24" s="81">
        <v>0</v>
      </c>
      <c r="NQ24" s="81">
        <v>0</v>
      </c>
      <c r="NR24" s="81">
        <v>2</v>
      </c>
      <c r="NS24" s="81">
        <v>0</v>
      </c>
      <c r="NT24" s="81">
        <v>0</v>
      </c>
      <c r="NU24" s="81">
        <v>0</v>
      </c>
      <c r="NV24" s="81">
        <v>0</v>
      </c>
      <c r="NW24" s="81">
        <v>0</v>
      </c>
      <c r="NX24" s="81">
        <v>0</v>
      </c>
      <c r="NY24" s="81">
        <v>0</v>
      </c>
      <c r="NZ24" s="81">
        <v>1</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1</v>
      </c>
      <c r="QH24" s="81">
        <v>0</v>
      </c>
      <c r="QI24" s="81">
        <v>0</v>
      </c>
      <c r="QJ24" s="81">
        <v>0</v>
      </c>
      <c r="QK24" s="81">
        <v>0</v>
      </c>
      <c r="QL24" s="81">
        <v>0</v>
      </c>
      <c r="QM24" s="81">
        <v>0</v>
      </c>
      <c r="QN24" s="81">
        <v>0</v>
      </c>
      <c r="QO24" s="81">
        <v>0</v>
      </c>
      <c r="QP24" s="81">
        <v>0</v>
      </c>
      <c r="QQ24" s="81">
        <v>0</v>
      </c>
      <c r="QR24" s="81">
        <v>0</v>
      </c>
      <c r="QS24" s="81">
        <v>2</v>
      </c>
      <c r="QT24" s="81">
        <v>0</v>
      </c>
      <c r="QU24" s="81">
        <v>0</v>
      </c>
      <c r="QV24" s="81">
        <v>0</v>
      </c>
      <c r="QW24" s="81">
        <v>0</v>
      </c>
      <c r="QX24" s="81">
        <v>20</v>
      </c>
      <c r="QY24" s="81">
        <v>0</v>
      </c>
      <c r="QZ24" s="81">
        <v>0</v>
      </c>
      <c r="RA24" s="81">
        <v>0</v>
      </c>
      <c r="RB24" s="81">
        <v>0</v>
      </c>
      <c r="RC24" s="81">
        <v>0</v>
      </c>
      <c r="RD24" s="81">
        <v>0</v>
      </c>
      <c r="RE24" s="81">
        <v>0</v>
      </c>
      <c r="RF24" s="81">
        <v>0</v>
      </c>
      <c r="RG24" s="81">
        <v>0</v>
      </c>
      <c r="RH24" s="81">
        <v>0</v>
      </c>
      <c r="RI24" s="81">
        <v>1</v>
      </c>
      <c r="RJ24" s="81">
        <v>0</v>
      </c>
      <c r="RK24" s="81">
        <v>1</v>
      </c>
      <c r="RL24" s="81">
        <v>0</v>
      </c>
      <c r="RM24" s="81">
        <v>0</v>
      </c>
      <c r="RN24" s="81">
        <v>2</v>
      </c>
      <c r="RO24" s="81">
        <v>0</v>
      </c>
      <c r="RP24" s="81">
        <v>0</v>
      </c>
      <c r="RQ24" s="81">
        <v>0</v>
      </c>
      <c r="RR24" s="81">
        <v>0</v>
      </c>
      <c r="RS24" s="81">
        <v>22</v>
      </c>
      <c r="RT24" s="81">
        <v>0</v>
      </c>
      <c r="RU24" s="81">
        <v>0</v>
      </c>
      <c r="RV24" s="81">
        <v>0</v>
      </c>
      <c r="RW24" s="81">
        <v>0</v>
      </c>
      <c r="RX24" s="81">
        <v>0</v>
      </c>
      <c r="RY24" s="81">
        <v>0</v>
      </c>
      <c r="RZ24" s="81">
        <v>0</v>
      </c>
      <c r="SA24" s="81">
        <v>0</v>
      </c>
      <c r="SB24" s="81">
        <v>0</v>
      </c>
      <c r="SC24" s="81">
        <v>0</v>
      </c>
      <c r="SD24" s="81">
        <v>1</v>
      </c>
      <c r="SE24" s="81">
        <v>0</v>
      </c>
      <c r="SF24" s="81">
        <v>1</v>
      </c>
      <c r="SG24" s="81">
        <v>0</v>
      </c>
      <c r="SH24" s="81">
        <v>0</v>
      </c>
    </row>
    <row r="25" spans="1:502">
      <c r="A25" s="18" t="s">
        <v>2332</v>
      </c>
      <c r="B25" s="80">
        <v>17</v>
      </c>
      <c r="C25" s="80">
        <v>17</v>
      </c>
      <c r="D25" s="80">
        <v>1</v>
      </c>
      <c r="E25" s="80">
        <v>2020</v>
      </c>
      <c r="F25" s="80" t="s">
        <v>218</v>
      </c>
      <c r="G25" s="182" t="s">
        <v>2315</v>
      </c>
      <c r="H25" s="80" t="s">
        <v>2316</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14473.796</v>
      </c>
      <c r="Z25" s="83">
        <v>96.26</v>
      </c>
      <c r="AA25" s="83">
        <v>16.238</v>
      </c>
      <c r="AB25" s="83">
        <v>0</v>
      </c>
      <c r="AC25" s="83">
        <v>0</v>
      </c>
      <c r="AD25" s="83">
        <v>18.661000000000001</v>
      </c>
      <c r="AE25" s="83">
        <v>381.71</v>
      </c>
      <c r="AF25" s="83">
        <v>0</v>
      </c>
      <c r="AG25" s="83">
        <v>0</v>
      </c>
      <c r="AH25" s="83">
        <v>0</v>
      </c>
      <c r="AI25" s="83">
        <v>0</v>
      </c>
      <c r="AJ25" s="83">
        <v>0</v>
      </c>
      <c r="AK25" s="83">
        <v>0</v>
      </c>
      <c r="AL25" s="83">
        <v>29.992999999999999</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6.98</v>
      </c>
      <c r="CO25" s="83">
        <v>0</v>
      </c>
      <c r="CP25" s="83">
        <v>0</v>
      </c>
      <c r="CQ25" s="83">
        <v>0</v>
      </c>
      <c r="CR25" s="83">
        <v>0</v>
      </c>
      <c r="CS25" s="83">
        <v>3.7240000000000002</v>
      </c>
      <c r="CT25" s="83">
        <v>0</v>
      </c>
      <c r="CU25" s="83">
        <v>0</v>
      </c>
      <c r="CV25" s="83">
        <v>0</v>
      </c>
      <c r="CW25" s="83">
        <v>0</v>
      </c>
      <c r="CX25" s="83">
        <v>0</v>
      </c>
      <c r="CY25" s="83">
        <v>0</v>
      </c>
      <c r="CZ25" s="83">
        <v>0</v>
      </c>
      <c r="DA25" s="83">
        <v>0</v>
      </c>
      <c r="DB25" s="83">
        <v>0</v>
      </c>
      <c r="DC25" s="83">
        <v>0</v>
      </c>
      <c r="DD25" s="83">
        <v>0</v>
      </c>
      <c r="DE25" s="83">
        <v>96.26</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14473.796</v>
      </c>
      <c r="EA25" s="83">
        <v>0</v>
      </c>
      <c r="EB25" s="83">
        <v>16.238</v>
      </c>
      <c r="EC25" s="83">
        <v>0</v>
      </c>
      <c r="ED25" s="83">
        <v>0</v>
      </c>
      <c r="EE25" s="83">
        <v>18.661000000000001</v>
      </c>
      <c r="EF25" s="83">
        <v>381.71</v>
      </c>
      <c r="EG25" s="83">
        <v>0</v>
      </c>
      <c r="EH25" s="83">
        <v>0</v>
      </c>
      <c r="EI25" s="83">
        <v>0</v>
      </c>
      <c r="EJ25" s="83">
        <v>0</v>
      </c>
      <c r="EK25" s="83">
        <v>0</v>
      </c>
      <c r="EL25" s="83">
        <v>0</v>
      </c>
      <c r="EM25" s="83">
        <v>29.992999999999999</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6.98</v>
      </c>
      <c r="GP25" s="83">
        <v>0</v>
      </c>
      <c r="GQ25" s="83">
        <v>0</v>
      </c>
      <c r="GR25" s="83">
        <v>0</v>
      </c>
      <c r="GS25" s="83">
        <v>0</v>
      </c>
      <c r="GT25" s="83">
        <v>3.7240000000000002</v>
      </c>
      <c r="GU25" s="83">
        <v>0</v>
      </c>
      <c r="GV25" s="83">
        <v>0</v>
      </c>
      <c r="GW25" s="83">
        <v>0</v>
      </c>
      <c r="GX25" s="83">
        <v>0</v>
      </c>
      <c r="GY25" s="83">
        <v>0</v>
      </c>
      <c r="GZ25" s="83">
        <v>0</v>
      </c>
      <c r="HA25" s="83">
        <v>0</v>
      </c>
      <c r="HB25" s="83">
        <v>0</v>
      </c>
      <c r="HC25" s="83">
        <v>0</v>
      </c>
      <c r="HD25" s="83">
        <v>0</v>
      </c>
      <c r="HE25" s="83">
        <v>0</v>
      </c>
      <c r="HF25" s="83">
        <v>96.26</v>
      </c>
      <c r="HG25" s="83">
        <v>0</v>
      </c>
      <c r="HH25" s="83">
        <v>0</v>
      </c>
      <c r="HI25" s="83">
        <v>0</v>
      </c>
      <c r="HJ25" s="83">
        <v>0</v>
      </c>
      <c r="HK25" s="83">
        <v>14920.397999999999</v>
      </c>
      <c r="HL25" s="83">
        <v>0</v>
      </c>
      <c r="HM25" s="83">
        <v>0</v>
      </c>
      <c r="HN25" s="83">
        <v>0</v>
      </c>
      <c r="HO25" s="83">
        <v>0</v>
      </c>
      <c r="HP25" s="83">
        <v>0</v>
      </c>
      <c r="HQ25" s="83">
        <v>0</v>
      </c>
      <c r="HR25" s="83">
        <v>0</v>
      </c>
      <c r="HS25" s="83">
        <v>0</v>
      </c>
      <c r="HT25" s="83">
        <v>0</v>
      </c>
      <c r="HU25" s="83">
        <v>0</v>
      </c>
      <c r="HV25" s="83">
        <v>6.98</v>
      </c>
      <c r="HW25" s="83">
        <v>0</v>
      </c>
      <c r="HX25" s="83">
        <v>3.7240000000000002</v>
      </c>
      <c r="HY25" s="83">
        <v>0</v>
      </c>
      <c r="HZ25" s="83">
        <v>0</v>
      </c>
      <c r="IA25" s="83">
        <v>96.26</v>
      </c>
      <c r="IB25" s="83">
        <v>0</v>
      </c>
      <c r="IC25" s="83">
        <v>0</v>
      </c>
      <c r="ID25" s="83">
        <v>0</v>
      </c>
      <c r="IE25" s="83">
        <v>0</v>
      </c>
      <c r="IF25" s="83">
        <v>15016.657999999999</v>
      </c>
      <c r="IG25" s="83">
        <v>0</v>
      </c>
      <c r="IH25" s="83">
        <v>0</v>
      </c>
      <c r="II25" s="83">
        <v>0</v>
      </c>
      <c r="IJ25" s="83">
        <v>0</v>
      </c>
      <c r="IK25" s="83">
        <v>0</v>
      </c>
      <c r="IL25" s="83">
        <v>0</v>
      </c>
      <c r="IM25" s="83">
        <v>0</v>
      </c>
      <c r="IN25" s="83">
        <v>0</v>
      </c>
      <c r="IO25" s="83">
        <v>0</v>
      </c>
      <c r="IP25" s="83">
        <v>0</v>
      </c>
      <c r="IQ25" s="83">
        <v>6.98</v>
      </c>
      <c r="IR25" s="83">
        <v>0</v>
      </c>
      <c r="IS25" s="83">
        <v>3.7240000000000002</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16</v>
      </c>
      <c r="JM25" s="81">
        <v>1</v>
      </c>
      <c r="JN25" s="81">
        <v>1</v>
      </c>
      <c r="JO25" s="81">
        <v>0</v>
      </c>
      <c r="JP25" s="81">
        <v>0</v>
      </c>
      <c r="JQ25" s="81">
        <v>2</v>
      </c>
      <c r="JR25" s="81">
        <v>1</v>
      </c>
      <c r="JS25" s="81">
        <v>0</v>
      </c>
      <c r="JT25" s="81">
        <v>0</v>
      </c>
      <c r="JU25" s="81">
        <v>0</v>
      </c>
      <c r="JV25" s="81">
        <v>0</v>
      </c>
      <c r="JW25" s="81">
        <v>0</v>
      </c>
      <c r="JX25" s="81">
        <v>0</v>
      </c>
      <c r="JY25" s="81">
        <v>1</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1</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1</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16</v>
      </c>
      <c r="NN25" s="81">
        <v>0</v>
      </c>
      <c r="NO25" s="81">
        <v>1</v>
      </c>
      <c r="NP25" s="81">
        <v>0</v>
      </c>
      <c r="NQ25" s="81">
        <v>0</v>
      </c>
      <c r="NR25" s="81">
        <v>2</v>
      </c>
      <c r="NS25" s="81">
        <v>1</v>
      </c>
      <c r="NT25" s="81">
        <v>0</v>
      </c>
      <c r="NU25" s="81">
        <v>0</v>
      </c>
      <c r="NV25" s="81">
        <v>0</v>
      </c>
      <c r="NW25" s="81">
        <v>0</v>
      </c>
      <c r="NX25" s="81">
        <v>0</v>
      </c>
      <c r="NY25" s="81">
        <v>0</v>
      </c>
      <c r="NZ25" s="81">
        <v>1</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1</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1</v>
      </c>
      <c r="QT25" s="81">
        <v>0</v>
      </c>
      <c r="QU25" s="81">
        <v>0</v>
      </c>
      <c r="QV25" s="81">
        <v>0</v>
      </c>
      <c r="QW25" s="81">
        <v>0</v>
      </c>
      <c r="QX25" s="81">
        <v>21</v>
      </c>
      <c r="QY25" s="81">
        <v>0</v>
      </c>
      <c r="QZ25" s="81">
        <v>0</v>
      </c>
      <c r="RA25" s="81">
        <v>0</v>
      </c>
      <c r="RB25" s="81">
        <v>0</v>
      </c>
      <c r="RC25" s="81">
        <v>0</v>
      </c>
      <c r="RD25" s="81">
        <v>0</v>
      </c>
      <c r="RE25" s="81">
        <v>0</v>
      </c>
      <c r="RF25" s="81">
        <v>0</v>
      </c>
      <c r="RG25" s="81">
        <v>0</v>
      </c>
      <c r="RH25" s="81">
        <v>0</v>
      </c>
      <c r="RI25" s="81">
        <v>1</v>
      </c>
      <c r="RJ25" s="81">
        <v>0</v>
      </c>
      <c r="RK25" s="81">
        <v>1</v>
      </c>
      <c r="RL25" s="81">
        <v>0</v>
      </c>
      <c r="RM25" s="81">
        <v>0</v>
      </c>
      <c r="RN25" s="81">
        <v>1</v>
      </c>
      <c r="RO25" s="81">
        <v>0</v>
      </c>
      <c r="RP25" s="81">
        <v>0</v>
      </c>
      <c r="RQ25" s="81">
        <v>0</v>
      </c>
      <c r="RR25" s="81">
        <v>0</v>
      </c>
      <c r="RS25" s="81">
        <v>22</v>
      </c>
      <c r="RT25" s="81">
        <v>0</v>
      </c>
      <c r="RU25" s="81">
        <v>0</v>
      </c>
      <c r="RV25" s="81">
        <v>0</v>
      </c>
      <c r="RW25" s="81">
        <v>0</v>
      </c>
      <c r="RX25" s="81">
        <v>0</v>
      </c>
      <c r="RY25" s="81">
        <v>0</v>
      </c>
      <c r="RZ25" s="81">
        <v>0</v>
      </c>
      <c r="SA25" s="81">
        <v>0</v>
      </c>
      <c r="SB25" s="81">
        <v>0</v>
      </c>
      <c r="SC25" s="81">
        <v>0</v>
      </c>
      <c r="SD25" s="81">
        <v>1</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1685</v>
      </c>
      <c r="B10" s="80">
        <v>2</v>
      </c>
      <c r="C10" s="80">
        <v>18</v>
      </c>
      <c r="D10" s="80">
        <v>2</v>
      </c>
      <c r="E10" s="80">
        <v>2022</v>
      </c>
      <c r="F10" s="80" t="s">
        <v>568</v>
      </c>
      <c r="G10" s="182" t="s">
        <v>1682</v>
      </c>
      <c r="H10" s="80" t="s">
        <v>1683</v>
      </c>
      <c r="I10" s="173"/>
      <c r="J10" s="83">
        <v>34365</v>
      </c>
      <c r="K10" s="81">
        <v>41441413</v>
      </c>
      <c r="L10" s="81">
        <v>234325</v>
      </c>
      <c r="M10" s="81">
        <v>282994069</v>
      </c>
      <c r="N10" s="81">
        <v>136300</v>
      </c>
      <c r="O10" s="81">
        <v>327591518.99999994</v>
      </c>
      <c r="P10" s="81">
        <v>86</v>
      </c>
      <c r="Q10" s="81">
        <v>488600.00000000006</v>
      </c>
      <c r="R10" s="81">
        <v>0</v>
      </c>
      <c r="S10" s="81">
        <v>0</v>
      </c>
      <c r="T10" s="81">
        <v>0</v>
      </c>
      <c r="U10" s="81">
        <v>0</v>
      </c>
      <c r="V10" s="81">
        <v>0</v>
      </c>
      <c r="W10" s="81">
        <v>0</v>
      </c>
      <c r="X10" s="81">
        <v>0</v>
      </c>
      <c r="Y10" s="81">
        <v>0</v>
      </c>
      <c r="Z10" s="81">
        <v>652515600.99999988</v>
      </c>
      <c r="AA10" s="81">
        <v>13405487.999999998</v>
      </c>
      <c r="AB10" s="81">
        <v>186880540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1673</v>
      </c>
      <c r="B11" s="80">
        <v>3</v>
      </c>
      <c r="C11" s="80">
        <v>18</v>
      </c>
      <c r="D11" s="80">
        <v>3</v>
      </c>
      <c r="E11" s="80">
        <v>2022</v>
      </c>
      <c r="F11" s="80" t="s">
        <v>568</v>
      </c>
      <c r="G11" s="182" t="s">
        <v>1670</v>
      </c>
      <c r="H11" s="80" t="s">
        <v>1671</v>
      </c>
      <c r="I11" s="173"/>
      <c r="J11" s="83">
        <v>713568</v>
      </c>
      <c r="K11" s="81">
        <v>945298478</v>
      </c>
      <c r="L11" s="81">
        <v>726340</v>
      </c>
      <c r="M11" s="81">
        <v>959537617</v>
      </c>
      <c r="N11" s="81">
        <v>551300</v>
      </c>
      <c r="O11" s="81">
        <v>1328279335.9999998</v>
      </c>
      <c r="P11" s="81">
        <v>8258</v>
      </c>
      <c r="Q11" s="81">
        <v>45274826.000000007</v>
      </c>
      <c r="R11" s="81">
        <v>0</v>
      </c>
      <c r="S11" s="81">
        <v>0</v>
      </c>
      <c r="T11" s="81">
        <v>0</v>
      </c>
      <c r="U11" s="81">
        <v>0</v>
      </c>
      <c r="V11" s="81">
        <v>0</v>
      </c>
      <c r="W11" s="81">
        <v>0</v>
      </c>
      <c r="X11" s="81">
        <v>0</v>
      </c>
      <c r="Y11" s="81">
        <v>0</v>
      </c>
      <c r="Z11" s="81">
        <v>3278390257</v>
      </c>
      <c r="AA11" s="81">
        <v>1430419996</v>
      </c>
      <c r="AB11" s="81">
        <v>5804407682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1661</v>
      </c>
      <c r="B12" s="80">
        <v>4</v>
      </c>
      <c r="C12" s="80">
        <v>18</v>
      </c>
      <c r="D12" s="80">
        <v>4</v>
      </c>
      <c r="E12" s="80">
        <v>2022</v>
      </c>
      <c r="F12" s="80" t="s">
        <v>568</v>
      </c>
      <c r="G12" s="182" t="s">
        <v>1658</v>
      </c>
      <c r="H12" s="80" t="s">
        <v>1659</v>
      </c>
      <c r="I12" s="173"/>
      <c r="J12" s="83">
        <v>728831</v>
      </c>
      <c r="K12" s="81">
        <v>934061171</v>
      </c>
      <c r="L12" s="81">
        <v>896052</v>
      </c>
      <c r="M12" s="81">
        <v>1145832631</v>
      </c>
      <c r="N12" s="81">
        <v>92900</v>
      </c>
      <c r="O12" s="81">
        <v>197265248</v>
      </c>
      <c r="P12" s="81">
        <v>134</v>
      </c>
      <c r="Q12" s="81">
        <v>761712</v>
      </c>
      <c r="R12" s="81">
        <v>0</v>
      </c>
      <c r="S12" s="81">
        <v>0</v>
      </c>
      <c r="T12" s="81">
        <v>0</v>
      </c>
      <c r="U12" s="81">
        <v>0</v>
      </c>
      <c r="V12" s="81">
        <v>0</v>
      </c>
      <c r="W12" s="81">
        <v>0</v>
      </c>
      <c r="X12" s="81">
        <v>0</v>
      </c>
      <c r="Y12" s="81">
        <v>0</v>
      </c>
      <c r="Z12" s="81">
        <v>2277920762</v>
      </c>
      <c r="AA12" s="81">
        <v>1889030871</v>
      </c>
      <c r="AB12" s="81">
        <v>7699386041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1689</v>
      </c>
      <c r="B13" s="80">
        <v>5</v>
      </c>
      <c r="C13" s="80">
        <v>18</v>
      </c>
      <c r="D13" s="80">
        <v>5</v>
      </c>
      <c r="E13" s="80">
        <v>2022</v>
      </c>
      <c r="F13" s="80" t="s">
        <v>568</v>
      </c>
      <c r="G13" s="182" t="s">
        <v>1686</v>
      </c>
      <c r="H13" s="80" t="s">
        <v>1687</v>
      </c>
      <c r="I13" s="173"/>
      <c r="J13" s="83">
        <v>23818</v>
      </c>
      <c r="K13" s="81">
        <v>31887891</v>
      </c>
      <c r="L13" s="81">
        <v>19302</v>
      </c>
      <c r="M13" s="81">
        <v>25770165.000000004</v>
      </c>
      <c r="N13" s="81">
        <v>66500</v>
      </c>
      <c r="O13" s="81">
        <v>159937878.99999997</v>
      </c>
      <c r="P13" s="81">
        <v>0</v>
      </c>
      <c r="Q13" s="81">
        <v>0</v>
      </c>
      <c r="R13" s="81">
        <v>0</v>
      </c>
      <c r="S13" s="81">
        <v>0</v>
      </c>
      <c r="T13" s="81">
        <v>0</v>
      </c>
      <c r="U13" s="81">
        <v>0</v>
      </c>
      <c r="V13" s="81">
        <v>0</v>
      </c>
      <c r="W13" s="81">
        <v>0</v>
      </c>
      <c r="X13" s="81">
        <v>0</v>
      </c>
      <c r="Y13" s="81">
        <v>0</v>
      </c>
      <c r="Z13" s="81">
        <v>217595935</v>
      </c>
      <c r="AA13" s="81">
        <v>13108566</v>
      </c>
      <c r="AB13" s="81">
        <v>166761327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1677</v>
      </c>
      <c r="B14" s="80">
        <v>6</v>
      </c>
      <c r="C14" s="80">
        <v>18</v>
      </c>
      <c r="D14" s="80">
        <v>6</v>
      </c>
      <c r="E14" s="80">
        <v>2022</v>
      </c>
      <c r="F14" s="80" t="s">
        <v>568</v>
      </c>
      <c r="G14" s="182" t="s">
        <v>1674</v>
      </c>
      <c r="H14" s="80" t="s">
        <v>1675</v>
      </c>
      <c r="I14" s="173"/>
      <c r="J14" s="83">
        <v>246813</v>
      </c>
      <c r="K14" s="81">
        <v>333545392</v>
      </c>
      <c r="L14" s="81">
        <v>90942</v>
      </c>
      <c r="M14" s="81">
        <v>122630443</v>
      </c>
      <c r="N14" s="81">
        <v>30400</v>
      </c>
      <c r="O14" s="81">
        <v>60499320</v>
      </c>
      <c r="P14" s="81">
        <v>1163</v>
      </c>
      <c r="Q14" s="81">
        <v>4779404</v>
      </c>
      <c r="R14" s="81">
        <v>0</v>
      </c>
      <c r="S14" s="81">
        <v>0</v>
      </c>
      <c r="T14" s="81">
        <v>0</v>
      </c>
      <c r="U14" s="81">
        <v>0</v>
      </c>
      <c r="V14" s="81">
        <v>0</v>
      </c>
      <c r="W14" s="81">
        <v>0</v>
      </c>
      <c r="X14" s="81">
        <v>0</v>
      </c>
      <c r="Y14" s="81">
        <v>0</v>
      </c>
      <c r="Z14" s="81">
        <v>521454559</v>
      </c>
      <c r="AA14" s="81">
        <v>521444752</v>
      </c>
      <c r="AB14" s="81">
        <v>2652372468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1717</v>
      </c>
      <c r="B15" s="80">
        <v>7</v>
      </c>
      <c r="C15" s="80">
        <v>18</v>
      </c>
      <c r="D15" s="80">
        <v>7</v>
      </c>
      <c r="E15" s="80">
        <v>2022</v>
      </c>
      <c r="F15" s="80" t="s">
        <v>568</v>
      </c>
      <c r="G15" s="182" t="s">
        <v>1714</v>
      </c>
      <c r="H15" s="80" t="s">
        <v>1715</v>
      </c>
      <c r="I15" s="173"/>
      <c r="J15" s="83">
        <v>321899</v>
      </c>
      <c r="K15" s="81">
        <v>419722679.99999994</v>
      </c>
      <c r="L15" s="81">
        <v>503229</v>
      </c>
      <c r="M15" s="81">
        <v>655591230</v>
      </c>
      <c r="N15" s="81">
        <v>21600</v>
      </c>
      <c r="O15" s="81">
        <v>44386311</v>
      </c>
      <c r="P15" s="81">
        <v>32</v>
      </c>
      <c r="Q15" s="81">
        <v>184293</v>
      </c>
      <c r="R15" s="81">
        <v>0</v>
      </c>
      <c r="S15" s="81">
        <v>0</v>
      </c>
      <c r="T15" s="81">
        <v>0</v>
      </c>
      <c r="U15" s="81">
        <v>0</v>
      </c>
      <c r="V15" s="81">
        <v>0</v>
      </c>
      <c r="W15" s="81">
        <v>0</v>
      </c>
      <c r="X15" s="81">
        <v>0</v>
      </c>
      <c r="Y15" s="81">
        <v>0</v>
      </c>
      <c r="Z15" s="81">
        <v>1119884514</v>
      </c>
      <c r="AA15" s="81">
        <v>829385423.00000012</v>
      </c>
      <c r="AB15" s="81">
        <v>2946117029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1640</v>
      </c>
      <c r="B16" s="80">
        <v>8</v>
      </c>
      <c r="C16" s="80">
        <v>18</v>
      </c>
      <c r="D16" s="80">
        <v>8</v>
      </c>
      <c r="E16" s="80">
        <v>2022</v>
      </c>
      <c r="F16" s="80" t="s">
        <v>568</v>
      </c>
      <c r="G16" s="182" t="s">
        <v>1637</v>
      </c>
      <c r="H16" s="80" t="s">
        <v>1638</v>
      </c>
      <c r="I16" s="173"/>
      <c r="J16" s="83">
        <v>1105818</v>
      </c>
      <c r="K16" s="81">
        <v>1373754136</v>
      </c>
      <c r="L16" s="81">
        <v>2511976</v>
      </c>
      <c r="M16" s="81">
        <v>3120820472</v>
      </c>
      <c r="N16" s="81">
        <v>382800</v>
      </c>
      <c r="O16" s="81">
        <v>1027696050</v>
      </c>
      <c r="P16" s="81">
        <v>734</v>
      </c>
      <c r="Q16" s="81">
        <v>4278874</v>
      </c>
      <c r="R16" s="81">
        <v>0</v>
      </c>
      <c r="S16" s="81">
        <v>0</v>
      </c>
      <c r="T16" s="81">
        <v>0</v>
      </c>
      <c r="U16" s="81">
        <v>0</v>
      </c>
      <c r="V16" s="81">
        <v>0</v>
      </c>
      <c r="W16" s="81">
        <v>0</v>
      </c>
      <c r="X16" s="81">
        <v>0</v>
      </c>
      <c r="Y16" s="81">
        <v>0</v>
      </c>
      <c r="Z16" s="81">
        <v>5526549531.999999</v>
      </c>
      <c r="AA16" s="81">
        <v>2224965692</v>
      </c>
      <c r="AB16" s="81">
        <v>10715895127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2334</v>
      </c>
      <c r="B17" s="80">
        <v>9</v>
      </c>
      <c r="C17" s="80">
        <v>18</v>
      </c>
      <c r="D17" s="80">
        <v>9</v>
      </c>
      <c r="E17" s="80">
        <v>2022</v>
      </c>
      <c r="F17" s="80" t="s">
        <v>568</v>
      </c>
      <c r="G17" s="182" t="s">
        <v>2315</v>
      </c>
      <c r="H17" s="80" t="s">
        <v>2316</v>
      </c>
      <c r="I17" s="173"/>
      <c r="J17" s="83">
        <v>665514</v>
      </c>
      <c r="K17" s="81">
        <v>865277739</v>
      </c>
      <c r="L17" s="81">
        <v>742844</v>
      </c>
      <c r="M17" s="81">
        <v>964091230</v>
      </c>
      <c r="N17" s="81">
        <v>556700</v>
      </c>
      <c r="O17" s="81">
        <v>1408508274</v>
      </c>
      <c r="P17" s="81">
        <v>4735</v>
      </c>
      <c r="Q17" s="81">
        <v>30450961</v>
      </c>
      <c r="R17" s="81">
        <v>0</v>
      </c>
      <c r="S17" s="81">
        <v>0</v>
      </c>
      <c r="T17" s="81">
        <v>0</v>
      </c>
      <c r="U17" s="81">
        <v>0</v>
      </c>
      <c r="V17" s="81">
        <v>0</v>
      </c>
      <c r="W17" s="81">
        <v>0</v>
      </c>
      <c r="X17" s="81">
        <v>0</v>
      </c>
      <c r="Y17" s="81">
        <v>0</v>
      </c>
      <c r="Z17" s="81">
        <v>3268328204</v>
      </c>
      <c r="AA17" s="81">
        <v>1611273462.9999998</v>
      </c>
      <c r="AB17" s="81">
        <v>6667766822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1705</v>
      </c>
      <c r="B18" s="80">
        <v>10</v>
      </c>
      <c r="C18" s="80">
        <v>18</v>
      </c>
      <c r="D18" s="80">
        <v>10</v>
      </c>
      <c r="E18" s="80">
        <v>2022</v>
      </c>
      <c r="F18" s="80" t="s">
        <v>568</v>
      </c>
      <c r="G18" s="182" t="s">
        <v>1702</v>
      </c>
      <c r="H18" s="80" t="s">
        <v>1703</v>
      </c>
      <c r="I18" s="173"/>
      <c r="J18" s="83">
        <v>178261</v>
      </c>
      <c r="K18" s="81">
        <v>243292946</v>
      </c>
      <c r="L18" s="81">
        <v>397242</v>
      </c>
      <c r="M18" s="81">
        <v>540698303</v>
      </c>
      <c r="N18" s="81">
        <v>63700</v>
      </c>
      <c r="O18" s="81">
        <v>153968921</v>
      </c>
      <c r="P18" s="81">
        <v>36</v>
      </c>
      <c r="Q18" s="81">
        <v>203564</v>
      </c>
      <c r="R18" s="81">
        <v>0</v>
      </c>
      <c r="S18" s="81">
        <v>0</v>
      </c>
      <c r="T18" s="81">
        <v>0</v>
      </c>
      <c r="U18" s="81">
        <v>0</v>
      </c>
      <c r="V18" s="81">
        <v>0</v>
      </c>
      <c r="W18" s="81">
        <v>0</v>
      </c>
      <c r="X18" s="81">
        <v>0</v>
      </c>
      <c r="Y18" s="81">
        <v>0</v>
      </c>
      <c r="Z18" s="81">
        <v>938163734</v>
      </c>
      <c r="AA18" s="81">
        <v>173480279</v>
      </c>
      <c r="AB18" s="81">
        <v>1084860078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1701</v>
      </c>
      <c r="B19" s="80">
        <v>11</v>
      </c>
      <c r="C19" s="80">
        <v>18</v>
      </c>
      <c r="D19" s="80">
        <v>11</v>
      </c>
      <c r="E19" s="80">
        <v>2022</v>
      </c>
      <c r="F19" s="80" t="s">
        <v>568</v>
      </c>
      <c r="G19" s="182" t="s">
        <v>1698</v>
      </c>
      <c r="H19" s="80" t="s">
        <v>1699</v>
      </c>
      <c r="I19" s="173"/>
      <c r="J19" s="83">
        <v>96068</v>
      </c>
      <c r="K19" s="81">
        <v>133649178</v>
      </c>
      <c r="L19" s="81">
        <v>220797</v>
      </c>
      <c r="M19" s="81">
        <v>306498262</v>
      </c>
      <c r="N19" s="81">
        <v>4200</v>
      </c>
      <c r="O19" s="81">
        <v>10606280</v>
      </c>
      <c r="P19" s="81">
        <v>0</v>
      </c>
      <c r="Q19" s="81">
        <v>0</v>
      </c>
      <c r="R19" s="81">
        <v>0</v>
      </c>
      <c r="S19" s="81">
        <v>0</v>
      </c>
      <c r="T19" s="81">
        <v>0</v>
      </c>
      <c r="U19" s="81">
        <v>0</v>
      </c>
      <c r="V19" s="81">
        <v>0</v>
      </c>
      <c r="W19" s="81">
        <v>0</v>
      </c>
      <c r="X19" s="81">
        <v>0</v>
      </c>
      <c r="Y19" s="81">
        <v>0</v>
      </c>
      <c r="Z19" s="81">
        <v>450753720.00000006</v>
      </c>
      <c r="AA19" s="81">
        <v>149500551</v>
      </c>
      <c r="AB19" s="81">
        <v>928812585.99999988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1669</v>
      </c>
      <c r="B20" s="80">
        <v>12</v>
      </c>
      <c r="C20" s="80">
        <v>18</v>
      </c>
      <c r="D20" s="80">
        <v>12</v>
      </c>
      <c r="E20" s="80">
        <v>2022</v>
      </c>
      <c r="F20" s="80" t="s">
        <v>568</v>
      </c>
      <c r="G20" s="182" t="s">
        <v>1666</v>
      </c>
      <c r="H20" s="80" t="s">
        <v>1667</v>
      </c>
      <c r="I20" s="173"/>
      <c r="J20" s="83">
        <v>256563</v>
      </c>
      <c r="K20" s="81">
        <v>302968476</v>
      </c>
      <c r="L20" s="81">
        <v>958584</v>
      </c>
      <c r="M20" s="81">
        <v>1132919187</v>
      </c>
      <c r="N20" s="81">
        <v>429600</v>
      </c>
      <c r="O20" s="81">
        <v>1106751216</v>
      </c>
      <c r="P20" s="81">
        <v>539</v>
      </c>
      <c r="Q20" s="81">
        <v>3153731.9999999995</v>
      </c>
      <c r="R20" s="81">
        <v>0</v>
      </c>
      <c r="S20" s="81">
        <v>0</v>
      </c>
      <c r="T20" s="81">
        <v>0</v>
      </c>
      <c r="U20" s="81">
        <v>0</v>
      </c>
      <c r="V20" s="81">
        <v>3</v>
      </c>
      <c r="W20" s="81">
        <v>0</v>
      </c>
      <c r="X20" s="81">
        <v>0</v>
      </c>
      <c r="Y20" s="81">
        <v>17170</v>
      </c>
      <c r="Z20" s="81">
        <v>2545809781.0000005</v>
      </c>
      <c r="AA20" s="81">
        <v>416100728</v>
      </c>
      <c r="AB20" s="81">
        <v>2303942086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1681</v>
      </c>
      <c r="B21" s="80">
        <v>13</v>
      </c>
      <c r="C21" s="80">
        <v>18</v>
      </c>
      <c r="D21" s="80">
        <v>13</v>
      </c>
      <c r="E21" s="80">
        <v>2022</v>
      </c>
      <c r="F21" s="80" t="s">
        <v>568</v>
      </c>
      <c r="G21" s="182" t="s">
        <v>1678</v>
      </c>
      <c r="H21" s="80" t="s">
        <v>1679</v>
      </c>
      <c r="I21" s="173"/>
      <c r="J21" s="83">
        <v>342821</v>
      </c>
      <c r="K21" s="81">
        <v>416714484</v>
      </c>
      <c r="L21" s="81">
        <v>1473461</v>
      </c>
      <c r="M21" s="81">
        <v>1793270611.0000002</v>
      </c>
      <c r="N21" s="81">
        <v>705800</v>
      </c>
      <c r="O21" s="81">
        <v>1758870368</v>
      </c>
      <c r="P21" s="81">
        <v>724</v>
      </c>
      <c r="Q21" s="81">
        <v>4105903.0000000005</v>
      </c>
      <c r="R21" s="81">
        <v>0</v>
      </c>
      <c r="S21" s="81">
        <v>0</v>
      </c>
      <c r="T21" s="81">
        <v>0</v>
      </c>
      <c r="U21" s="81">
        <v>0</v>
      </c>
      <c r="V21" s="81">
        <v>1</v>
      </c>
      <c r="W21" s="81">
        <v>0</v>
      </c>
      <c r="X21" s="81">
        <v>0</v>
      </c>
      <c r="Y21" s="81">
        <v>4906</v>
      </c>
      <c r="Z21" s="81">
        <v>3972966272.0000005</v>
      </c>
      <c r="AA21" s="81">
        <v>558579442</v>
      </c>
      <c r="AB21" s="81">
        <v>3078916231</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1725</v>
      </c>
      <c r="B22" s="80">
        <v>14</v>
      </c>
      <c r="C22" s="80">
        <v>18</v>
      </c>
      <c r="D22" s="80">
        <v>14</v>
      </c>
      <c r="E22" s="80">
        <v>2022</v>
      </c>
      <c r="F22" s="80" t="s">
        <v>568</v>
      </c>
      <c r="G22" s="182" t="s">
        <v>1722</v>
      </c>
      <c r="H22" s="80" t="s">
        <v>1723</v>
      </c>
      <c r="I22" s="173"/>
      <c r="J22" s="83">
        <v>254275</v>
      </c>
      <c r="K22" s="81">
        <v>343037548</v>
      </c>
      <c r="L22" s="81">
        <v>233883</v>
      </c>
      <c r="M22" s="81">
        <v>315000420.99999994</v>
      </c>
      <c r="N22" s="81">
        <v>8000</v>
      </c>
      <c r="O22" s="81">
        <v>17564750</v>
      </c>
      <c r="P22" s="81">
        <v>0</v>
      </c>
      <c r="Q22" s="81">
        <v>0</v>
      </c>
      <c r="R22" s="81">
        <v>0</v>
      </c>
      <c r="S22" s="81">
        <v>0</v>
      </c>
      <c r="T22" s="81">
        <v>0</v>
      </c>
      <c r="U22" s="81">
        <v>0</v>
      </c>
      <c r="V22" s="81">
        <v>0</v>
      </c>
      <c r="W22" s="81">
        <v>0</v>
      </c>
      <c r="X22" s="81">
        <v>0</v>
      </c>
      <c r="Y22" s="81">
        <v>0</v>
      </c>
      <c r="Z22" s="81">
        <v>675602718.99999988</v>
      </c>
      <c r="AA22" s="81">
        <v>530397627.99999994</v>
      </c>
      <c r="AB22" s="81">
        <v>2615970242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1693</v>
      </c>
      <c r="B23" s="80">
        <v>15</v>
      </c>
      <c r="C23" s="80">
        <v>18</v>
      </c>
      <c r="D23" s="80">
        <v>15</v>
      </c>
      <c r="E23" s="80">
        <v>2022</v>
      </c>
      <c r="F23" s="80" t="s">
        <v>568</v>
      </c>
      <c r="G23" s="182" t="s">
        <v>1690</v>
      </c>
      <c r="H23" s="80" t="s">
        <v>1691</v>
      </c>
      <c r="I23" s="173"/>
      <c r="J23" s="83">
        <v>78078</v>
      </c>
      <c r="K23" s="81">
        <v>108252615.99999999</v>
      </c>
      <c r="L23" s="81">
        <v>116828</v>
      </c>
      <c r="M23" s="81">
        <v>161516658</v>
      </c>
      <c r="N23" s="81">
        <v>4800</v>
      </c>
      <c r="O23" s="81">
        <v>13006289</v>
      </c>
      <c r="P23" s="81">
        <v>0</v>
      </c>
      <c r="Q23" s="81">
        <v>0</v>
      </c>
      <c r="R23" s="81">
        <v>0</v>
      </c>
      <c r="S23" s="81">
        <v>0</v>
      </c>
      <c r="T23" s="81">
        <v>0</v>
      </c>
      <c r="U23" s="81">
        <v>0</v>
      </c>
      <c r="V23" s="81">
        <v>0</v>
      </c>
      <c r="W23" s="81">
        <v>0</v>
      </c>
      <c r="X23" s="81">
        <v>0</v>
      </c>
      <c r="Y23" s="81">
        <v>0</v>
      </c>
      <c r="Z23" s="81">
        <v>282775562.99999994</v>
      </c>
      <c r="AA23" s="81">
        <v>186568700</v>
      </c>
      <c r="AB23" s="81">
        <v>571582831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1665</v>
      </c>
      <c r="B24" s="80">
        <v>16</v>
      </c>
      <c r="C24" s="80">
        <v>18</v>
      </c>
      <c r="D24" s="80">
        <v>16</v>
      </c>
      <c r="E24" s="80">
        <v>2022</v>
      </c>
      <c r="F24" s="80" t="s">
        <v>568</v>
      </c>
      <c r="G24" s="182" t="s">
        <v>1662</v>
      </c>
      <c r="H24" s="80" t="s">
        <v>1663</v>
      </c>
      <c r="I24" s="173"/>
      <c r="J24" s="83">
        <v>556713</v>
      </c>
      <c r="K24" s="81">
        <v>736357130</v>
      </c>
      <c r="L24" s="81">
        <v>555734</v>
      </c>
      <c r="M24" s="81">
        <v>733319152</v>
      </c>
      <c r="N24" s="81">
        <v>119000</v>
      </c>
      <c r="O24" s="81">
        <v>276615913</v>
      </c>
      <c r="P24" s="81">
        <v>0</v>
      </c>
      <c r="Q24" s="81">
        <v>0</v>
      </c>
      <c r="R24" s="81">
        <v>0</v>
      </c>
      <c r="S24" s="81">
        <v>0</v>
      </c>
      <c r="T24" s="81">
        <v>0</v>
      </c>
      <c r="U24" s="81">
        <v>0</v>
      </c>
      <c r="V24" s="81">
        <v>0</v>
      </c>
      <c r="W24" s="81">
        <v>0</v>
      </c>
      <c r="X24" s="81">
        <v>0</v>
      </c>
      <c r="Y24" s="81">
        <v>0</v>
      </c>
      <c r="Z24" s="81">
        <v>1746292195</v>
      </c>
      <c r="AA24" s="81">
        <v>1247981217</v>
      </c>
      <c r="AB24" s="81">
        <v>4427263407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1709</v>
      </c>
      <c r="B25" s="80">
        <v>17</v>
      </c>
      <c r="C25" s="80">
        <v>18</v>
      </c>
      <c r="D25" s="80">
        <v>17</v>
      </c>
      <c r="E25" s="80">
        <v>2022</v>
      </c>
      <c r="F25" s="80" t="s">
        <v>568</v>
      </c>
      <c r="G25" s="182" t="s">
        <v>1706</v>
      </c>
      <c r="H25" s="80" t="s">
        <v>1707</v>
      </c>
      <c r="I25" s="173"/>
      <c r="J25" s="83">
        <v>229950</v>
      </c>
      <c r="K25" s="81">
        <v>292147616</v>
      </c>
      <c r="L25" s="81">
        <v>1250153</v>
      </c>
      <c r="M25" s="81">
        <v>1587961683</v>
      </c>
      <c r="N25" s="81">
        <v>372700</v>
      </c>
      <c r="O25" s="81">
        <v>951863149</v>
      </c>
      <c r="P25" s="81">
        <v>476</v>
      </c>
      <c r="Q25" s="81">
        <v>2708471</v>
      </c>
      <c r="R25" s="81">
        <v>0</v>
      </c>
      <c r="S25" s="81">
        <v>0</v>
      </c>
      <c r="T25" s="81">
        <v>0</v>
      </c>
      <c r="U25" s="81">
        <v>0</v>
      </c>
      <c r="V25" s="81">
        <v>0</v>
      </c>
      <c r="W25" s="81">
        <v>0</v>
      </c>
      <c r="X25" s="81">
        <v>0</v>
      </c>
      <c r="Y25" s="81">
        <v>0</v>
      </c>
      <c r="Z25" s="81">
        <v>2834680919</v>
      </c>
      <c r="AA25" s="81">
        <v>414795082</v>
      </c>
      <c r="AB25" s="81">
        <v>2184454781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1721</v>
      </c>
      <c r="B26" s="80">
        <v>18</v>
      </c>
      <c r="C26" s="80">
        <v>18</v>
      </c>
      <c r="D26" s="80">
        <v>18</v>
      </c>
      <c r="E26" s="80">
        <v>2022</v>
      </c>
      <c r="F26" s="80" t="s">
        <v>568</v>
      </c>
      <c r="G26" s="182" t="s">
        <v>1718</v>
      </c>
      <c r="H26" s="80" t="s">
        <v>1719</v>
      </c>
      <c r="I26" s="173"/>
      <c r="J26" s="83">
        <v>202212</v>
      </c>
      <c r="K26" s="81">
        <v>278461051</v>
      </c>
      <c r="L26" s="81">
        <v>487123</v>
      </c>
      <c r="M26" s="81">
        <v>669291975</v>
      </c>
      <c r="N26" s="81">
        <v>64900.000000000007</v>
      </c>
      <c r="O26" s="81">
        <v>157676299</v>
      </c>
      <c r="P26" s="81">
        <v>0</v>
      </c>
      <c r="Q26" s="81">
        <v>0</v>
      </c>
      <c r="R26" s="81">
        <v>0</v>
      </c>
      <c r="S26" s="81">
        <v>0</v>
      </c>
      <c r="T26" s="81">
        <v>0</v>
      </c>
      <c r="U26" s="81">
        <v>0</v>
      </c>
      <c r="V26" s="81">
        <v>0</v>
      </c>
      <c r="W26" s="81">
        <v>0</v>
      </c>
      <c r="X26" s="81">
        <v>0</v>
      </c>
      <c r="Y26" s="81">
        <v>0</v>
      </c>
      <c r="Z26" s="81">
        <v>1105429325</v>
      </c>
      <c r="AA26" s="81">
        <v>387695641</v>
      </c>
      <c r="AB26" s="81">
        <v>2143181991.0000002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1713</v>
      </c>
      <c r="B27" s="80">
        <v>19</v>
      </c>
      <c r="C27" s="80">
        <v>18</v>
      </c>
      <c r="D27" s="80">
        <v>19</v>
      </c>
      <c r="E27" s="80">
        <v>2022</v>
      </c>
      <c r="F27" s="80" t="s">
        <v>568</v>
      </c>
      <c r="G27" s="182" t="s">
        <v>1710</v>
      </c>
      <c r="H27" s="80" t="s">
        <v>1711</v>
      </c>
      <c r="I27" s="173"/>
      <c r="J27" s="83">
        <v>949921</v>
      </c>
      <c r="K27" s="81">
        <v>1212777194</v>
      </c>
      <c r="L27" s="81">
        <v>3015976</v>
      </c>
      <c r="M27" s="81">
        <v>3845179910.0000005</v>
      </c>
      <c r="N27" s="81">
        <v>1141700</v>
      </c>
      <c r="O27" s="81">
        <v>2733418785.9999995</v>
      </c>
      <c r="P27" s="81">
        <v>4516</v>
      </c>
      <c r="Q27" s="81">
        <v>25814609</v>
      </c>
      <c r="R27" s="81">
        <v>0</v>
      </c>
      <c r="S27" s="81">
        <v>0</v>
      </c>
      <c r="T27" s="81">
        <v>0</v>
      </c>
      <c r="U27" s="81">
        <v>0</v>
      </c>
      <c r="V27" s="81">
        <v>0</v>
      </c>
      <c r="W27" s="81">
        <v>0</v>
      </c>
      <c r="X27" s="81">
        <v>0</v>
      </c>
      <c r="Y27" s="81">
        <v>0</v>
      </c>
      <c r="Z27" s="81">
        <v>7817190498.999999</v>
      </c>
      <c r="AA27" s="81">
        <v>2144892670.9999998</v>
      </c>
      <c r="AB27" s="81">
        <v>10088078268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1697</v>
      </c>
      <c r="B28" s="80">
        <v>20</v>
      </c>
      <c r="C28" s="80">
        <v>18</v>
      </c>
      <c r="D28" s="80">
        <v>20</v>
      </c>
      <c r="E28" s="80">
        <v>2022</v>
      </c>
      <c r="F28" s="80" t="s">
        <v>568</v>
      </c>
      <c r="G28" s="182" t="s">
        <v>1694</v>
      </c>
      <c r="H28" s="80" t="s">
        <v>1695</v>
      </c>
      <c r="I28" s="173"/>
      <c r="J28" s="83">
        <v>27785</v>
      </c>
      <c r="K28" s="81">
        <v>36964280</v>
      </c>
      <c r="L28" s="81">
        <v>3771</v>
      </c>
      <c r="M28" s="81">
        <v>5006006</v>
      </c>
      <c r="N28" s="81">
        <v>400</v>
      </c>
      <c r="O28" s="81">
        <v>647183</v>
      </c>
      <c r="P28" s="81">
        <v>0</v>
      </c>
      <c r="Q28" s="81">
        <v>0</v>
      </c>
      <c r="R28" s="81">
        <v>0</v>
      </c>
      <c r="S28" s="81">
        <v>0</v>
      </c>
      <c r="T28" s="81">
        <v>0</v>
      </c>
      <c r="U28" s="81">
        <v>0</v>
      </c>
      <c r="V28" s="81">
        <v>0</v>
      </c>
      <c r="W28" s="81">
        <v>0</v>
      </c>
      <c r="X28" s="81">
        <v>0</v>
      </c>
      <c r="Y28" s="81">
        <v>0</v>
      </c>
      <c r="Z28" s="81">
        <v>42617469</v>
      </c>
      <c r="AA28" s="81">
        <v>82983433</v>
      </c>
      <c r="AB28" s="81">
        <v>223262766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1684</v>
      </c>
      <c r="B190" s="80">
        <v>182</v>
      </c>
      <c r="C190" s="80">
        <v>16</v>
      </c>
      <c r="D190" s="80">
        <v>2</v>
      </c>
      <c r="E190" s="80">
        <v>2021</v>
      </c>
      <c r="F190" s="80" t="s">
        <v>75</v>
      </c>
      <c r="G190" s="182" t="s">
        <v>1682</v>
      </c>
      <c r="H190" s="80" t="s">
        <v>1683</v>
      </c>
      <c r="I190" s="173"/>
      <c r="J190" s="83"/>
      <c r="K190" s="81"/>
      <c r="L190" s="81"/>
      <c r="M190" s="81"/>
      <c r="N190" s="81"/>
      <c r="O190" s="81"/>
      <c r="P190" s="81"/>
      <c r="Q190" s="81"/>
      <c r="R190" s="81"/>
      <c r="S190" s="81"/>
      <c r="T190" s="81"/>
      <c r="U190" s="81"/>
      <c r="V190" s="81"/>
      <c r="W190" s="81"/>
      <c r="X190" s="81"/>
      <c r="Y190" s="81"/>
      <c r="Z190" s="81"/>
      <c r="AA190" s="81"/>
      <c r="AB190" s="81"/>
      <c r="AC190" s="82"/>
      <c r="AD190" s="81">
        <v>3008489.6993808351</v>
      </c>
      <c r="AE190" s="81">
        <v>129474.99801798984</v>
      </c>
      <c r="AF190" s="81">
        <v>1594398.6515012262</v>
      </c>
      <c r="AG190" s="81">
        <v>3830868.7488148981</v>
      </c>
      <c r="AH190" s="81">
        <v>7660956.5836015111</v>
      </c>
      <c r="AI190" s="81">
        <v>0</v>
      </c>
      <c r="AJ190" s="81">
        <v>0</v>
      </c>
      <c r="AK190" s="81">
        <v>409280.80218472949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1672</v>
      </c>
      <c r="B191" s="80">
        <v>183</v>
      </c>
      <c r="C191" s="80">
        <v>16</v>
      </c>
      <c r="D191" s="80">
        <v>3</v>
      </c>
      <c r="E191" s="80">
        <v>2021</v>
      </c>
      <c r="F191" s="80" t="s">
        <v>75</v>
      </c>
      <c r="G191" s="182" t="s">
        <v>1670</v>
      </c>
      <c r="H191" s="80" t="s">
        <v>1671</v>
      </c>
      <c r="I191" s="173"/>
      <c r="J191" s="83"/>
      <c r="K191" s="81"/>
      <c r="L191" s="81"/>
      <c r="M191" s="81"/>
      <c r="N191" s="81"/>
      <c r="O191" s="81"/>
      <c r="P191" s="81"/>
      <c r="Q191" s="81"/>
      <c r="R191" s="81"/>
      <c r="S191" s="81"/>
      <c r="T191" s="81"/>
      <c r="U191" s="81"/>
      <c r="V191" s="81"/>
      <c r="W191" s="81"/>
      <c r="X191" s="81"/>
      <c r="Y191" s="81"/>
      <c r="Z191" s="81"/>
      <c r="AA191" s="81"/>
      <c r="AB191" s="81"/>
      <c r="AC191" s="82"/>
      <c r="AD191" s="81">
        <v>333044267.08826816</v>
      </c>
      <c r="AE191" s="81">
        <v>13372177.79529799</v>
      </c>
      <c r="AF191" s="81">
        <v>1998947.5630761643</v>
      </c>
      <c r="AG191" s="81">
        <v>255002611.06241778</v>
      </c>
      <c r="AH191" s="81">
        <v>325252378.79807401</v>
      </c>
      <c r="AI191" s="81">
        <v>0</v>
      </c>
      <c r="AJ191" s="81">
        <v>0</v>
      </c>
      <c r="AK191" s="81">
        <v>17108935.136869032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1660</v>
      </c>
      <c r="B192" s="80">
        <v>184</v>
      </c>
      <c r="C192" s="80">
        <v>16</v>
      </c>
      <c r="D192" s="80">
        <v>4</v>
      </c>
      <c r="E192" s="80">
        <v>2021</v>
      </c>
      <c r="F192" s="80" t="s">
        <v>75</v>
      </c>
      <c r="G192" s="182" t="s">
        <v>1658</v>
      </c>
      <c r="H192" s="80" t="s">
        <v>1659</v>
      </c>
      <c r="I192" s="173"/>
      <c r="J192" s="83"/>
      <c r="K192" s="81"/>
      <c r="L192" s="81"/>
      <c r="M192" s="81"/>
      <c r="N192" s="81"/>
      <c r="O192" s="81"/>
      <c r="P192" s="81"/>
      <c r="Q192" s="81"/>
      <c r="R192" s="81"/>
      <c r="S192" s="81"/>
      <c r="T192" s="81"/>
      <c r="U192" s="81"/>
      <c r="V192" s="81"/>
      <c r="W192" s="81"/>
      <c r="X192" s="81"/>
      <c r="Y192" s="81"/>
      <c r="Z192" s="81"/>
      <c r="AA192" s="81"/>
      <c r="AB192" s="81"/>
      <c r="AC192" s="82"/>
      <c r="AD192" s="81">
        <v>416715610.75768155</v>
      </c>
      <c r="AE192" s="81">
        <v>13760602.789351959</v>
      </c>
      <c r="AF192" s="81">
        <v>1665789.6358968036</v>
      </c>
      <c r="AG192" s="81">
        <v>343231563.36431617</v>
      </c>
      <c r="AH192" s="81">
        <v>396305263.78741187</v>
      </c>
      <c r="AI192" s="81">
        <v>0</v>
      </c>
      <c r="AJ192" s="81">
        <v>0</v>
      </c>
      <c r="AK192" s="81">
        <v>21234165.339004852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1688</v>
      </c>
      <c r="B193" s="80">
        <v>185</v>
      </c>
      <c r="C193" s="80">
        <v>16</v>
      </c>
      <c r="D193" s="80">
        <v>5</v>
      </c>
      <c r="E193" s="80">
        <v>2021</v>
      </c>
      <c r="F193" s="80" t="s">
        <v>75</v>
      </c>
      <c r="G193" s="182" t="s">
        <v>1686</v>
      </c>
      <c r="H193" s="80" t="s">
        <v>1687</v>
      </c>
      <c r="I193" s="173"/>
      <c r="J193" s="83"/>
      <c r="K193" s="81"/>
      <c r="L193" s="81"/>
      <c r="M193" s="81"/>
      <c r="N193" s="81"/>
      <c r="O193" s="81"/>
      <c r="P193" s="81"/>
      <c r="Q193" s="81"/>
      <c r="R193" s="81"/>
      <c r="S193" s="81"/>
      <c r="T193" s="81"/>
      <c r="U193" s="81"/>
      <c r="V193" s="81"/>
      <c r="W193" s="81"/>
      <c r="X193" s="81"/>
      <c r="Y193" s="81"/>
      <c r="Z193" s="81"/>
      <c r="AA193" s="81"/>
      <c r="AB193" s="81"/>
      <c r="AC193" s="82"/>
      <c r="AD193" s="81">
        <v>51874.281681863533</v>
      </c>
      <c r="AE193" s="81">
        <v>419498.99357828707</v>
      </c>
      <c r="AF193" s="81">
        <v>59492.486996314416</v>
      </c>
      <c r="AG193" s="81">
        <v>5097910.7418235512</v>
      </c>
      <c r="AH193" s="81">
        <v>7163491.8703806316</v>
      </c>
      <c r="AI193" s="81">
        <v>0</v>
      </c>
      <c r="AJ193" s="81">
        <v>0</v>
      </c>
      <c r="AK193" s="81">
        <v>328816.03895854636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1676</v>
      </c>
      <c r="B194" s="80">
        <v>186</v>
      </c>
      <c r="C194" s="80">
        <v>16</v>
      </c>
      <c r="D194" s="80">
        <v>6</v>
      </c>
      <c r="E194" s="80">
        <v>2021</v>
      </c>
      <c r="F194" s="80" t="s">
        <v>75</v>
      </c>
      <c r="G194" s="182" t="s">
        <v>1674</v>
      </c>
      <c r="H194" s="80" t="s">
        <v>1675</v>
      </c>
      <c r="I194" s="173"/>
      <c r="J194" s="83"/>
      <c r="K194" s="81"/>
      <c r="L194" s="81"/>
      <c r="M194" s="81"/>
      <c r="N194" s="81"/>
      <c r="O194" s="81"/>
      <c r="P194" s="81"/>
      <c r="Q194" s="81"/>
      <c r="R194" s="81"/>
      <c r="S194" s="81"/>
      <c r="T194" s="81"/>
      <c r="U194" s="81"/>
      <c r="V194" s="81"/>
      <c r="W194" s="81"/>
      <c r="X194" s="81"/>
      <c r="Y194" s="81"/>
      <c r="Z194" s="81"/>
      <c r="AA194" s="81"/>
      <c r="AB194" s="81"/>
      <c r="AC194" s="82"/>
      <c r="AD194" s="81">
        <v>336047034.17127144</v>
      </c>
      <c r="AE194" s="81">
        <v>5010682.4232962066</v>
      </c>
      <c r="AF194" s="81">
        <v>475939.89597051532</v>
      </c>
      <c r="AG194" s="81">
        <v>105241816.62116952</v>
      </c>
      <c r="AH194" s="81">
        <v>132206222.18558034</v>
      </c>
      <c r="AI194" s="81">
        <v>0</v>
      </c>
      <c r="AJ194" s="81">
        <v>0</v>
      </c>
      <c r="AK194" s="81">
        <v>7520633.1880602604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1716</v>
      </c>
      <c r="B195" s="80">
        <v>187</v>
      </c>
      <c r="C195" s="80">
        <v>16</v>
      </c>
      <c r="D195" s="80">
        <v>7</v>
      </c>
      <c r="E195" s="80">
        <v>2021</v>
      </c>
      <c r="F195" s="80" t="s">
        <v>75</v>
      </c>
      <c r="G195" s="182" t="s">
        <v>1714</v>
      </c>
      <c r="H195" s="80" t="s">
        <v>1715</v>
      </c>
      <c r="I195" s="173"/>
      <c r="J195" s="83"/>
      <c r="K195" s="81"/>
      <c r="L195" s="81"/>
      <c r="M195" s="81"/>
      <c r="N195" s="81"/>
      <c r="O195" s="81"/>
      <c r="P195" s="81"/>
      <c r="Q195" s="81"/>
      <c r="R195" s="81"/>
      <c r="S195" s="81"/>
      <c r="T195" s="81"/>
      <c r="U195" s="81"/>
      <c r="V195" s="81"/>
      <c r="W195" s="81"/>
      <c r="X195" s="81"/>
      <c r="Y195" s="81"/>
      <c r="Z195" s="81"/>
      <c r="AA195" s="81"/>
      <c r="AB195" s="81"/>
      <c r="AC195" s="82"/>
      <c r="AD195" s="81">
        <v>767153314.03727055</v>
      </c>
      <c r="AE195" s="81">
        <v>4609309.9294404378</v>
      </c>
      <c r="AF195" s="81">
        <v>3200695.8004017151</v>
      </c>
      <c r="AG195" s="81">
        <v>105467861.67156544</v>
      </c>
      <c r="AH195" s="81">
        <v>143861820.41634554</v>
      </c>
      <c r="AI195" s="81">
        <v>0</v>
      </c>
      <c r="AJ195" s="81">
        <v>0</v>
      </c>
      <c r="AK195" s="81">
        <v>7987407.5731048072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1639</v>
      </c>
      <c r="B196" s="80">
        <v>188</v>
      </c>
      <c r="C196" s="80">
        <v>16</v>
      </c>
      <c r="D196" s="80">
        <v>8</v>
      </c>
      <c r="E196" s="80">
        <v>2021</v>
      </c>
      <c r="F196" s="80" t="s">
        <v>75</v>
      </c>
      <c r="G196" s="182" t="s">
        <v>1637</v>
      </c>
      <c r="H196" s="80" t="s">
        <v>1638</v>
      </c>
      <c r="I196" s="173"/>
      <c r="J196" s="83"/>
      <c r="K196" s="81"/>
      <c r="L196" s="81"/>
      <c r="M196" s="81"/>
      <c r="N196" s="81"/>
      <c r="O196" s="81"/>
      <c r="P196" s="81"/>
      <c r="Q196" s="81"/>
      <c r="R196" s="81"/>
      <c r="S196" s="81"/>
      <c r="T196" s="81"/>
      <c r="U196" s="81"/>
      <c r="V196" s="81"/>
      <c r="W196" s="81"/>
      <c r="X196" s="81"/>
      <c r="Y196" s="81"/>
      <c r="Z196" s="81"/>
      <c r="AA196" s="81"/>
      <c r="AB196" s="81"/>
      <c r="AC196" s="82"/>
      <c r="AD196" s="81">
        <v>646761157.84182441</v>
      </c>
      <c r="AE196" s="81">
        <v>17321165.234846678</v>
      </c>
      <c r="AF196" s="81">
        <v>7162895.4343562555</v>
      </c>
      <c r="AG196" s="81">
        <v>544417606.77063394</v>
      </c>
      <c r="AH196" s="81">
        <v>642853750.30681086</v>
      </c>
      <c r="AI196" s="81">
        <v>0</v>
      </c>
      <c r="AJ196" s="81">
        <v>0</v>
      </c>
      <c r="AK196" s="81">
        <v>33340502.447630711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2333</v>
      </c>
      <c r="B197" s="80">
        <v>189</v>
      </c>
      <c r="C197" s="80">
        <v>16</v>
      </c>
      <c r="D197" s="80">
        <v>9</v>
      </c>
      <c r="E197" s="80">
        <v>2021</v>
      </c>
      <c r="F197" s="80" t="s">
        <v>75</v>
      </c>
      <c r="G197" s="182" t="s">
        <v>2315</v>
      </c>
      <c r="H197" s="80" t="s">
        <v>2316</v>
      </c>
      <c r="I197" s="173"/>
      <c r="J197" s="83"/>
      <c r="K197" s="81"/>
      <c r="L197" s="81"/>
      <c r="M197" s="81"/>
      <c r="N197" s="81"/>
      <c r="O197" s="81"/>
      <c r="P197" s="81"/>
      <c r="Q197" s="81"/>
      <c r="R197" s="81"/>
      <c r="S197" s="81"/>
      <c r="T197" s="81"/>
      <c r="U197" s="81"/>
      <c r="V197" s="81"/>
      <c r="W197" s="81"/>
      <c r="X197" s="81"/>
      <c r="Y197" s="81"/>
      <c r="Z197" s="81"/>
      <c r="AA197" s="81"/>
      <c r="AB197" s="81"/>
      <c r="AC197" s="82"/>
      <c r="AD197" s="81">
        <v>1335613908.2461252</v>
      </c>
      <c r="AE197" s="81">
        <v>16565031.246421618</v>
      </c>
      <c r="AF197" s="81">
        <v>1326682.4600178115</v>
      </c>
      <c r="AG197" s="81">
        <v>320270145.08725798</v>
      </c>
      <c r="AH197" s="81">
        <v>338838140.11613613</v>
      </c>
      <c r="AI197" s="81">
        <v>0</v>
      </c>
      <c r="AJ197" s="81">
        <v>0</v>
      </c>
      <c r="AK197" s="81">
        <v>18309737.182534814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1704</v>
      </c>
      <c r="B198" s="80">
        <v>190</v>
      </c>
      <c r="C198" s="80">
        <v>16</v>
      </c>
      <c r="D198" s="80">
        <v>10</v>
      </c>
      <c r="E198" s="80">
        <v>2021</v>
      </c>
      <c r="F198" s="80" t="s">
        <v>75</v>
      </c>
      <c r="G198" s="182" t="s">
        <v>1702</v>
      </c>
      <c r="H198" s="80" t="s">
        <v>1703</v>
      </c>
      <c r="I198" s="173"/>
      <c r="J198" s="83"/>
      <c r="K198" s="81"/>
      <c r="L198" s="81"/>
      <c r="M198" s="81"/>
      <c r="N198" s="81"/>
      <c r="O198" s="81"/>
      <c r="P198" s="81"/>
      <c r="Q198" s="81"/>
      <c r="R198" s="81"/>
      <c r="S198" s="81"/>
      <c r="T198" s="81"/>
      <c r="U198" s="81"/>
      <c r="V198" s="81"/>
      <c r="W198" s="81"/>
      <c r="X198" s="81"/>
      <c r="Y198" s="81"/>
      <c r="Z198" s="81"/>
      <c r="AA198" s="81"/>
      <c r="AB198" s="81"/>
      <c r="AC198" s="82"/>
      <c r="AD198" s="81">
        <v>3070392.81873438</v>
      </c>
      <c r="AE198" s="81">
        <v>981420.48497636302</v>
      </c>
      <c r="AF198" s="81">
        <v>118984.97399262883</v>
      </c>
      <c r="AG198" s="81">
        <v>25549039.248695634</v>
      </c>
      <c r="AH198" s="81">
        <v>42607852.68736814</v>
      </c>
      <c r="AI198" s="81">
        <v>0</v>
      </c>
      <c r="AJ198" s="81">
        <v>0</v>
      </c>
      <c r="AK198" s="81">
        <v>1943755.6506579455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1700</v>
      </c>
      <c r="B199" s="80">
        <v>191</v>
      </c>
      <c r="C199" s="80">
        <v>16</v>
      </c>
      <c r="D199" s="80">
        <v>11</v>
      </c>
      <c r="E199" s="80">
        <v>2021</v>
      </c>
      <c r="F199" s="80" t="s">
        <v>75</v>
      </c>
      <c r="G199" s="182" t="s">
        <v>1698</v>
      </c>
      <c r="H199" s="80" t="s">
        <v>1699</v>
      </c>
      <c r="I199" s="173"/>
      <c r="J199" s="83"/>
      <c r="K199" s="81"/>
      <c r="L199" s="81"/>
      <c r="M199" s="81"/>
      <c r="N199" s="81"/>
      <c r="O199" s="81"/>
      <c r="P199" s="81"/>
      <c r="Q199" s="81"/>
      <c r="R199" s="81"/>
      <c r="S199" s="81"/>
      <c r="T199" s="81"/>
      <c r="U199" s="81"/>
      <c r="V199" s="81"/>
      <c r="W199" s="81"/>
      <c r="X199" s="81"/>
      <c r="Y199" s="81"/>
      <c r="Z199" s="81"/>
      <c r="AA199" s="81"/>
      <c r="AB199" s="81"/>
      <c r="AC199" s="82"/>
      <c r="AD199" s="81">
        <v>43634303.470591851</v>
      </c>
      <c r="AE199" s="81">
        <v>1048747.4839457178</v>
      </c>
      <c r="AF199" s="81">
        <v>303411.68368120352</v>
      </c>
      <c r="AG199" s="81">
        <v>17227012.261751469</v>
      </c>
      <c r="AH199" s="81">
        <v>34822529.925461419</v>
      </c>
      <c r="AI199" s="81">
        <v>0</v>
      </c>
      <c r="AJ199" s="81">
        <v>0</v>
      </c>
      <c r="AK199" s="81">
        <v>1934960.970174823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1668</v>
      </c>
      <c r="B200" s="80">
        <v>192</v>
      </c>
      <c r="C200" s="80">
        <v>16</v>
      </c>
      <c r="D200" s="80">
        <v>12</v>
      </c>
      <c r="E200" s="80">
        <v>2021</v>
      </c>
      <c r="F200" s="80" t="s">
        <v>75</v>
      </c>
      <c r="G200" s="182" t="s">
        <v>1666</v>
      </c>
      <c r="H200" s="80" t="s">
        <v>1667</v>
      </c>
      <c r="I200" s="173"/>
      <c r="J200" s="83"/>
      <c r="K200" s="81"/>
      <c r="L200" s="81"/>
      <c r="M200" s="81"/>
      <c r="N200" s="81"/>
      <c r="O200" s="81"/>
      <c r="P200" s="81"/>
      <c r="Q200" s="81"/>
      <c r="R200" s="81"/>
      <c r="S200" s="81"/>
      <c r="T200" s="81"/>
      <c r="U200" s="81"/>
      <c r="V200" s="81"/>
      <c r="W200" s="81"/>
      <c r="X200" s="81"/>
      <c r="Y200" s="81"/>
      <c r="Z200" s="81"/>
      <c r="AA200" s="81"/>
      <c r="AB200" s="81"/>
      <c r="AC200" s="82"/>
      <c r="AD200" s="81">
        <v>53630773.187513106</v>
      </c>
      <c r="AE200" s="81">
        <v>2335728.9642445366</v>
      </c>
      <c r="AF200" s="81">
        <v>2742603.6505300943</v>
      </c>
      <c r="AG200" s="81">
        <v>63078466.168374501</v>
      </c>
      <c r="AH200" s="81">
        <v>78092010.681413323</v>
      </c>
      <c r="AI200" s="81">
        <v>0</v>
      </c>
      <c r="AJ200" s="81">
        <v>0</v>
      </c>
      <c r="AK200" s="81">
        <v>4244549.0761531154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1680</v>
      </c>
      <c r="B201" s="80">
        <v>193</v>
      </c>
      <c r="C201" s="80">
        <v>16</v>
      </c>
      <c r="D201" s="80">
        <v>13</v>
      </c>
      <c r="E201" s="80">
        <v>2021</v>
      </c>
      <c r="F201" s="80" t="s">
        <v>75</v>
      </c>
      <c r="G201" s="182" t="s">
        <v>1678</v>
      </c>
      <c r="H201" s="80" t="s">
        <v>1679</v>
      </c>
      <c r="I201" s="173"/>
      <c r="J201" s="83"/>
      <c r="K201" s="81"/>
      <c r="L201" s="81"/>
      <c r="M201" s="81"/>
      <c r="N201" s="81"/>
      <c r="O201" s="81"/>
      <c r="P201" s="81"/>
      <c r="Q201" s="81"/>
      <c r="R201" s="81"/>
      <c r="S201" s="81"/>
      <c r="T201" s="81"/>
      <c r="U201" s="81"/>
      <c r="V201" s="81"/>
      <c r="W201" s="81"/>
      <c r="X201" s="81"/>
      <c r="Y201" s="81"/>
      <c r="Z201" s="81"/>
      <c r="AA201" s="81"/>
      <c r="AB201" s="81"/>
      <c r="AC201" s="82"/>
      <c r="AD201" s="81">
        <v>19645285.735900577</v>
      </c>
      <c r="AE201" s="81">
        <v>3607173.4447811972</v>
      </c>
      <c r="AF201" s="81">
        <v>4818891.446701467</v>
      </c>
      <c r="AG201" s="81">
        <v>97883455.375386879</v>
      </c>
      <c r="AH201" s="81">
        <v>114252720.6854389</v>
      </c>
      <c r="AI201" s="81">
        <v>0</v>
      </c>
      <c r="AJ201" s="81">
        <v>0</v>
      </c>
      <c r="AK201" s="81">
        <v>5851087.7990328157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1724</v>
      </c>
      <c r="B202" s="80">
        <v>194</v>
      </c>
      <c r="C202" s="80">
        <v>16</v>
      </c>
      <c r="D202" s="80">
        <v>14</v>
      </c>
      <c r="E202" s="80">
        <v>2021</v>
      </c>
      <c r="F202" s="80" t="s">
        <v>75</v>
      </c>
      <c r="G202" s="182" t="s">
        <v>1722</v>
      </c>
      <c r="H202" s="80" t="s">
        <v>1723</v>
      </c>
      <c r="I202" s="173"/>
      <c r="J202" s="83"/>
      <c r="K202" s="81"/>
      <c r="L202" s="81"/>
      <c r="M202" s="81"/>
      <c r="N202" s="81"/>
      <c r="O202" s="81"/>
      <c r="P202" s="81"/>
      <c r="Q202" s="81"/>
      <c r="R202" s="81"/>
      <c r="S202" s="81"/>
      <c r="T202" s="81"/>
      <c r="U202" s="81"/>
      <c r="V202" s="81"/>
      <c r="W202" s="81"/>
      <c r="X202" s="81"/>
      <c r="Y202" s="81"/>
      <c r="Z202" s="81"/>
      <c r="AA202" s="81"/>
      <c r="AB202" s="81"/>
      <c r="AC202" s="82"/>
      <c r="AD202" s="81">
        <v>653942756.21547556</v>
      </c>
      <c r="AE202" s="81">
        <v>3436266.44739745</v>
      </c>
      <c r="AF202" s="81">
        <v>755554.58485319302</v>
      </c>
      <c r="AG202" s="81">
        <v>80263838.552421466</v>
      </c>
      <c r="AH202" s="81">
        <v>116854461.13558407</v>
      </c>
      <c r="AI202" s="81">
        <v>0</v>
      </c>
      <c r="AJ202" s="81">
        <v>0</v>
      </c>
      <c r="AK202" s="81">
        <v>6546130.0849751318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1692</v>
      </c>
      <c r="B203" s="80">
        <v>195</v>
      </c>
      <c r="C203" s="80">
        <v>16</v>
      </c>
      <c r="D203" s="80">
        <v>15</v>
      </c>
      <c r="E203" s="80">
        <v>2021</v>
      </c>
      <c r="F203" s="80" t="s">
        <v>75</v>
      </c>
      <c r="G203" s="182" t="s">
        <v>1690</v>
      </c>
      <c r="H203" s="80" t="s">
        <v>1691</v>
      </c>
      <c r="I203" s="173"/>
      <c r="J203" s="83"/>
      <c r="K203" s="81"/>
      <c r="L203" s="81"/>
      <c r="M203" s="81"/>
      <c r="N203" s="81"/>
      <c r="O203" s="81"/>
      <c r="P203" s="81"/>
      <c r="Q203" s="81"/>
      <c r="R203" s="81"/>
      <c r="S203" s="81"/>
      <c r="T203" s="81"/>
      <c r="U203" s="81"/>
      <c r="V203" s="81"/>
      <c r="W203" s="81"/>
      <c r="X203" s="81"/>
      <c r="Y203" s="81"/>
      <c r="Z203" s="81"/>
      <c r="AA203" s="81"/>
      <c r="AB203" s="81"/>
      <c r="AC203" s="82"/>
      <c r="AD203" s="81">
        <v>28633101.539239738</v>
      </c>
      <c r="AE203" s="81">
        <v>668090.9897728276</v>
      </c>
      <c r="AF203" s="81">
        <v>0</v>
      </c>
      <c r="AG203" s="81">
        <v>19891964.434840091</v>
      </c>
      <c r="AH203" s="81">
        <v>27226243.754578616</v>
      </c>
      <c r="AI203" s="81">
        <v>0</v>
      </c>
      <c r="AJ203" s="81">
        <v>0</v>
      </c>
      <c r="AK203" s="81">
        <v>1494439.3626918362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1664</v>
      </c>
      <c r="B204" s="80">
        <v>196</v>
      </c>
      <c r="C204" s="80">
        <v>16</v>
      </c>
      <c r="D204" s="80">
        <v>16</v>
      </c>
      <c r="E204" s="80">
        <v>2021</v>
      </c>
      <c r="F204" s="80" t="s">
        <v>75</v>
      </c>
      <c r="G204" s="182" t="s">
        <v>1662</v>
      </c>
      <c r="H204" s="80" t="s">
        <v>1663</v>
      </c>
      <c r="I204" s="173"/>
      <c r="J204" s="83"/>
      <c r="K204" s="81"/>
      <c r="L204" s="81"/>
      <c r="M204" s="81"/>
      <c r="N204" s="81"/>
      <c r="O204" s="81"/>
      <c r="P204" s="81"/>
      <c r="Q204" s="81"/>
      <c r="R204" s="81"/>
      <c r="S204" s="81"/>
      <c r="T204" s="81"/>
      <c r="U204" s="81"/>
      <c r="V204" s="81"/>
      <c r="W204" s="81"/>
      <c r="X204" s="81"/>
      <c r="Y204" s="81"/>
      <c r="Z204" s="81"/>
      <c r="AA204" s="81"/>
      <c r="AB204" s="81"/>
      <c r="AC204" s="82"/>
      <c r="AD204" s="81">
        <v>766919551.81245124</v>
      </c>
      <c r="AE204" s="81">
        <v>8542760.3692269698</v>
      </c>
      <c r="AF204" s="81">
        <v>1094661.7607321853</v>
      </c>
      <c r="AG204" s="81">
        <v>223350355.45303258</v>
      </c>
      <c r="AH204" s="81">
        <v>278620036.58074892</v>
      </c>
      <c r="AI204" s="81">
        <v>0</v>
      </c>
      <c r="AJ204" s="81">
        <v>0</v>
      </c>
      <c r="AK204" s="81">
        <v>15020132.890183466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1708</v>
      </c>
      <c r="B205" s="80">
        <v>197</v>
      </c>
      <c r="C205" s="80">
        <v>16</v>
      </c>
      <c r="D205" s="80">
        <v>17</v>
      </c>
      <c r="E205" s="80">
        <v>2021</v>
      </c>
      <c r="F205" s="80" t="s">
        <v>75</v>
      </c>
      <c r="G205" s="182" t="s">
        <v>1706</v>
      </c>
      <c r="H205" s="80" t="s">
        <v>1707</v>
      </c>
      <c r="I205" s="173"/>
      <c r="J205" s="83"/>
      <c r="K205" s="81"/>
      <c r="L205" s="81"/>
      <c r="M205" s="81"/>
      <c r="N205" s="81"/>
      <c r="O205" s="81"/>
      <c r="P205" s="81"/>
      <c r="Q205" s="81"/>
      <c r="R205" s="81"/>
      <c r="S205" s="81"/>
      <c r="T205" s="81"/>
      <c r="U205" s="81"/>
      <c r="V205" s="81"/>
      <c r="W205" s="81"/>
      <c r="X205" s="81"/>
      <c r="Y205" s="81"/>
      <c r="Z205" s="81"/>
      <c r="AA205" s="81"/>
      <c r="AB205" s="81"/>
      <c r="AC205" s="82"/>
      <c r="AD205" s="81">
        <v>73581021.142698228</v>
      </c>
      <c r="AE205" s="81">
        <v>2788891.4573075012</v>
      </c>
      <c r="AF205" s="81">
        <v>4872434.68499815</v>
      </c>
      <c r="AG205" s="81">
        <v>42431035.380895451</v>
      </c>
      <c r="AH205" s="81">
        <v>53701315.792193711</v>
      </c>
      <c r="AI205" s="81">
        <v>0</v>
      </c>
      <c r="AJ205" s="81">
        <v>0</v>
      </c>
      <c r="AK205" s="81">
        <v>2987041.0309543633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1720</v>
      </c>
      <c r="B206" s="80">
        <v>198</v>
      </c>
      <c r="C206" s="80">
        <v>16</v>
      </c>
      <c r="D206" s="80">
        <v>18</v>
      </c>
      <c r="E206" s="80">
        <v>2021</v>
      </c>
      <c r="F206" s="80" t="s">
        <v>75</v>
      </c>
      <c r="G206" s="182" t="s">
        <v>1718</v>
      </c>
      <c r="H206" s="80" t="s">
        <v>1719</v>
      </c>
      <c r="I206" s="173"/>
      <c r="J206" s="83"/>
      <c r="K206" s="81"/>
      <c r="L206" s="81"/>
      <c r="M206" s="81"/>
      <c r="N206" s="81"/>
      <c r="O206" s="81"/>
      <c r="P206" s="81"/>
      <c r="Q206" s="81"/>
      <c r="R206" s="81"/>
      <c r="S206" s="81"/>
      <c r="T206" s="81"/>
      <c r="U206" s="81"/>
      <c r="V206" s="81"/>
      <c r="W206" s="81"/>
      <c r="X206" s="81"/>
      <c r="Y206" s="81"/>
      <c r="Z206" s="81"/>
      <c r="AA206" s="81"/>
      <c r="AB206" s="81"/>
      <c r="AC206" s="82"/>
      <c r="AD206" s="81">
        <v>23053284.40289066</v>
      </c>
      <c r="AE206" s="81">
        <v>3192853.4511236297</v>
      </c>
      <c r="AF206" s="81">
        <v>1255291.4756222339</v>
      </c>
      <c r="AG206" s="81">
        <v>75308693.1055848</v>
      </c>
      <c r="AH206" s="81">
        <v>76714033.425791487</v>
      </c>
      <c r="AI206" s="81">
        <v>0</v>
      </c>
      <c r="AJ206" s="81">
        <v>0</v>
      </c>
      <c r="AK206" s="81">
        <v>4010111.7725283792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1712</v>
      </c>
      <c r="B207" s="80">
        <v>199</v>
      </c>
      <c r="C207" s="80">
        <v>16</v>
      </c>
      <c r="D207" s="80">
        <v>19</v>
      </c>
      <c r="E207" s="80">
        <v>2021</v>
      </c>
      <c r="F207" s="80" t="s">
        <v>75</v>
      </c>
      <c r="G207" s="182" t="s">
        <v>1710</v>
      </c>
      <c r="H207" s="80" t="s">
        <v>1711</v>
      </c>
      <c r="I207" s="173"/>
      <c r="J207" s="83"/>
      <c r="K207" s="81"/>
      <c r="L207" s="81"/>
      <c r="M207" s="81"/>
      <c r="N207" s="81"/>
      <c r="O207" s="81"/>
      <c r="P207" s="81"/>
      <c r="Q207" s="81"/>
      <c r="R207" s="81"/>
      <c r="S207" s="81"/>
      <c r="T207" s="81"/>
      <c r="U207" s="81"/>
      <c r="V207" s="81"/>
      <c r="W207" s="81"/>
      <c r="X207" s="81"/>
      <c r="Y207" s="81"/>
      <c r="Z207" s="81"/>
      <c r="AA207" s="81"/>
      <c r="AB207" s="81"/>
      <c r="AC207" s="82"/>
      <c r="AD207" s="81">
        <v>325528599.10106641</v>
      </c>
      <c r="AE207" s="81">
        <v>16166248.252526212</v>
      </c>
      <c r="AF207" s="81">
        <v>8465780.8995755408</v>
      </c>
      <c r="AG207" s="81">
        <v>512914065.01019347</v>
      </c>
      <c r="AH207" s="81">
        <v>448001796.78532547</v>
      </c>
      <c r="AI207" s="81">
        <v>0</v>
      </c>
      <c r="AJ207" s="81">
        <v>0</v>
      </c>
      <c r="AK207" s="81">
        <v>24884482.795052048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1696</v>
      </c>
      <c r="B208" s="80">
        <v>200</v>
      </c>
      <c r="C208" s="80">
        <v>16</v>
      </c>
      <c r="D208" s="80">
        <v>20</v>
      </c>
      <c r="E208" s="80">
        <v>2021</v>
      </c>
      <c r="F208" s="80" t="s">
        <v>75</v>
      </c>
      <c r="G208" s="182" t="s">
        <v>1694</v>
      </c>
      <c r="H208" s="80" t="s">
        <v>1695</v>
      </c>
      <c r="I208" s="173"/>
      <c r="J208" s="83"/>
      <c r="K208" s="81"/>
      <c r="L208" s="81"/>
      <c r="M208" s="81"/>
      <c r="N208" s="81"/>
      <c r="O208" s="81"/>
      <c r="P208" s="81"/>
      <c r="Q208" s="81"/>
      <c r="R208" s="81"/>
      <c r="S208" s="81"/>
      <c r="T208" s="81"/>
      <c r="U208" s="81"/>
      <c r="V208" s="81"/>
      <c r="W208" s="81"/>
      <c r="X208" s="81"/>
      <c r="Y208" s="81"/>
      <c r="Z208" s="81"/>
      <c r="AA208" s="81"/>
      <c r="AB208" s="81"/>
      <c r="AC208" s="82"/>
      <c r="AD208" s="81">
        <v>491553535.19386321</v>
      </c>
      <c r="AE208" s="81">
        <v>1209296.481488025</v>
      </c>
      <c r="AF208" s="81">
        <v>29746.243498157208</v>
      </c>
      <c r="AG208" s="81">
        <v>9963827.8792934082</v>
      </c>
      <c r="AH208" s="81">
        <v>13222612.07741092</v>
      </c>
      <c r="AI208" s="81">
        <v>0</v>
      </c>
      <c r="AJ208" s="81">
        <v>0</v>
      </c>
      <c r="AK208" s="81">
        <v>797559.38232021045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2315</v>
      </c>
      <c r="H6" s="87" t="s">
        <v>2316</v>
      </c>
      <c r="I6" s="87" t="s">
        <v>2336</v>
      </c>
      <c r="J6" s="87" t="s">
        <v>2337</v>
      </c>
      <c r="K6" s="87">
        <v>7</v>
      </c>
      <c r="L6" s="87">
        <v>38</v>
      </c>
      <c r="M6" s="18"/>
      <c r="N6" s="87">
        <v>1</v>
      </c>
      <c r="O6" s="87" t="s">
        <v>1735</v>
      </c>
      <c r="P6" s="87" t="s">
        <v>1736</v>
      </c>
      <c r="Q6" s="87" t="s">
        <v>1247</v>
      </c>
      <c r="R6" s="18"/>
      <c r="S6" s="87">
        <v>1</v>
      </c>
      <c r="T6" s="87" t="s">
        <v>2315</v>
      </c>
      <c r="U6" s="87" t="s">
        <v>2316</v>
      </c>
      <c r="V6" s="87" t="s">
        <v>1247</v>
      </c>
      <c r="W6" s="18"/>
      <c r="X6" s="87">
        <v>1</v>
      </c>
      <c r="Y6" s="769" t="s">
        <v>1735</v>
      </c>
      <c r="Z6" s="87" t="s">
        <v>1736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1756</v>
      </c>
      <c r="P7" s="87" t="s">
        <v>1757</v>
      </c>
      <c r="Q7" s="87" t="s">
        <v>1247</v>
      </c>
      <c r="R7" s="18"/>
      <c r="S7" s="87">
        <v>2</v>
      </c>
      <c r="T7" s="86" t="s">
        <v>570</v>
      </c>
      <c r="U7" s="87" t="s">
        <v>1592</v>
      </c>
      <c r="V7" s="87" t="s">
        <v>1592</v>
      </c>
      <c r="W7" s="18"/>
      <c r="X7" s="87">
        <v>2</v>
      </c>
      <c r="Y7" s="769" t="s">
        <v>1756</v>
      </c>
      <c r="Z7" s="87" t="s">
        <v>1757</v>
      </c>
      <c r="AA7" s="87" t="s">
        <v>1247</v>
      </c>
      <c r="AB7" s="18"/>
      <c r="AC7" s="87">
        <v>2</v>
      </c>
      <c r="AD7" s="87" t="s">
        <v>1682</v>
      </c>
      <c r="AE7" s="87" t="s">
        <v>1683</v>
      </c>
      <c r="AF7" s="87" t="s">
        <v>1247</v>
      </c>
    </row>
    <row r="8" spans="1:32" ht="12">
      <c r="A8" s="18"/>
      <c r="B8" s="18"/>
      <c r="C8" s="18"/>
      <c r="D8" s="18"/>
      <c r="F8" s="18"/>
      <c r="G8" s="18"/>
      <c r="H8" s="18"/>
      <c r="I8" s="18"/>
      <c r="J8" s="18"/>
      <c r="K8" s="18"/>
      <c r="L8" s="18"/>
      <c r="M8" s="18"/>
      <c r="N8" s="87">
        <v>3</v>
      </c>
      <c r="O8" s="87" t="s">
        <v>1777</v>
      </c>
      <c r="P8" s="87" t="s">
        <v>1778</v>
      </c>
      <c r="Q8" s="87" t="s">
        <v>1247</v>
      </c>
      <c r="R8" s="18"/>
      <c r="S8" s="18"/>
      <c r="T8" s="18"/>
      <c r="U8" s="18"/>
      <c r="V8" s="18"/>
      <c r="W8" s="18"/>
      <c r="X8" s="87">
        <v>3</v>
      </c>
      <c r="Y8" s="769" t="s">
        <v>1777</v>
      </c>
      <c r="Z8" s="87" t="s">
        <v>1778</v>
      </c>
      <c r="AA8" s="87" t="s">
        <v>1247</v>
      </c>
      <c r="AB8" s="18"/>
      <c r="AC8" s="87">
        <v>3</v>
      </c>
      <c r="AD8" s="87" t="s">
        <v>1670</v>
      </c>
      <c r="AE8" s="87" t="s">
        <v>1671</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1798</v>
      </c>
      <c r="P9" s="87" t="s">
        <v>1799</v>
      </c>
      <c r="Q9" s="87" t="s">
        <v>1247</v>
      </c>
      <c r="R9" s="18"/>
      <c r="S9" s="18"/>
      <c r="T9" s="18"/>
      <c r="U9" s="18"/>
      <c r="V9" s="18"/>
      <c r="W9" s="18"/>
      <c r="X9" s="87">
        <v>4</v>
      </c>
      <c r="Y9" s="769" t="s">
        <v>1798</v>
      </c>
      <c r="Z9" s="87" t="s">
        <v>1799</v>
      </c>
      <c r="AA9" s="87" t="s">
        <v>1247</v>
      </c>
      <c r="AB9" s="18"/>
      <c r="AC9" s="87">
        <v>4</v>
      </c>
      <c r="AD9" s="87" t="s">
        <v>1658</v>
      </c>
      <c r="AE9" s="87" t="s">
        <v>1659</v>
      </c>
      <c r="AF9" s="87" t="s">
        <v>1247</v>
      </c>
    </row>
    <row r="10" spans="1:32" ht="12">
      <c r="A10" s="18"/>
      <c r="B10" s="18"/>
      <c r="C10" s="18"/>
      <c r="D10" s="18"/>
      <c r="F10" s="85" t="s">
        <v>1247</v>
      </c>
      <c r="G10" s="86" t="s">
        <v>2315</v>
      </c>
      <c r="H10" s="87" t="s">
        <v>2316</v>
      </c>
      <c r="I10" s="87" t="s">
        <v>2336</v>
      </c>
      <c r="J10" s="87" t="s">
        <v>2337</v>
      </c>
      <c r="K10" s="85">
        <v>7</v>
      </c>
      <c r="L10" s="85">
        <v>38</v>
      </c>
      <c r="M10" s="18"/>
      <c r="N10" s="87">
        <v>5</v>
      </c>
      <c r="O10" s="87" t="s">
        <v>1819</v>
      </c>
      <c r="P10" s="87" t="s">
        <v>1820</v>
      </c>
      <c r="Q10" s="87" t="s">
        <v>1247</v>
      </c>
      <c r="R10" s="18"/>
      <c r="S10" s="18"/>
      <c r="T10" s="18"/>
      <c r="U10" s="18"/>
      <c r="V10" s="18"/>
      <c r="W10" s="18"/>
      <c r="X10" s="87">
        <v>5</v>
      </c>
      <c r="Y10" s="769" t="s">
        <v>1819</v>
      </c>
      <c r="Z10" s="87" t="s">
        <v>1820</v>
      </c>
      <c r="AA10" s="87" t="s">
        <v>1247</v>
      </c>
      <c r="AB10" s="18"/>
      <c r="AC10" s="87">
        <v>5</v>
      </c>
      <c r="AD10" s="87" t="s">
        <v>1686</v>
      </c>
      <c r="AE10" s="87" t="s">
        <v>1687</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1840</v>
      </c>
      <c r="P11" s="87" t="s">
        <v>1841</v>
      </c>
      <c r="Q11" s="87" t="s">
        <v>1247</v>
      </c>
      <c r="R11" s="18"/>
      <c r="S11" s="18"/>
      <c r="T11" s="18"/>
      <c r="U11" s="18"/>
      <c r="V11" s="18"/>
      <c r="W11" s="18"/>
      <c r="X11" s="87">
        <v>6</v>
      </c>
      <c r="Y11" s="769" t="s">
        <v>1840</v>
      </c>
      <c r="Z11" s="87" t="s">
        <v>1841</v>
      </c>
      <c r="AA11" s="87" t="s">
        <v>1247</v>
      </c>
      <c r="AB11" s="18"/>
      <c r="AC11" s="87">
        <v>6</v>
      </c>
      <c r="AD11" s="87" t="s">
        <v>1674</v>
      </c>
      <c r="AE11" s="87" t="s">
        <v>1675</v>
      </c>
      <c r="AF11" s="87" t="s">
        <v>1247</v>
      </c>
    </row>
    <row r="12" spans="1:32" ht="12">
      <c r="A12" s="18"/>
      <c r="B12" s="18"/>
      <c r="C12" s="18"/>
      <c r="D12" s="18"/>
      <c r="F12" s="85" t="s">
        <v>1636</v>
      </c>
      <c r="G12" s="86" t="s">
        <v>2315</v>
      </c>
      <c r="H12" s="87"/>
      <c r="I12" s="87" t="s">
        <v>2315</v>
      </c>
      <c r="J12" s="87"/>
      <c r="K12" s="85" t="s">
        <v>1244</v>
      </c>
      <c r="L12" s="85"/>
      <c r="M12" s="18"/>
      <c r="N12" s="87">
        <v>7</v>
      </c>
      <c r="O12" s="87" t="s">
        <v>1861</v>
      </c>
      <c r="P12" s="87" t="s">
        <v>1862</v>
      </c>
      <c r="Q12" s="87" t="s">
        <v>1247</v>
      </c>
      <c r="R12" s="18"/>
      <c r="S12" s="18"/>
      <c r="T12" s="18"/>
      <c r="U12" s="18"/>
      <c r="V12" s="18"/>
      <c r="W12" s="18"/>
      <c r="X12" s="87">
        <v>7</v>
      </c>
      <c r="Y12" s="769" t="s">
        <v>1861</v>
      </c>
      <c r="Z12" s="87" t="s">
        <v>1862</v>
      </c>
      <c r="AA12" s="87" t="s">
        <v>1247</v>
      </c>
      <c r="AB12" s="18"/>
      <c r="AC12" s="87">
        <v>7</v>
      </c>
      <c r="AD12" s="87" t="s">
        <v>1714</v>
      </c>
      <c r="AE12" s="87" t="s">
        <v>1715</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1882</v>
      </c>
      <c r="P13" s="87" t="s">
        <v>1883</v>
      </c>
      <c r="Q13" s="87" t="s">
        <v>1247</v>
      </c>
      <c r="R13" s="18"/>
      <c r="S13" s="18"/>
      <c r="T13" s="18"/>
      <c r="U13" s="18"/>
      <c r="V13" s="18"/>
      <c r="W13" s="18"/>
      <c r="X13" s="87">
        <v>8</v>
      </c>
      <c r="Y13" s="769" t="s">
        <v>1882</v>
      </c>
      <c r="Z13" s="87" t="s">
        <v>1883</v>
      </c>
      <c r="AA13" s="87" t="s">
        <v>1247</v>
      </c>
      <c r="AB13" s="18"/>
      <c r="AC13" s="87">
        <v>8</v>
      </c>
      <c r="AD13" s="87" t="s">
        <v>1637</v>
      </c>
      <c r="AE13" s="87" t="s">
        <v>1638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1903</v>
      </c>
      <c r="P14" s="87" t="s">
        <v>1904</v>
      </c>
      <c r="Q14" s="87" t="s">
        <v>1247</v>
      </c>
      <c r="R14" s="18"/>
      <c r="S14" s="18"/>
      <c r="T14" s="18"/>
      <c r="U14" s="18"/>
      <c r="V14" s="18"/>
      <c r="W14" s="18"/>
      <c r="X14" s="87">
        <v>9</v>
      </c>
      <c r="Y14" s="769" t="s">
        <v>1903</v>
      </c>
      <c r="Z14" s="87" t="s">
        <v>1904</v>
      </c>
      <c r="AA14" s="87" t="s">
        <v>1247</v>
      </c>
      <c r="AB14" s="18"/>
      <c r="AC14" s="87">
        <v>9</v>
      </c>
      <c r="AD14" s="87" t="s">
        <v>2315</v>
      </c>
      <c r="AE14" s="87" t="s">
        <v>2316</v>
      </c>
      <c r="AF14" s="87" t="s">
        <v>1247</v>
      </c>
    </row>
    <row r="15" spans="1:32" ht="12">
      <c r="A15" s="18"/>
      <c r="B15" s="18"/>
      <c r="C15" s="18"/>
      <c r="D15" s="18"/>
      <c r="E15" s="18"/>
      <c r="F15" s="18"/>
      <c r="G15" s="18"/>
      <c r="H15" s="18"/>
      <c r="I15" s="18"/>
      <c r="J15" s="18"/>
      <c r="K15" s="18"/>
      <c r="L15" s="18"/>
      <c r="M15" s="18"/>
      <c r="N15" s="87">
        <v>10</v>
      </c>
      <c r="O15" s="87" t="s">
        <v>1924</v>
      </c>
      <c r="P15" s="87" t="s">
        <v>1925</v>
      </c>
      <c r="Q15" s="87" t="s">
        <v>1247</v>
      </c>
      <c r="R15" s="18"/>
      <c r="S15" s="18"/>
      <c r="T15" s="18"/>
      <c r="U15" s="18"/>
      <c r="V15" s="18"/>
      <c r="W15" s="18"/>
      <c r="X15" s="87">
        <v>10</v>
      </c>
      <c r="Y15" s="769" t="s">
        <v>1924</v>
      </c>
      <c r="Z15" s="87" t="s">
        <v>1925</v>
      </c>
      <c r="AA15" s="87" t="s">
        <v>1247</v>
      </c>
      <c r="AB15" s="18"/>
      <c r="AC15" s="87">
        <v>10</v>
      </c>
      <c r="AD15" s="87" t="s">
        <v>1702</v>
      </c>
      <c r="AE15" s="87" t="s">
        <v>1703</v>
      </c>
      <c r="AF15" s="87" t="s">
        <v>1247</v>
      </c>
    </row>
    <row r="16" spans="1:32" ht="12">
      <c r="A16" s="18"/>
      <c r="B16" s="18"/>
      <c r="C16" s="18"/>
      <c r="D16" s="18"/>
      <c r="E16" s="18"/>
      <c r="F16" s="18"/>
      <c r="G16" s="18"/>
      <c r="H16" s="18"/>
      <c r="I16" s="18"/>
      <c r="J16" s="18"/>
      <c r="K16" s="18"/>
      <c r="L16" s="18"/>
      <c r="M16" s="18"/>
      <c r="N16" s="87">
        <v>11</v>
      </c>
      <c r="O16" s="87" t="s">
        <v>1945</v>
      </c>
      <c r="P16" s="87" t="s">
        <v>1946</v>
      </c>
      <c r="Q16" s="87" t="s">
        <v>1247</v>
      </c>
      <c r="R16" s="18"/>
      <c r="S16" s="18"/>
      <c r="T16" s="18"/>
      <c r="U16" s="18"/>
      <c r="V16" s="18"/>
      <c r="W16" s="18"/>
      <c r="X16" s="87">
        <v>11</v>
      </c>
      <c r="Y16" s="769" t="s">
        <v>1945</v>
      </c>
      <c r="Z16" s="87" t="s">
        <v>1946</v>
      </c>
      <c r="AA16" s="87" t="s">
        <v>1247</v>
      </c>
      <c r="AB16" s="18"/>
      <c r="AC16" s="87">
        <v>11</v>
      </c>
      <c r="AD16" s="87" t="s">
        <v>1698</v>
      </c>
      <c r="AE16" s="87" t="s">
        <v>1699</v>
      </c>
      <c r="AF16" s="87" t="s">
        <v>1247</v>
      </c>
    </row>
    <row r="17" spans="1:32" ht="12">
      <c r="A17" s="18"/>
      <c r="B17" s="18"/>
      <c r="C17" s="18"/>
      <c r="D17" s="18"/>
      <c r="E17" s="18"/>
      <c r="F17" s="18"/>
      <c r="G17" s="18"/>
      <c r="H17" s="18"/>
      <c r="I17" s="18"/>
      <c r="J17" s="18"/>
      <c r="K17" s="18"/>
      <c r="L17" s="18"/>
      <c r="M17" s="18"/>
      <c r="N17" s="87">
        <v>12</v>
      </c>
      <c r="O17" s="87" t="s">
        <v>1966</v>
      </c>
      <c r="P17" s="87" t="s">
        <v>1967</v>
      </c>
      <c r="Q17" s="87" t="s">
        <v>1247</v>
      </c>
      <c r="R17" s="18"/>
      <c r="S17" s="18"/>
      <c r="T17" s="18"/>
      <c r="U17" s="18"/>
      <c r="V17" s="18"/>
      <c r="W17" s="18"/>
      <c r="X17" s="87">
        <v>12</v>
      </c>
      <c r="Y17" s="769" t="s">
        <v>1966</v>
      </c>
      <c r="Z17" s="87" t="s">
        <v>1967</v>
      </c>
      <c r="AA17" s="87" t="s">
        <v>1247</v>
      </c>
      <c r="AB17" s="18"/>
      <c r="AC17" s="87">
        <v>12</v>
      </c>
      <c r="AD17" s="87" t="s">
        <v>1666</v>
      </c>
      <c r="AE17" s="87" t="s">
        <v>1667</v>
      </c>
      <c r="AF17" s="87" t="s">
        <v>1247</v>
      </c>
    </row>
    <row r="18" spans="1:32" ht="12">
      <c r="A18" s="18"/>
      <c r="B18" s="18"/>
      <c r="C18" s="18"/>
      <c r="D18" s="18"/>
      <c r="E18" s="18"/>
      <c r="F18" s="18"/>
      <c r="G18" s="18"/>
      <c r="H18" s="18"/>
      <c r="I18" s="18"/>
      <c r="J18" s="18"/>
      <c r="K18" s="18"/>
      <c r="L18" s="18"/>
      <c r="M18" s="18"/>
      <c r="N18" s="87">
        <v>13</v>
      </c>
      <c r="O18" s="87" t="s">
        <v>1987</v>
      </c>
      <c r="P18" s="87" t="s">
        <v>1988</v>
      </c>
      <c r="Q18" s="87" t="s">
        <v>1247</v>
      </c>
      <c r="R18" s="18"/>
      <c r="S18" s="18"/>
      <c r="T18" s="18"/>
      <c r="U18" s="18"/>
      <c r="V18" s="18"/>
      <c r="W18" s="18"/>
      <c r="X18" s="87">
        <v>13</v>
      </c>
      <c r="Y18" s="769" t="s">
        <v>1987</v>
      </c>
      <c r="Z18" s="87" t="s">
        <v>1988</v>
      </c>
      <c r="AA18" s="87" t="s">
        <v>1247</v>
      </c>
      <c r="AB18" s="18"/>
      <c r="AC18" s="87">
        <v>13</v>
      </c>
      <c r="AD18" s="87" t="s">
        <v>1678</v>
      </c>
      <c r="AE18" s="87" t="s">
        <v>1679</v>
      </c>
      <c r="AF18" s="87" t="s">
        <v>1247</v>
      </c>
    </row>
    <row r="19" spans="1:32" ht="12">
      <c r="A19" s="18"/>
      <c r="B19" s="18"/>
      <c r="C19" s="18"/>
      <c r="D19" s="18"/>
      <c r="E19" s="18"/>
      <c r="F19" s="18"/>
      <c r="G19" s="18"/>
      <c r="H19" s="18"/>
      <c r="I19" s="18"/>
      <c r="J19" s="18"/>
      <c r="K19" s="18"/>
      <c r="L19" s="18"/>
      <c r="M19" s="18"/>
      <c r="N19" s="87">
        <v>14</v>
      </c>
      <c r="O19" s="87" t="s">
        <v>2008</v>
      </c>
      <c r="P19" s="87" t="s">
        <v>2009</v>
      </c>
      <c r="Q19" s="87" t="s">
        <v>1247</v>
      </c>
      <c r="R19" s="18"/>
      <c r="S19" s="18"/>
      <c r="T19" s="18"/>
      <c r="U19" s="18"/>
      <c r="V19" s="18"/>
      <c r="W19" s="18"/>
      <c r="X19" s="87">
        <v>14</v>
      </c>
      <c r="Y19" s="769" t="s">
        <v>2008</v>
      </c>
      <c r="Z19" s="87" t="s">
        <v>2009</v>
      </c>
      <c r="AA19" s="87" t="s">
        <v>1247</v>
      </c>
      <c r="AB19" s="18"/>
      <c r="AC19" s="87">
        <v>14</v>
      </c>
      <c r="AD19" s="87" t="s">
        <v>1722</v>
      </c>
      <c r="AE19" s="87" t="s">
        <v>1723</v>
      </c>
      <c r="AF19" s="87" t="s">
        <v>1247</v>
      </c>
    </row>
    <row r="20" spans="1:32" ht="12">
      <c r="A20" s="18"/>
      <c r="B20" s="18"/>
      <c r="C20" s="18"/>
      <c r="D20" s="18"/>
      <c r="E20" s="18"/>
      <c r="F20" s="18"/>
      <c r="G20" s="18"/>
      <c r="H20" s="18"/>
      <c r="I20" s="18"/>
      <c r="J20" s="18"/>
      <c r="K20" s="18"/>
      <c r="L20" s="18"/>
      <c r="M20" s="18"/>
      <c r="N20" s="87">
        <v>15</v>
      </c>
      <c r="O20" s="87" t="s">
        <v>2029</v>
      </c>
      <c r="P20" s="87" t="s">
        <v>2030</v>
      </c>
      <c r="Q20" s="87" t="s">
        <v>1247</v>
      </c>
      <c r="R20" s="18"/>
      <c r="S20" s="18"/>
      <c r="T20" s="18"/>
      <c r="U20" s="18"/>
      <c r="V20" s="18"/>
      <c r="W20" s="18"/>
      <c r="X20" s="87">
        <v>15</v>
      </c>
      <c r="Y20" s="769" t="s">
        <v>2029</v>
      </c>
      <c r="Z20" s="87" t="s">
        <v>2030</v>
      </c>
      <c r="AA20" s="87" t="s">
        <v>1247</v>
      </c>
      <c r="AB20" s="18"/>
      <c r="AC20" s="87">
        <v>15</v>
      </c>
      <c r="AD20" s="87" t="s">
        <v>1690</v>
      </c>
      <c r="AE20" s="87" t="s">
        <v>1691</v>
      </c>
      <c r="AF20" s="87" t="s">
        <v>1247</v>
      </c>
    </row>
    <row r="21" spans="1:32" ht="12">
      <c r="A21" s="18"/>
      <c r="B21" s="18"/>
      <c r="C21" s="18"/>
      <c r="D21" s="18"/>
      <c r="E21" s="18"/>
      <c r="F21" s="18"/>
      <c r="G21" s="18"/>
      <c r="H21" s="18"/>
      <c r="I21" s="18"/>
      <c r="J21" s="18"/>
      <c r="K21" s="18"/>
      <c r="L21" s="18"/>
      <c r="M21" s="18"/>
      <c r="N21" s="87">
        <v>16</v>
      </c>
      <c r="O21" s="87" t="s">
        <v>2050</v>
      </c>
      <c r="P21" s="87" t="s">
        <v>2051</v>
      </c>
      <c r="Q21" s="87" t="s">
        <v>1247</v>
      </c>
      <c r="R21" s="18"/>
      <c r="S21" s="18"/>
      <c r="T21" s="18"/>
      <c r="U21" s="18"/>
      <c r="V21" s="18"/>
      <c r="W21" s="18"/>
      <c r="X21" s="87">
        <v>16</v>
      </c>
      <c r="Y21" s="769" t="s">
        <v>2050</v>
      </c>
      <c r="Z21" s="87" t="s">
        <v>2051</v>
      </c>
      <c r="AA21" s="87" t="s">
        <v>1247</v>
      </c>
      <c r="AB21" s="18"/>
      <c r="AC21" s="87">
        <v>16</v>
      </c>
      <c r="AD21" s="87" t="s">
        <v>1662</v>
      </c>
      <c r="AE21" s="87" t="s">
        <v>1663</v>
      </c>
      <c r="AF21" s="87" t="s">
        <v>1247</v>
      </c>
    </row>
    <row r="22" spans="1:32" ht="12">
      <c r="A22" s="18"/>
      <c r="B22" s="18"/>
      <c r="C22" s="18"/>
      <c r="D22" s="18"/>
      <c r="E22" s="18"/>
      <c r="F22" s="18"/>
      <c r="G22" s="18"/>
      <c r="H22" s="18"/>
      <c r="I22" s="18"/>
      <c r="J22" s="18"/>
      <c r="K22" s="18"/>
      <c r="L22" s="18"/>
      <c r="M22" s="18"/>
      <c r="N22" s="87">
        <v>17</v>
      </c>
      <c r="O22" s="87" t="s">
        <v>2071</v>
      </c>
      <c r="P22" s="87" t="s">
        <v>2072</v>
      </c>
      <c r="Q22" s="87" t="s">
        <v>1247</v>
      </c>
      <c r="R22" s="18"/>
      <c r="S22" s="18"/>
      <c r="T22" s="18"/>
      <c r="U22" s="18"/>
      <c r="V22" s="18"/>
      <c r="W22" s="18"/>
      <c r="X22" s="87">
        <v>17</v>
      </c>
      <c r="Y22" s="769" t="s">
        <v>2071</v>
      </c>
      <c r="Z22" s="87" t="s">
        <v>2072</v>
      </c>
      <c r="AA22" s="87" t="s">
        <v>1247</v>
      </c>
      <c r="AB22" s="18"/>
      <c r="AC22" s="87">
        <v>17</v>
      </c>
      <c r="AD22" s="87" t="s">
        <v>1706</v>
      </c>
      <c r="AE22" s="87" t="s">
        <v>1707</v>
      </c>
      <c r="AF22" s="87" t="s">
        <v>1247</v>
      </c>
    </row>
    <row r="23" spans="1:32" ht="12">
      <c r="A23" s="18"/>
      <c r="B23" s="18"/>
      <c r="C23" s="18"/>
      <c r="D23" s="18"/>
      <c r="E23" s="18"/>
      <c r="F23" s="18"/>
      <c r="G23" s="18"/>
      <c r="H23" s="18"/>
      <c r="I23" s="18"/>
      <c r="J23" s="18"/>
      <c r="K23" s="18"/>
      <c r="L23" s="18"/>
      <c r="M23" s="18"/>
      <c r="N23" s="87">
        <v>18</v>
      </c>
      <c r="O23" s="87" t="s">
        <v>2092</v>
      </c>
      <c r="P23" s="87" t="s">
        <v>2093</v>
      </c>
      <c r="Q23" s="87" t="s">
        <v>1247</v>
      </c>
      <c r="R23" s="18"/>
      <c r="S23" s="18"/>
      <c r="T23" s="18"/>
      <c r="U23" s="18"/>
      <c r="V23" s="18"/>
      <c r="W23" s="18"/>
      <c r="X23" s="87">
        <v>18</v>
      </c>
      <c r="Y23" s="769" t="s">
        <v>2092</v>
      </c>
      <c r="Z23" s="87" t="s">
        <v>2093</v>
      </c>
      <c r="AA23" s="87" t="s">
        <v>1247</v>
      </c>
      <c r="AB23" s="18"/>
      <c r="AC23" s="87">
        <v>18</v>
      </c>
      <c r="AD23" s="87" t="s">
        <v>1718</v>
      </c>
      <c r="AE23" s="87" t="s">
        <v>1719</v>
      </c>
      <c r="AF23" s="87" t="s">
        <v>1247</v>
      </c>
    </row>
    <row r="24" spans="1:32" ht="12">
      <c r="A24" s="18"/>
      <c r="B24" s="18"/>
      <c r="C24" s="18"/>
      <c r="D24" s="18"/>
      <c r="E24" s="18"/>
      <c r="F24" s="18"/>
      <c r="G24" s="18"/>
      <c r="H24" s="18"/>
      <c r="I24" s="18"/>
      <c r="J24" s="18"/>
      <c r="K24" s="18"/>
      <c r="L24" s="18"/>
      <c r="M24" s="18"/>
      <c r="N24" s="87">
        <v>19</v>
      </c>
      <c r="O24" s="87" t="s">
        <v>2113</v>
      </c>
      <c r="P24" s="87" t="s">
        <v>2114</v>
      </c>
      <c r="Q24" s="87" t="s">
        <v>1247</v>
      </c>
      <c r="R24" s="18"/>
      <c r="S24" s="18"/>
      <c r="T24" s="18"/>
      <c r="U24" s="18"/>
      <c r="V24" s="18"/>
      <c r="W24" s="18"/>
      <c r="X24" s="87">
        <v>19</v>
      </c>
      <c r="Y24" s="769" t="s">
        <v>2113</v>
      </c>
      <c r="Z24" s="87" t="s">
        <v>2114</v>
      </c>
      <c r="AA24" s="87" t="s">
        <v>1247</v>
      </c>
      <c r="AB24" s="18"/>
      <c r="AC24" s="87">
        <v>19</v>
      </c>
      <c r="AD24" s="87" t="s">
        <v>1710</v>
      </c>
      <c r="AE24" s="87" t="s">
        <v>1711</v>
      </c>
      <c r="AF24" s="87" t="s">
        <v>1247</v>
      </c>
    </row>
    <row r="25" spans="1:32" ht="12">
      <c r="A25" s="18"/>
      <c r="B25" s="18"/>
      <c r="C25" s="18"/>
      <c r="D25" s="18"/>
      <c r="E25" s="18"/>
      <c r="F25" s="18"/>
      <c r="G25" s="18"/>
      <c r="H25" s="18"/>
      <c r="I25" s="18"/>
      <c r="J25" s="18"/>
      <c r="K25" s="18"/>
      <c r="L25" s="18"/>
      <c r="M25" s="18"/>
      <c r="N25" s="87">
        <v>20</v>
      </c>
      <c r="O25" s="87" t="s">
        <v>2134</v>
      </c>
      <c r="P25" s="87" t="s">
        <v>2135</v>
      </c>
      <c r="Q25" s="87" t="s">
        <v>1247</v>
      </c>
      <c r="R25" s="18"/>
      <c r="S25" s="18"/>
      <c r="T25" s="18"/>
      <c r="U25" s="18"/>
      <c r="V25" s="18"/>
      <c r="W25" s="18"/>
      <c r="X25" s="87">
        <v>20</v>
      </c>
      <c r="Y25" s="769" t="s">
        <v>2134</v>
      </c>
      <c r="Z25" s="87" t="s">
        <v>2135</v>
      </c>
      <c r="AA25" s="87" t="s">
        <v>1247</v>
      </c>
      <c r="AB25" s="18"/>
      <c r="AC25" s="87">
        <v>20</v>
      </c>
      <c r="AD25" s="87" t="s">
        <v>1694</v>
      </c>
      <c r="AE25" s="87" t="s">
        <v>1695</v>
      </c>
      <c r="AF25" s="87" t="s">
        <v>1247</v>
      </c>
    </row>
    <row r="26" spans="1:32" ht="12">
      <c r="A26" s="18"/>
      <c r="B26" s="18"/>
      <c r="C26" s="18"/>
      <c r="D26" s="18"/>
      <c r="E26" s="18"/>
      <c r="F26" s="18"/>
      <c r="G26" s="18"/>
      <c r="H26" s="18"/>
      <c r="I26" s="18"/>
      <c r="J26" s="18"/>
      <c r="K26" s="18"/>
      <c r="L26" s="18"/>
      <c r="M26" s="18"/>
      <c r="N26" s="87">
        <v>21</v>
      </c>
      <c r="O26" s="87" t="s">
        <v>2155</v>
      </c>
      <c r="P26" s="87" t="s">
        <v>2156</v>
      </c>
      <c r="Q26" s="87" t="s">
        <v>1247</v>
      </c>
      <c r="R26" s="18"/>
      <c r="S26" s="18"/>
      <c r="T26" s="18"/>
      <c r="U26" s="18"/>
      <c r="V26" s="18"/>
      <c r="W26" s="18"/>
      <c r="X26" s="87">
        <v>21</v>
      </c>
      <c r="Y26" s="769" t="s">
        <v>2155</v>
      </c>
      <c r="Z26" s="87" t="s">
        <v>2156</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2176</v>
      </c>
      <c r="P27" s="87" t="s">
        <v>2177</v>
      </c>
      <c r="Q27" s="87" t="s">
        <v>1247</v>
      </c>
      <c r="R27" s="18"/>
      <c r="S27" s="18"/>
      <c r="T27" s="18"/>
      <c r="U27" s="18"/>
      <c r="V27" s="18"/>
      <c r="W27" s="18"/>
      <c r="X27" s="87">
        <v>22</v>
      </c>
      <c r="Y27" s="769" t="s">
        <v>2176</v>
      </c>
      <c r="Z27" s="87" t="s">
        <v>2177</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1730</v>
      </c>
      <c r="P28" s="87" t="s">
        <v>1731</v>
      </c>
      <c r="Q28" s="87" t="s">
        <v>1247</v>
      </c>
      <c r="R28" s="18"/>
      <c r="S28" s="18"/>
      <c r="T28" s="18"/>
      <c r="U28" s="18"/>
      <c r="V28" s="18"/>
      <c r="W28" s="18"/>
      <c r="X28" s="87">
        <v>23</v>
      </c>
      <c r="Y28" s="769" t="s">
        <v>1730</v>
      </c>
      <c r="Z28" s="87" t="s">
        <v>1731</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1727</v>
      </c>
      <c r="P29" s="87" t="s">
        <v>1728</v>
      </c>
      <c r="Q29" s="87" t="s">
        <v>1247</v>
      </c>
      <c r="R29" s="18"/>
      <c r="S29" s="18"/>
      <c r="T29" s="18"/>
      <c r="U29" s="18"/>
      <c r="V29" s="18"/>
      <c r="W29" s="18"/>
      <c r="X29" s="87">
        <v>24</v>
      </c>
      <c r="Y29" s="769" t="s">
        <v>1727</v>
      </c>
      <c r="Z29" s="87" t="s">
        <v>1728</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2231</v>
      </c>
      <c r="P30" s="87" t="s">
        <v>2232</v>
      </c>
      <c r="Q30" s="87" t="s">
        <v>1247</v>
      </c>
      <c r="R30" s="18"/>
      <c r="S30" s="18"/>
      <c r="T30" s="18"/>
      <c r="U30" s="18"/>
      <c r="V30" s="18"/>
      <c r="W30" s="18"/>
      <c r="X30" s="87">
        <v>25</v>
      </c>
      <c r="Y30" s="769" t="s">
        <v>2231</v>
      </c>
      <c r="Z30" s="87" t="s">
        <v>2232</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2252</v>
      </c>
      <c r="P31" s="87" t="s">
        <v>2253</v>
      </c>
      <c r="Q31" s="87" t="s">
        <v>1247</v>
      </c>
      <c r="R31" s="18"/>
      <c r="S31" s="18"/>
      <c r="T31" s="18"/>
      <c r="U31" s="18"/>
      <c r="V31" s="18"/>
      <c r="W31" s="18"/>
      <c r="X31" s="87">
        <v>26</v>
      </c>
      <c r="Y31" s="769" t="s">
        <v>2252</v>
      </c>
      <c r="Z31" s="87" t="s">
        <v>2253</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2273</v>
      </c>
      <c r="P32" s="87" t="s">
        <v>2274</v>
      </c>
      <c r="Q32" s="87" t="s">
        <v>1247</v>
      </c>
      <c r="R32" s="18"/>
      <c r="S32" s="18"/>
      <c r="T32" s="18"/>
      <c r="U32" s="18"/>
      <c r="V32" s="18"/>
      <c r="W32" s="18"/>
      <c r="X32" s="87">
        <v>27</v>
      </c>
      <c r="Y32" s="769" t="s">
        <v>2273</v>
      </c>
      <c r="Z32" s="87" t="s">
        <v>2274</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2294</v>
      </c>
      <c r="P33" s="87" t="s">
        <v>2295</v>
      </c>
      <c r="Q33" s="87" t="s">
        <v>1247</v>
      </c>
      <c r="R33" s="18"/>
      <c r="S33" s="18"/>
      <c r="T33" s="18"/>
      <c r="U33" s="18"/>
      <c r="V33" s="18"/>
      <c r="W33" s="18"/>
      <c r="X33" s="87">
        <v>28</v>
      </c>
      <c r="Y33" s="769" t="s">
        <v>2294</v>
      </c>
      <c r="Z33" s="87" t="s">
        <v>2295</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2315</v>
      </c>
      <c r="P34" s="87" t="s">
        <v>2316</v>
      </c>
      <c r="Q34" s="87" t="s">
        <v>1247</v>
      </c>
      <c r="R34" s="18"/>
      <c r="S34" s="18"/>
      <c r="T34" s="18"/>
      <c r="U34" s="18"/>
      <c r="V34" s="18"/>
      <c r="W34" s="18"/>
      <c r="X34" s="87">
        <v>29</v>
      </c>
      <c r="Y34" s="769" t="s">
        <v>2315</v>
      </c>
      <c r="Z34" s="87" t="s">
        <v>2316</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2336</v>
      </c>
      <c r="P36" s="87" t="s">
        <v>2337</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35</v>
      </c>
      <c r="I4" s="80" t="str">
        <f>HLOOKUP(I3,比較地域マスタ!$E$5:$L$6,2,0)</f>
        <v>山口県</v>
      </c>
      <c r="J4" s="80" t="str">
        <f>HLOOKUP(J3,比較地域マスタ!$E$5:$L$6,2,0)</f>
        <v>周南市</v>
      </c>
      <c r="K4" s="80" t="str">
        <f>HLOOKUP(K3,比較地域マスタ!$E$5:$L$6,2,0)</f>
        <v>35215</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周南市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6411.4515243352544</v>
      </c>
      <c r="BB5" s="34"/>
      <c r="BC5" s="19"/>
      <c r="BD5" s="364">
        <f>AC35</f>
        <v>5903.8664592507021</v>
      </c>
      <c r="BE5" s="34"/>
      <c r="BF5" s="19"/>
      <c r="BG5" s="364">
        <f>AK35</f>
        <v>4224.6189206809095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6357.9738890856142</v>
      </c>
      <c r="BA6" s="19"/>
      <c r="BB6" s="34"/>
      <c r="BC6" s="364">
        <f>AC36</f>
        <v>5868.7157684348595</v>
      </c>
      <c r="BD6" s="19"/>
      <c r="BE6" s="34"/>
      <c r="BF6" s="364">
        <f>AK36</f>
        <v>4194.9270672689781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48.279686914279807</v>
      </c>
      <c r="BA7" s="19"/>
      <c r="BB7" s="34"/>
      <c r="BC7" s="364">
        <f>AC37</f>
        <v>28.325448302583741</v>
      </c>
      <c r="BD7" s="19"/>
      <c r="BE7" s="34"/>
      <c r="BF7" s="364">
        <f t="shared" ref="BF7:BF8" si="0">AK37</f>
        <v>22.228875131934899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5.1979483353605662</v>
      </c>
      <c r="BA8" s="19"/>
      <c r="BB8" s="34"/>
      <c r="BC8" s="364">
        <f>AC38</f>
        <v>6.8252425132587922</v>
      </c>
      <c r="BD8" s="19"/>
      <c r="BE8" s="34"/>
      <c r="BF8" s="364">
        <f t="shared" si="0"/>
        <v>7.4629782799962996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7420.0246908331028</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321.42790563387501</v>
      </c>
      <c r="BA9" s="364">
        <f>AZ9</f>
        <v>321.42790563387501</v>
      </c>
      <c r="BB9" s="34"/>
      <c r="BC9" s="364">
        <f>AC39</f>
        <v>353.73421612427791</v>
      </c>
      <c r="BD9" s="364">
        <f>AC39</f>
        <v>353.73421612427791</v>
      </c>
      <c r="BE9" s="34"/>
      <c r="BF9" s="364">
        <f>AK39</f>
        <v>217.03184357370085</v>
      </c>
      <c r="BG9" s="364">
        <f>AK39</f>
        <v>217.03184357370085</v>
      </c>
      <c r="BH9" s="34"/>
    </row>
    <row r="10" spans="1:62" ht="17.100000000000001" customHeight="1" thickBot="1">
      <c r="B10" s="366"/>
      <c r="C10" s="367"/>
      <c r="D10" s="369"/>
      <c r="E10" s="369"/>
      <c r="F10" s="369"/>
      <c r="G10" s="368"/>
      <c r="H10" s="368"/>
      <c r="I10" s="369"/>
      <c r="J10" s="370"/>
      <c r="K10" s="377"/>
      <c r="L10" s="286" t="s">
        <v>31</v>
      </c>
      <c r="M10" s="286"/>
      <c r="N10" s="622"/>
      <c r="O10" s="1025">
        <f>SUM(O11:O13)</f>
        <v>6411.4515243352544</v>
      </c>
      <c r="P10" s="501">
        <f t="shared" ref="P10:P22" si="1">O10/$O$9</f>
        <v>0.86407414954509965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310.62960001431424</v>
      </c>
      <c r="BA10" s="364">
        <f>AZ10</f>
        <v>310.62960001431424</v>
      </c>
      <c r="BB10" s="34"/>
      <c r="BC10" s="364">
        <f>AC40</f>
        <v>336.95349533109146</v>
      </c>
      <c r="BD10" s="364">
        <f>AC40</f>
        <v>336.95349533109146</v>
      </c>
      <c r="BE10" s="34"/>
      <c r="BF10" s="364">
        <f>AK40</f>
        <v>226.48324738965846</v>
      </c>
      <c r="BG10" s="364">
        <f>AK40</f>
        <v>226.48324738965846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6357.9738890856142</v>
      </c>
      <c r="P11" s="502">
        <f t="shared" si="1"/>
        <v>0.85686694505753136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371.09877671535799</v>
      </c>
      <c r="BB11" s="34"/>
      <c r="BC11" s="364"/>
      <c r="BD11" s="364">
        <f>AC41</f>
        <v>327.18612341987426</v>
      </c>
      <c r="BE11" s="34"/>
      <c r="BF11" s="19"/>
      <c r="BG11" s="364">
        <f>AK41</f>
        <v>268.09001446232895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48.279686914279807</v>
      </c>
      <c r="P12" s="502">
        <f t="shared" si="1"/>
        <v>6.506674697986629E-3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307.4796740040926</v>
      </c>
      <c r="BA12" s="19"/>
      <c r="BB12" s="34"/>
      <c r="BC12" s="364">
        <f>AC42</f>
        <v>275.19248055785584</v>
      </c>
      <c r="BD12" s="19"/>
      <c r="BE12" s="34"/>
      <c r="BF12" s="364">
        <f>AK42</f>
        <v>223.11478520992176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5.1979483353605662</v>
      </c>
      <c r="P13" s="502">
        <f t="shared" si="1"/>
        <v>7.0052978958173157E-4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9.1075804645133953</v>
      </c>
      <c r="BA13" s="19"/>
      <c r="BB13" s="34"/>
      <c r="BC13" s="364">
        <f>AC45</f>
        <v>11.574965257272675</v>
      </c>
      <c r="BD13" s="19"/>
      <c r="BE13" s="34"/>
      <c r="BF13" s="364">
        <f>AK45</f>
        <v>8.323357330727573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321.42790563387501</v>
      </c>
      <c r="P14" s="501">
        <f t="shared" si="1"/>
        <v>4.3318980600020866E-2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54.511522246752001</v>
      </c>
      <c r="BA14" s="19"/>
      <c r="BB14" s="34"/>
      <c r="BC14" s="364">
        <f>AC46</f>
        <v>40.418677604745753</v>
      </c>
      <c r="BD14" s="19"/>
      <c r="BE14" s="34"/>
      <c r="BF14" s="364">
        <f t="shared" ref="BF14" si="2">AK46</f>
        <v>36.651871921679621</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310.62960001431424</v>
      </c>
      <c r="P15" s="501">
        <f t="shared" si="1"/>
        <v>4.1863688189349879E-2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5.4168841343013208</v>
      </c>
      <c r="BA15" s="364">
        <f>AZ15</f>
        <v>5.4168841343013208</v>
      </c>
      <c r="BB15" s="34"/>
      <c r="BC15" s="364">
        <f>AC47</f>
        <v>7.3480091610429348</v>
      </c>
      <c r="BD15" s="364">
        <f>AC47</f>
        <v>7.3480091610429348</v>
      </c>
      <c r="BE15" s="34"/>
      <c r="BF15" s="364">
        <f>AK47</f>
        <v>9.4589538315676052</v>
      </c>
      <c r="BG15" s="364">
        <f>AK47</f>
        <v>9.4589538315676052</v>
      </c>
      <c r="BH15" s="34"/>
    </row>
    <row r="16" spans="1:62" ht="17.100000000000001" customHeight="1" thickBot="1">
      <c r="B16" s="366"/>
      <c r="C16" s="367"/>
      <c r="D16" s="369"/>
      <c r="E16" s="369"/>
      <c r="F16" s="369"/>
      <c r="G16" s="368"/>
      <c r="H16" s="368"/>
      <c r="I16" s="369"/>
      <c r="J16" s="370"/>
      <c r="K16" s="378"/>
      <c r="L16" s="286" t="s">
        <v>44</v>
      </c>
      <c r="M16" s="387"/>
      <c r="N16" s="388"/>
      <c r="O16" s="1025">
        <f>SUM(O18:O21)</f>
        <v>371.09877671535799</v>
      </c>
      <c r="P16" s="501">
        <f t="shared" si="1"/>
        <v>5.0013145801768473E-2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307.4796740040926</v>
      </c>
      <c r="P17" s="502">
        <f t="shared" si="1"/>
        <v>4.1439171271756177E-2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169.32720144786845</v>
      </c>
      <c r="P18" s="502">
        <f t="shared" si="1"/>
        <v>2.2820301616659013E-2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138.15247255622415</v>
      </c>
      <c r="P19" s="502">
        <f t="shared" si="1"/>
        <v>1.861886965509716E-2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9.1075804645133953</v>
      </c>
      <c r="P20" s="502">
        <f t="shared" si="1"/>
        <v>1.2274326358731858E-3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54.511522246752001</v>
      </c>
      <c r="P21" s="502">
        <f t="shared" si="1"/>
        <v>7.3465418941391115E-3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5.4168841343013208</v>
      </c>
      <c r="P22" s="679">
        <f t="shared" si="1"/>
        <v>7.3003586376113876E-4</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6378.1285662670889</v>
      </c>
      <c r="AZ22" s="364">
        <f t="shared" si="3"/>
        <v>6389.6434314210564</v>
      </c>
      <c r="BA22" s="364">
        <f t="shared" si="3"/>
        <v>6577.3485364730668</v>
      </c>
      <c r="BB22" s="364">
        <f t="shared" si="3"/>
        <v>5786.374481033863</v>
      </c>
      <c r="BC22" s="364">
        <f t="shared" si="3"/>
        <v>5656.2900303703054</v>
      </c>
      <c r="BD22" s="364">
        <f t="shared" si="3"/>
        <v>5903.8664592507021</v>
      </c>
      <c r="BE22" s="364">
        <f t="shared" si="3"/>
        <v>4498.1563225866767</v>
      </c>
      <c r="BF22" s="364">
        <f t="shared" si="3"/>
        <v>4295.6547832022843</v>
      </c>
      <c r="BG22" s="364">
        <f t="shared" si="3"/>
        <v>4323.43102209471</v>
      </c>
      <c r="BH22" s="364">
        <f t="shared" si="3"/>
        <v>4535.1509013250798</v>
      </c>
      <c r="BI22" s="364">
        <f t="shared" si="3"/>
        <v>4164.4879432728594</v>
      </c>
      <c r="BJ22" s="364">
        <f t="shared" si="3"/>
        <v>3817.433743653336</v>
      </c>
      <c r="BK22" s="364">
        <f t="shared" si="3"/>
        <v>3589.8434467382676</v>
      </c>
      <c r="BL22" s="364">
        <f t="shared" si="3"/>
        <v>4224.6189206809095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345.34942010599264</v>
      </c>
      <c r="AZ23" s="399">
        <f t="shared" ref="AZ23:BL23" si="4">Y39</f>
        <v>347.00767909123755</v>
      </c>
      <c r="BA23" s="399">
        <f t="shared" si="4"/>
        <v>396.86914159666384</v>
      </c>
      <c r="BB23" s="399">
        <f t="shared" si="4"/>
        <v>363.71361914810757</v>
      </c>
      <c r="BC23" s="399">
        <f t="shared" si="4"/>
        <v>365.83792458574288</v>
      </c>
      <c r="BD23" s="399">
        <f t="shared" si="4"/>
        <v>353.73421612427791</v>
      </c>
      <c r="BE23" s="399">
        <f t="shared" si="4"/>
        <v>318.79483555216871</v>
      </c>
      <c r="BF23" s="399">
        <f t="shared" si="4"/>
        <v>322.05279819359487</v>
      </c>
      <c r="BG23" s="399">
        <f t="shared" si="4"/>
        <v>283.54550326670386</v>
      </c>
      <c r="BH23" s="399">
        <f t="shared" si="4"/>
        <v>275.28372717379068</v>
      </c>
      <c r="BI23" s="399">
        <f t="shared" si="4"/>
        <v>244.61121356453458</v>
      </c>
      <c r="BJ23" s="399">
        <f t="shared" si="4"/>
        <v>220.5969887883461</v>
      </c>
      <c r="BK23" s="399">
        <f t="shared" si="4"/>
        <v>202.13455486666365</v>
      </c>
      <c r="BL23" s="399">
        <f t="shared" si="4"/>
        <v>217.03184357370085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297.61011882048786</v>
      </c>
      <c r="AZ24" s="364">
        <f t="shared" ref="AZ24:BL24" si="5">Y40</f>
        <v>261.48354277921652</v>
      </c>
      <c r="BA24" s="364">
        <f t="shared" si="5"/>
        <v>318.94507733851088</v>
      </c>
      <c r="BB24" s="364">
        <f t="shared" si="5"/>
        <v>303.71914595896141</v>
      </c>
      <c r="BC24" s="364">
        <f t="shared" si="5"/>
        <v>327.39877657128545</v>
      </c>
      <c r="BD24" s="364">
        <f t="shared" si="5"/>
        <v>336.95349533109146</v>
      </c>
      <c r="BE24" s="364">
        <f t="shared" si="5"/>
        <v>321.64989983266895</v>
      </c>
      <c r="BF24" s="364">
        <f t="shared" si="5"/>
        <v>287.17033888393621</v>
      </c>
      <c r="BG24" s="364">
        <f t="shared" si="5"/>
        <v>274.28373973710541</v>
      </c>
      <c r="BH24" s="364">
        <f t="shared" si="5"/>
        <v>277.33731630394794</v>
      </c>
      <c r="BI24" s="364">
        <f t="shared" si="5"/>
        <v>254.41549478320059</v>
      </c>
      <c r="BJ24" s="364">
        <f t="shared" si="5"/>
        <v>203.78280366286867</v>
      </c>
      <c r="BK24" s="364">
        <f t="shared" si="5"/>
        <v>221.23404491645243</v>
      </c>
      <c r="BL24" s="364">
        <f t="shared" si="5"/>
        <v>226.48324738965846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359.24529603616037</v>
      </c>
      <c r="AZ25" s="364">
        <f t="shared" ref="AZ25:BL25" si="6">Y41</f>
        <v>339.9986030180782</v>
      </c>
      <c r="BA25" s="364">
        <f t="shared" si="6"/>
        <v>342.37856738396221</v>
      </c>
      <c r="BB25" s="364">
        <f t="shared" si="6"/>
        <v>335.33920523448694</v>
      </c>
      <c r="BC25" s="364">
        <f t="shared" si="6"/>
        <v>333.65283524422034</v>
      </c>
      <c r="BD25" s="364">
        <f t="shared" si="6"/>
        <v>327.18612341987426</v>
      </c>
      <c r="BE25" s="364">
        <f t="shared" si="6"/>
        <v>315.41013978361235</v>
      </c>
      <c r="BF25" s="364">
        <f t="shared" si="6"/>
        <v>314.60003608360563</v>
      </c>
      <c r="BG25" s="364">
        <f t="shared" si="6"/>
        <v>309.33752937087456</v>
      </c>
      <c r="BH25" s="364">
        <f t="shared" si="6"/>
        <v>304.43163045084736</v>
      </c>
      <c r="BI25" s="364">
        <f t="shared" si="6"/>
        <v>298.49047490080676</v>
      </c>
      <c r="BJ25" s="364">
        <f t="shared" si="6"/>
        <v>285.05916178141541</v>
      </c>
      <c r="BK25" s="364">
        <f t="shared" si="6"/>
        <v>268.15254840130586</v>
      </c>
      <c r="BL25" s="364">
        <f t="shared" si="6"/>
        <v>268.09001446232895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4.2404074196370845</v>
      </c>
      <c r="AZ26" s="364">
        <f t="shared" si="7"/>
        <v>6.1742910238609383</v>
      </c>
      <c r="BA26" s="364">
        <f t="shared" si="7"/>
        <v>9.215059340901794</v>
      </c>
      <c r="BB26" s="364">
        <f t="shared" si="7"/>
        <v>10.160870250774041</v>
      </c>
      <c r="BC26" s="364">
        <f t="shared" si="7"/>
        <v>5.9972189878143602</v>
      </c>
      <c r="BD26" s="364">
        <f t="shared" si="7"/>
        <v>7.3480091610429348</v>
      </c>
      <c r="BE26" s="364">
        <f t="shared" si="7"/>
        <v>7.729973183694459</v>
      </c>
      <c r="BF26" s="364">
        <f t="shared" si="7"/>
        <v>6.5566135597125834</v>
      </c>
      <c r="BG26" s="364">
        <f t="shared" si="7"/>
        <v>9.7684974762984105</v>
      </c>
      <c r="BH26" s="364">
        <f t="shared" si="7"/>
        <v>9.2762794589685615</v>
      </c>
      <c r="BI26" s="364">
        <f t="shared" si="7"/>
        <v>8.7067419844237435</v>
      </c>
      <c r="BJ26" s="364">
        <f t="shared" si="7"/>
        <v>8.0447769510931142</v>
      </c>
      <c r="BK26" s="364">
        <f t="shared" si="7"/>
        <v>7.8833080277788348</v>
      </c>
      <c r="BL26" s="364">
        <f t="shared" si="7"/>
        <v>9.4589538315676052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7384.5738086493675</v>
      </c>
      <c r="AZ27" s="364">
        <f t="shared" si="8"/>
        <v>7344.3075473334493</v>
      </c>
      <c r="BA27" s="364">
        <f t="shared" si="8"/>
        <v>7644.756382133105</v>
      </c>
      <c r="BB27" s="364">
        <f t="shared" si="8"/>
        <v>6799.3073216261928</v>
      </c>
      <c r="BC27" s="364">
        <f t="shared" si="8"/>
        <v>6689.1767857593686</v>
      </c>
      <c r="BD27" s="364">
        <f t="shared" si="8"/>
        <v>6929.0883032869879</v>
      </c>
      <c r="BE27" s="364">
        <f t="shared" si="8"/>
        <v>5461.7411709388207</v>
      </c>
      <c r="BF27" s="364">
        <f t="shared" si="8"/>
        <v>5226.0345699231339</v>
      </c>
      <c r="BG27" s="364">
        <f t="shared" si="8"/>
        <v>5200.366291945692</v>
      </c>
      <c r="BH27" s="364">
        <f t="shared" si="8"/>
        <v>5401.4798547126347</v>
      </c>
      <c r="BI27" s="364">
        <f t="shared" si="8"/>
        <v>4970.711868505824</v>
      </c>
      <c r="BJ27" s="364">
        <f t="shared" si="8"/>
        <v>4534.9174748370588</v>
      </c>
      <c r="BK27" s="364">
        <f t="shared" si="8"/>
        <v>4289.2479029504684</v>
      </c>
      <c r="BL27" s="364">
        <f t="shared" si="8"/>
        <v>4945.6829799381658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6929.0883032869879</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5903.8664592507021</v>
      </c>
      <c r="P31" s="501">
        <f t="shared" ref="P31:P43" si="9">O31/$O$30</f>
        <v>0.85204087476415247</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5868.7157684348595</v>
      </c>
      <c r="P32" s="502">
        <f t="shared" si="9"/>
        <v>0.84696795762450972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28.325448302583741</v>
      </c>
      <c r="P33" s="502">
        <f t="shared" si="9"/>
        <v>4.0879040737793531E-3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6.8252425132587922</v>
      </c>
      <c r="P34" s="502">
        <f t="shared" si="9"/>
        <v>9.8501306586337863E-4</v>
      </c>
      <c r="Q34" s="371"/>
      <c r="R34" s="15"/>
      <c r="S34" s="366"/>
      <c r="T34" s="622" t="s">
        <v>29</v>
      </c>
      <c r="U34" s="375"/>
      <c r="V34" s="375"/>
      <c r="W34" s="375"/>
      <c r="X34" s="1012">
        <f>X35+X39+X40+X41+X47</f>
        <v>7384.5738086493675</v>
      </c>
      <c r="Y34" s="1013">
        <f t="shared" ref="Y34:AK34" si="10">Y35+Y39+Y40+Y41+Y47</f>
        <v>7344.3075473334493</v>
      </c>
      <c r="Z34" s="1013">
        <f t="shared" si="10"/>
        <v>7644.756382133105</v>
      </c>
      <c r="AA34" s="1013">
        <f t="shared" si="10"/>
        <v>6799.3073216261928</v>
      </c>
      <c r="AB34" s="1013">
        <f t="shared" si="10"/>
        <v>6689.1767857593686</v>
      </c>
      <c r="AC34" s="1013">
        <f t="shared" si="10"/>
        <v>6929.0883032869879</v>
      </c>
      <c r="AD34" s="1013">
        <f t="shared" si="10"/>
        <v>5461.7411709388207</v>
      </c>
      <c r="AE34" s="1013">
        <f t="shared" si="10"/>
        <v>5226.0345699231339</v>
      </c>
      <c r="AF34" s="1013">
        <f t="shared" si="10"/>
        <v>5200.366291945692</v>
      </c>
      <c r="AG34" s="1013">
        <f t="shared" si="10"/>
        <v>5401.4798547126347</v>
      </c>
      <c r="AH34" s="1013">
        <f t="shared" si="10"/>
        <v>4970.711868505824</v>
      </c>
      <c r="AI34" s="1013">
        <f t="shared" si="10"/>
        <v>4534.9174748370588</v>
      </c>
      <c r="AJ34" s="1013">
        <f t="shared" si="10"/>
        <v>4289.2479029504684</v>
      </c>
      <c r="AK34" s="1014">
        <f t="shared" si="10"/>
        <v>4945.6829799381658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353.73421612427791</v>
      </c>
      <c r="P35" s="501">
        <f t="shared" si="9"/>
        <v>5.1050614545708008E-2</v>
      </c>
      <c r="Q35" s="371"/>
      <c r="R35" s="15"/>
      <c r="S35" s="366"/>
      <c r="T35" s="377"/>
      <c r="U35" s="286" t="s">
        <v>31</v>
      </c>
      <c r="V35" s="387"/>
      <c r="W35" s="387"/>
      <c r="X35" s="1015">
        <f>SUM(X36:X38)</f>
        <v>6378.1285662670889</v>
      </c>
      <c r="Y35" s="1016">
        <f t="shared" ref="Y35:AK35" si="11">SUM(Y36:Y38)</f>
        <v>6389.6434314210564</v>
      </c>
      <c r="Z35" s="1016">
        <f t="shared" si="11"/>
        <v>6577.3485364730668</v>
      </c>
      <c r="AA35" s="1016">
        <f t="shared" si="11"/>
        <v>5786.374481033863</v>
      </c>
      <c r="AB35" s="1016">
        <f t="shared" si="11"/>
        <v>5656.2900303703054</v>
      </c>
      <c r="AC35" s="1016">
        <f t="shared" si="11"/>
        <v>5903.8664592507021</v>
      </c>
      <c r="AD35" s="1016">
        <f t="shared" si="11"/>
        <v>4498.1563225866767</v>
      </c>
      <c r="AE35" s="1016">
        <f t="shared" si="11"/>
        <v>4295.6547832022843</v>
      </c>
      <c r="AF35" s="1016">
        <f t="shared" si="11"/>
        <v>4323.43102209471</v>
      </c>
      <c r="AG35" s="1016">
        <f t="shared" si="11"/>
        <v>4535.1509013250798</v>
      </c>
      <c r="AH35" s="1016">
        <f t="shared" si="11"/>
        <v>4164.4879432728594</v>
      </c>
      <c r="AI35" s="1016">
        <f t="shared" si="11"/>
        <v>3817.433743653336</v>
      </c>
      <c r="AJ35" s="1016">
        <f t="shared" si="11"/>
        <v>3589.8434467382676</v>
      </c>
      <c r="AK35" s="1017">
        <f t="shared" si="11"/>
        <v>4224.6189206809095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336.95349533109146</v>
      </c>
      <c r="P36" s="501">
        <f t="shared" si="9"/>
        <v>4.862883550946364E-2</v>
      </c>
      <c r="Q36" s="371"/>
      <c r="R36" s="15"/>
      <c r="S36" s="401" t="s">
        <v>98</v>
      </c>
      <c r="T36" s="378"/>
      <c r="U36" s="389"/>
      <c r="V36" s="379" t="s">
        <v>98</v>
      </c>
      <c r="W36" s="402"/>
      <c r="X36" s="1018">
        <f>VLOOKUP(年度マスタ!$K$4&amp;"_"&amp;X$33,データシート1!$A:$BS,MATCH("aa_"&amp;$S36,データシート1!$A$1:$BS$1,0),0)</f>
        <v>6342.8234515156264</v>
      </c>
      <c r="Y36" s="1019">
        <f>VLOOKUP(年度マスタ!$K$4&amp;"_"&amp;Y$33,データシート1!$A:$BS,MATCH("aa_"&amp;$S36,データシート1!$A$1:$BS$1,0),0)</f>
        <v>6354.9921625137868</v>
      </c>
      <c r="Z36" s="1019">
        <f>VLOOKUP(年度マスタ!$K$4&amp;"_"&amp;Z$33,データシート1!$A:$BS,MATCH("aa_"&amp;$S36,データシート1!$A$1:$BS$1,0),0)</f>
        <v>6536.734050011416</v>
      </c>
      <c r="AA36" s="1019">
        <f>VLOOKUP(年度マスタ!$K$4&amp;"_"&amp;AA$33,データシート1!$A:$BS,MATCH("aa_"&amp;$S36,データシート1!$A$1:$BS$1,0),0)</f>
        <v>5734.9456723164512</v>
      </c>
      <c r="AB36" s="1019">
        <f>VLOOKUP(年度マスタ!$K$4&amp;"_"&amp;AB$33,データシート1!$A:$BS,MATCH("aa_"&amp;$S36,データシート1!$A$1:$BS$1,0),0)</f>
        <v>5606.5153964641968</v>
      </c>
      <c r="AC36" s="1019">
        <f>VLOOKUP(年度マスタ!$K$4&amp;"_"&amp;AC$33,データシート1!$A:$BS,MATCH("aa_"&amp;$S36,データシート1!$A$1:$BS$1,0),0)</f>
        <v>5868.7157684348595</v>
      </c>
      <c r="AD36" s="1019">
        <f>VLOOKUP(年度マスタ!$K$4&amp;"_"&amp;AD$33,データシート1!$A:$BS,MATCH("aa_"&amp;$S36,データシート1!$A$1:$BS$1,0),0)</f>
        <v>4467.8577440740273</v>
      </c>
      <c r="AE36" s="1019">
        <f>VLOOKUP(年度マスタ!$K$4&amp;"_"&amp;AE$33,データシート1!$A:$BS,MATCH("aa_"&amp;$S36,データシート1!$A$1:$BS$1,0),0)</f>
        <v>4266.5697040887899</v>
      </c>
      <c r="AF36" s="1019">
        <f>VLOOKUP(年度マスタ!$K$4&amp;"_"&amp;AF$33,データシート1!$A:$BS,MATCH("aa_"&amp;$S36,データシート1!$A$1:$BS$1,0),0)</f>
        <v>4294.4561258852282</v>
      </c>
      <c r="AG36" s="1019">
        <f>VLOOKUP(年度マスタ!$K$4&amp;"_"&amp;AG$33,データシート1!$A:$BS,MATCH("aa_"&amp;$S36,データシート1!$A$1:$BS$1,0),0)</f>
        <v>4504.3780793958776</v>
      </c>
      <c r="AH36" s="1019">
        <f>VLOOKUP(年度マスタ!$K$4&amp;"_"&amp;AH$33,データシート1!$A:$BS,MATCH("aa_"&amp;$S36,データシート1!$A$1:$BS$1,0),0)</f>
        <v>4138.1400406316934</v>
      </c>
      <c r="AI36" s="1019">
        <f>VLOOKUP(年度マスタ!$K$4&amp;"_"&amp;AI$33,データシート1!$A:$BS,MATCH("aa_"&amp;$S36,データシート1!$A$1:$BS$1,0),0)</f>
        <v>3790.8849296195926</v>
      </c>
      <c r="AJ36" s="1019">
        <f>VLOOKUP(年度マスタ!$K$4&amp;"_"&amp;AJ$33,データシート1!$A:$BS,MATCH("aa_"&amp;$S36,データシート1!$A$1:$BS$1,0),0)</f>
        <v>3562.4161571159711</v>
      </c>
      <c r="AK36" s="1020">
        <f>VLOOKUP(年度マスタ!$K$4&amp;"_"&amp;AK$33,データシート1!$A:$BS,MATCH("aa_"&amp;$S36,データシート1!$A$1:$BS$1,0),0)</f>
        <v>4194.9270672689781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327.18612341987426</v>
      </c>
      <c r="P37" s="501">
        <f t="shared" si="9"/>
        <v>4.7219216886681223E-2</v>
      </c>
      <c r="Q37" s="371"/>
      <c r="R37" s="15"/>
      <c r="S37" s="401" t="s">
        <v>100</v>
      </c>
      <c r="T37" s="378"/>
      <c r="U37" s="389"/>
      <c r="V37" s="379" t="s">
        <v>107</v>
      </c>
      <c r="W37" s="402"/>
      <c r="X37" s="1018">
        <f>VLOOKUP(年度マスタ!$K$4&amp;"_"&amp;X$33,データシート1!$A:$BS,MATCH("aa_"&amp;$S37,データシート1!$A$1:$BS$1,0),0)</f>
        <v>31.373843316415542</v>
      </c>
      <c r="Y37" s="1019">
        <f>VLOOKUP(年度マスタ!$K$4&amp;"_"&amp;Y$33,データシート1!$A:$BS,MATCH("aa_"&amp;$S37,データシート1!$A$1:$BS$1,0),0)</f>
        <v>26.861200281307859</v>
      </c>
      <c r="Z37" s="1019">
        <f>VLOOKUP(年度マスタ!$K$4&amp;"_"&amp;Z$33,データシート1!$A:$BS,MATCH("aa_"&amp;$S37,データシート1!$A$1:$BS$1,0),0)</f>
        <v>33.398168755253366</v>
      </c>
      <c r="AA37" s="1019">
        <f>VLOOKUP(年度マスタ!$K$4&amp;"_"&amp;AA$33,データシート1!$A:$BS,MATCH("aa_"&amp;$S37,データシート1!$A$1:$BS$1,0),0)</f>
        <v>44.373972754734581</v>
      </c>
      <c r="AB37" s="1019">
        <f>VLOOKUP(年度マスタ!$K$4&amp;"_"&amp;AB$33,データシート1!$A:$BS,MATCH("aa_"&amp;$S37,データシート1!$A$1:$BS$1,0),0)</f>
        <v>42.871496546049706</v>
      </c>
      <c r="AC37" s="1019">
        <f>VLOOKUP(年度マスタ!$K$4&amp;"_"&amp;AC$33,データシート1!$A:$BS,MATCH("aa_"&amp;$S37,データシート1!$A$1:$BS$1,0),0)</f>
        <v>28.325448302583741</v>
      </c>
      <c r="AD37" s="1019">
        <f>VLOOKUP(年度マスタ!$K$4&amp;"_"&amp;AD$33,データシート1!$A:$BS,MATCH("aa_"&amp;$S37,データシート1!$A$1:$BS$1,0),0)</f>
        <v>21.931002608145317</v>
      </c>
      <c r="AE37" s="1019">
        <f>VLOOKUP(年度マスタ!$K$4&amp;"_"&amp;AE$33,データシート1!$A:$BS,MATCH("aa_"&amp;$S37,データシート1!$A$1:$BS$1,0),0)</f>
        <v>20.700210864449566</v>
      </c>
      <c r="AF37" s="1019">
        <f>VLOOKUP(年度マスタ!$K$4&amp;"_"&amp;AF$33,データシート1!$A:$BS,MATCH("aa_"&amp;$S37,データシート1!$A$1:$BS$1,0),0)</f>
        <v>19.635948407099988</v>
      </c>
      <c r="AG37" s="1019">
        <f>VLOOKUP(年度マスタ!$K$4&amp;"_"&amp;AG$33,データシート1!$A:$BS,MATCH("aa_"&amp;$S37,データシート1!$A$1:$BS$1,0),0)</f>
        <v>22.201695511178311</v>
      </c>
      <c r="AH37" s="1019">
        <f>VLOOKUP(年度マスタ!$K$4&amp;"_"&amp;AH$33,データシート1!$A:$BS,MATCH("aa_"&amp;$S37,データシート1!$A$1:$BS$1,0),0)</f>
        <v>18.544229414591928</v>
      </c>
      <c r="AI37" s="1019">
        <f>VLOOKUP(年度マスタ!$K$4&amp;"_"&amp;AI$33,データシート1!$A:$BS,MATCH("aa_"&amp;$S37,データシート1!$A$1:$BS$1,0),0)</f>
        <v>18.740136001913122</v>
      </c>
      <c r="AJ37" s="1019">
        <f>VLOOKUP(年度マスタ!$K$4&amp;"_"&amp;AJ$33,データシート1!$A:$BS,MATCH("aa_"&amp;$S37,データシート1!$A$1:$BS$1,0),0)</f>
        <v>19.160222281311942</v>
      </c>
      <c r="AK37" s="1020">
        <f>VLOOKUP(年度マスタ!$K$4&amp;"_"&amp;AK$33,データシート1!$A:$BS,MATCH("aa_"&amp;$S37,データシート1!$A$1:$BS$1,0),0)</f>
        <v>22.228875131934899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275.19248055785584</v>
      </c>
      <c r="P38" s="502">
        <f t="shared" si="9"/>
        <v>3.9715539550464578E-2</v>
      </c>
      <c r="Q38" s="371"/>
      <c r="R38" s="15"/>
      <c r="S38" s="401" t="s">
        <v>101</v>
      </c>
      <c r="T38" s="378"/>
      <c r="U38" s="391"/>
      <c r="V38" s="404" t="s">
        <v>110</v>
      </c>
      <c r="W38" s="404"/>
      <c r="X38" s="1018">
        <f>VLOOKUP(年度マスタ!$K$4&amp;"_"&amp;X$33,データシート1!$A:$BS,MATCH("aa_"&amp;$S38,データシート1!$A$1:$BS$1,0),0)</f>
        <v>3.9312714350475142</v>
      </c>
      <c r="Y38" s="1019">
        <f>VLOOKUP(年度マスタ!$K$4&amp;"_"&amp;Y$33,データシート1!$A:$BS,MATCH("aa_"&amp;$S38,データシート1!$A$1:$BS$1,0),0)</f>
        <v>7.7900686259619452</v>
      </c>
      <c r="Z38" s="1019">
        <f>VLOOKUP(年度マスタ!$K$4&amp;"_"&amp;Z$33,データシート1!$A:$BS,MATCH("aa_"&amp;$S38,データシート1!$A$1:$BS$1,0),0)</f>
        <v>7.2163177063974784</v>
      </c>
      <c r="AA38" s="1019">
        <f>VLOOKUP(年度マスタ!$K$4&amp;"_"&amp;AA$33,データシート1!$A:$BS,MATCH("aa_"&amp;$S38,データシート1!$A$1:$BS$1,0),0)</f>
        <v>7.0548359626774824</v>
      </c>
      <c r="AB38" s="1019">
        <f>VLOOKUP(年度マスタ!$K$4&amp;"_"&amp;AB$33,データシート1!$A:$BS,MATCH("aa_"&amp;$S38,データシート1!$A$1:$BS$1,0),0)</f>
        <v>6.9031373600588557</v>
      </c>
      <c r="AC38" s="1019">
        <f>VLOOKUP(年度マスタ!$K$4&amp;"_"&amp;AC$33,データシート1!$A:$BS,MATCH("aa_"&amp;$S38,データシート1!$A$1:$BS$1,0),0)</f>
        <v>6.8252425132587922</v>
      </c>
      <c r="AD38" s="1019">
        <f>VLOOKUP(年度マスタ!$K$4&amp;"_"&amp;AD$33,データシート1!$A:$BS,MATCH("aa_"&amp;$S38,データシート1!$A$1:$BS$1,0),0)</f>
        <v>8.3675759045034255</v>
      </c>
      <c r="AE38" s="1019">
        <f>VLOOKUP(年度マスタ!$K$4&amp;"_"&amp;AE$33,データシート1!$A:$BS,MATCH("aa_"&amp;$S38,データシート1!$A$1:$BS$1,0),0)</f>
        <v>8.3848682490449011</v>
      </c>
      <c r="AF38" s="1019">
        <f>VLOOKUP(年度マスタ!$K$4&amp;"_"&amp;AF$33,データシート1!$A:$BS,MATCH("aa_"&amp;$S38,データシート1!$A$1:$BS$1,0),0)</f>
        <v>9.3389478023814316</v>
      </c>
      <c r="AG38" s="1019">
        <f>VLOOKUP(年度マスタ!$K$4&amp;"_"&amp;AG$33,データシート1!$A:$BS,MATCH("aa_"&amp;$S38,データシート1!$A$1:$BS$1,0),0)</f>
        <v>8.5711264180232298</v>
      </c>
      <c r="AH38" s="1019">
        <f>VLOOKUP(年度マスタ!$K$4&amp;"_"&amp;AH$33,データシート1!$A:$BS,MATCH("aa_"&amp;$S38,データシート1!$A$1:$BS$1,0),0)</f>
        <v>7.8036732265735784</v>
      </c>
      <c r="AI38" s="1019">
        <f>VLOOKUP(年度マスタ!$K$4&amp;"_"&amp;AI$33,データシート1!$A:$BS,MATCH("aa_"&amp;$S38,データシート1!$A$1:$BS$1,0),0)</f>
        <v>7.808678031830568</v>
      </c>
      <c r="AJ38" s="1019">
        <f>VLOOKUP(年度マスタ!$K$4&amp;"_"&amp;AJ$33,データシート1!$A:$BS,MATCH("aa_"&amp;$S38,データシート1!$A$1:$BS$1,0),0)</f>
        <v>8.2670673409843349</v>
      </c>
      <c r="AK38" s="1020">
        <f>VLOOKUP(年度マスタ!$K$4&amp;"_"&amp;AK$33,データシート1!$A:$BS,MATCH("aa_"&amp;$S38,データシート1!$A$1:$BS$1,0),0)</f>
        <v>7.4629782799962996</v>
      </c>
      <c r="AL38" s="373"/>
      <c r="AW38" s="19" t="str">
        <f>年度マスタ!H4</f>
        <v>35</v>
      </c>
      <c r="AX38" s="19" t="s">
        <v>111</v>
      </c>
      <c r="AY38" s="19">
        <f>VLOOKUP($AW38&amp;"_"&amp;$AY$34,データシート1!$A:$BS,MATCH($AY$31&amp;"_"&amp;AY$36,データシート1!$A$1:$BS$1,0),0)</f>
        <v>19854.990682110896</v>
      </c>
      <c r="AZ38" s="19">
        <f>VLOOKUP($AW38&amp;"_"&amp;$AY$34,データシート1!$A:$BS,MATCH($AY$31&amp;"_"&amp;AZ$36,データシート1!$A$1:$BS$1,0),0)</f>
        <v>154.54228429227337</v>
      </c>
      <c r="BA38" s="19">
        <f>VLOOKUP($AW38&amp;"_"&amp;$AY$34,データシート1!$A:$BS,MATCH($AY$31&amp;"_"&amp;BA$36,データシート1!$A$1:$BS$1,0),0)</f>
        <v>235.93720571288756</v>
      </c>
      <c r="BB38" s="19">
        <f>VLOOKUP($AW38&amp;"_"&amp;$AY$34,データシート1!$A:$BS,MATCH($AY$31&amp;"_"&amp;BB$36,データシート1!$A$1:$BS$1,0),0)</f>
        <v>1931.5955009621548</v>
      </c>
      <c r="BC38" s="19">
        <f>VLOOKUP($AW38&amp;"_"&amp;$AY$34,データシート1!$A:$BS,MATCH($AY$31&amp;"_"&amp;BC$36,データシート1!$A$1:$BS$1,0),0)</f>
        <v>2191.2245040895746</v>
      </c>
      <c r="BD38" s="19">
        <f>VLOOKUP($AW38&amp;"_"&amp;$AY$34,データシート1!$A:$BS,MATCH($AY$31&amp;"_"&amp;BD$36,データシート1!$A$1:$BS$1,0),0)</f>
        <v>1132.6728623674144</v>
      </c>
      <c r="BE38" s="19">
        <f>VLOOKUP($AW38&amp;"_"&amp;$AY$34,データシート1!$A:$BS,MATCH($AY$31&amp;"_"&amp;BE$36,データシート1!$A$1:$BS$1,0),0)</f>
        <v>968.90169566662689</v>
      </c>
      <c r="BF38" s="19">
        <f>VLOOKUP($AW38&amp;"_"&amp;$AY$34,データシート1!$A:$BS,MATCH($AY$31&amp;"_"&amp;BF$36,データシート1!$A$1:$BS$1,0),0)</f>
        <v>79.986170285848416</v>
      </c>
      <c r="BG38" s="19">
        <f>VLOOKUP($AW38&amp;"_"&amp;$AY$34,データシート1!$A:$BS,MATCH($AY$31&amp;"_"&amp;BG$36,データシート1!$A$1:$BS$1,0),0)</f>
        <v>313.67515607550405</v>
      </c>
      <c r="BH38" s="19">
        <f>VLOOKUP($AW38&amp;"_"&amp;$AY$34,データシート1!$A:$BS,MATCH($AY$31&amp;"_"&amp;BH$36,データシート1!$A$1:$BS$1,0),0)</f>
        <v>143.36548313327202</v>
      </c>
    </row>
    <row r="39" spans="2:64" ht="17.100000000000001" customHeight="1" thickBot="1">
      <c r="B39" s="366"/>
      <c r="C39" s="367"/>
      <c r="D39" s="369"/>
      <c r="E39" s="993"/>
      <c r="F39" s="369"/>
      <c r="G39" s="368"/>
      <c r="H39" s="368"/>
      <c r="I39" s="369"/>
      <c r="J39" s="370"/>
      <c r="K39" s="378"/>
      <c r="L39" s="389"/>
      <c r="M39" s="389"/>
      <c r="N39" s="390" t="s">
        <v>1298</v>
      </c>
      <c r="O39" s="1026">
        <f>AC43</f>
        <v>155.37868244954586</v>
      </c>
      <c r="P39" s="502">
        <f t="shared" si="9"/>
        <v>2.2424116369802658E-2</v>
      </c>
      <c r="Q39" s="371"/>
      <c r="R39" s="15"/>
      <c r="S39" s="401" t="s">
        <v>102</v>
      </c>
      <c r="T39" s="378"/>
      <c r="U39" s="386" t="s">
        <v>112</v>
      </c>
      <c r="V39" s="387"/>
      <c r="W39" s="387"/>
      <c r="X39" s="1015">
        <f>VLOOKUP(年度マスタ!$K$4&amp;"_"&amp;X$33,データシート1!$A:$BS,MATCH("aa_"&amp;$S39,データシート1!$A$1:$BS$1,0),0)</f>
        <v>345.34942010599264</v>
      </c>
      <c r="Y39" s="1016">
        <f>VLOOKUP(年度マスタ!$K$4&amp;"_"&amp;Y$33,データシート1!$A:$BS,MATCH("aa_"&amp;$S39,データシート1!$A$1:$BS$1,0),0)</f>
        <v>347.00767909123755</v>
      </c>
      <c r="Z39" s="1016">
        <f>VLOOKUP(年度マスタ!$K$4&amp;"_"&amp;Z$33,データシート1!$A:$BS,MATCH("aa_"&amp;$S39,データシート1!$A$1:$BS$1,0),0)</f>
        <v>396.86914159666384</v>
      </c>
      <c r="AA39" s="1016">
        <f>VLOOKUP(年度マスタ!$K$4&amp;"_"&amp;AA$33,データシート1!$A:$BS,MATCH("aa_"&amp;$S39,データシート1!$A$1:$BS$1,0),0)</f>
        <v>363.71361914810757</v>
      </c>
      <c r="AB39" s="1016">
        <f>VLOOKUP(年度マスタ!$K$4&amp;"_"&amp;AB$33,データシート1!$A:$BS,MATCH("aa_"&amp;$S39,データシート1!$A$1:$BS$1,0),0)</f>
        <v>365.83792458574288</v>
      </c>
      <c r="AC39" s="1016">
        <f>VLOOKUP(年度マスタ!$K$4&amp;"_"&amp;AC$33,データシート1!$A:$BS,MATCH("aa_"&amp;$S39,データシート1!$A$1:$BS$1,0),0)</f>
        <v>353.73421612427791</v>
      </c>
      <c r="AD39" s="1016">
        <f>VLOOKUP(年度マスタ!$K$4&amp;"_"&amp;AD$33,データシート1!$A:$BS,MATCH("aa_"&amp;$S39,データシート1!$A$1:$BS$1,0),0)</f>
        <v>318.79483555216871</v>
      </c>
      <c r="AE39" s="1016">
        <f>VLOOKUP(年度マスタ!$K$4&amp;"_"&amp;AE$33,データシート1!$A:$BS,MATCH("aa_"&amp;$S39,データシート1!$A$1:$BS$1,0),0)</f>
        <v>322.05279819359487</v>
      </c>
      <c r="AF39" s="1016">
        <f>VLOOKUP(年度マスタ!$K$4&amp;"_"&amp;AF$33,データシート1!$A:$BS,MATCH("aa_"&amp;$S39,データシート1!$A$1:$BS$1,0),0)</f>
        <v>283.54550326670386</v>
      </c>
      <c r="AG39" s="1016">
        <f>VLOOKUP(年度マスタ!$K$4&amp;"_"&amp;AG$33,データシート1!$A:$BS,MATCH("aa_"&amp;$S39,データシート1!$A$1:$BS$1,0),0)</f>
        <v>275.28372717379068</v>
      </c>
      <c r="AH39" s="1016">
        <f>VLOOKUP(年度マスタ!$K$4&amp;"_"&amp;AH$33,データシート1!$A:$BS,MATCH("aa_"&amp;$S39,データシート1!$A$1:$BS$1,0),0)</f>
        <v>244.61121356453458</v>
      </c>
      <c r="AI39" s="1016">
        <f>VLOOKUP(年度マスタ!$K$4&amp;"_"&amp;AI$33,データシート1!$A:$BS,MATCH("aa_"&amp;$S39,データシート1!$A$1:$BS$1,0),0)</f>
        <v>220.5969887883461</v>
      </c>
      <c r="AJ39" s="1016">
        <f>VLOOKUP(年度マスタ!$K$4&amp;"_"&amp;AJ$33,データシート1!$A:$BS,MATCH("aa_"&amp;$S39,データシート1!$A$1:$BS$1,0),0)</f>
        <v>202.13455486666365</v>
      </c>
      <c r="AK39" s="1017">
        <f>VLOOKUP(年度マスタ!$K$4&amp;"_"&amp;AK$33,データシート1!$A:$BS,MATCH("aa_"&amp;$S39,データシート1!$A$1:$BS$1,0),0)</f>
        <v>217.03184357370085</v>
      </c>
      <c r="AL39" s="373"/>
      <c r="AW39" s="19" t="str">
        <f>年度マスタ!K4</f>
        <v>35215</v>
      </c>
      <c r="AX39" s="19" t="s">
        <v>113</v>
      </c>
      <c r="AY39" s="19">
        <f>VLOOKUP($AW39&amp;"_"&amp;$AY$34,データシート1!$A:$BS,MATCH($AY$31&amp;"_"&amp;AY$36,データシート1!$A$1:$BS$1,0),0)</f>
        <v>4194.9270672689781</v>
      </c>
      <c r="AZ39" s="19">
        <f>VLOOKUP($AW39&amp;"_"&amp;$AY$34,データシート1!$A:$BS,MATCH($AY$31&amp;"_"&amp;AZ$36,データシート1!$A$1:$BS$1,0),0)</f>
        <v>22.228875131934899</v>
      </c>
      <c r="BA39" s="19">
        <f>VLOOKUP($AW39&amp;"_"&amp;$AY$34,データシート1!$A:$BS,MATCH($AY$31&amp;"_"&amp;BA$36,データシート1!$A$1:$BS$1,0),0)</f>
        <v>7.4629782799962996</v>
      </c>
      <c r="BB39" s="19">
        <f>VLOOKUP($AW39&amp;"_"&amp;$AY$34,データシート1!$A:$BS,MATCH($AY$31&amp;"_"&amp;BB$36,データシート1!$A$1:$BS$1,0),0)</f>
        <v>217.03184357370085</v>
      </c>
      <c r="BC39" s="19">
        <f>VLOOKUP($AW39&amp;"_"&amp;$AY$34,データシート1!$A:$BS,MATCH($AY$31&amp;"_"&amp;BC$36,データシート1!$A$1:$BS$1,0),0)</f>
        <v>226.48324738965846</v>
      </c>
      <c r="BD39" s="19">
        <f>VLOOKUP($AW39&amp;"_"&amp;$AY$34,データシート1!$A:$BS,MATCH($AY$31&amp;"_"&amp;BD$36,データシート1!$A$1:$BS$1,0),0)</f>
        <v>116.29587999116552</v>
      </c>
      <c r="BE39" s="19">
        <f>VLOOKUP($AW39&amp;"_"&amp;$AY$34,データシート1!$A:$BS,MATCH($AY$31&amp;"_"&amp;BE$36,データシート1!$A$1:$BS$1,0),0)</f>
        <v>106.81890521875624</v>
      </c>
      <c r="BF39" s="19">
        <f>VLOOKUP($AW39&amp;"_"&amp;$AY$34,データシート1!$A:$BS,MATCH($AY$31&amp;"_"&amp;BF$36,データシート1!$A$1:$BS$1,0),0)</f>
        <v>8.323357330727573</v>
      </c>
      <c r="BG39" s="19">
        <f>VLOOKUP($AW39&amp;"_"&amp;$AY$34,データシート1!$A:$BS,MATCH($AY$31&amp;"_"&amp;BG$36,データシート1!$A$1:$BS$1,0),0)</f>
        <v>36.651871921679621</v>
      </c>
      <c r="BH39" s="19">
        <f>VLOOKUP($AW39&amp;"_"&amp;$AY$34,データシート1!$A:$BS,MATCH($AY$31&amp;"_"&amp;BH$36,データシート1!$A$1:$BS$1,0),0)</f>
        <v>9.4589538315676052</v>
      </c>
    </row>
    <row r="40" spans="2:64" ht="17.100000000000001" customHeight="1" thickBot="1">
      <c r="B40" s="366"/>
      <c r="C40" s="367"/>
      <c r="D40" s="369"/>
      <c r="E40" s="369"/>
      <c r="F40" s="369"/>
      <c r="G40" s="368"/>
      <c r="H40" s="368"/>
      <c r="I40" s="369"/>
      <c r="J40" s="370"/>
      <c r="K40" s="378"/>
      <c r="L40" s="389"/>
      <c r="M40" s="391"/>
      <c r="N40" s="382" t="s">
        <v>47</v>
      </c>
      <c r="O40" s="1026">
        <f>AC44</f>
        <v>119.81379810830997</v>
      </c>
      <c r="P40" s="502">
        <f t="shared" si="9"/>
        <v>1.7291423180661916E-2</v>
      </c>
      <c r="Q40" s="371"/>
      <c r="R40" s="15"/>
      <c r="S40" s="401" t="s">
        <v>78</v>
      </c>
      <c r="T40" s="378"/>
      <c r="U40" s="386" t="s">
        <v>78</v>
      </c>
      <c r="V40" s="387"/>
      <c r="W40" s="387"/>
      <c r="X40" s="1015">
        <f>VLOOKUP(年度マスタ!$K$4&amp;"_"&amp;X$33,データシート1!$A:$BS,MATCH("aa_"&amp;$S40,データシート1!$A$1:$BS$1,0),0)</f>
        <v>297.61011882048786</v>
      </c>
      <c r="Y40" s="1016">
        <f>VLOOKUP(年度マスタ!$K$4&amp;"_"&amp;Y$33,データシート1!$A:$BS,MATCH("aa_"&amp;$S40,データシート1!$A$1:$BS$1,0),0)</f>
        <v>261.48354277921652</v>
      </c>
      <c r="Z40" s="1016">
        <f>VLOOKUP(年度マスタ!$K$4&amp;"_"&amp;Z$33,データシート1!$A:$BS,MATCH("aa_"&amp;$S40,データシート1!$A$1:$BS$1,0),0)</f>
        <v>318.94507733851088</v>
      </c>
      <c r="AA40" s="1016">
        <f>VLOOKUP(年度マスタ!$K$4&amp;"_"&amp;AA$33,データシート1!$A:$BS,MATCH("aa_"&amp;$S40,データシート1!$A$1:$BS$1,0),0)</f>
        <v>303.71914595896141</v>
      </c>
      <c r="AB40" s="1016">
        <f>VLOOKUP(年度マスタ!$K$4&amp;"_"&amp;AB$33,データシート1!$A:$BS,MATCH("aa_"&amp;$S40,データシート1!$A$1:$BS$1,0),0)</f>
        <v>327.39877657128545</v>
      </c>
      <c r="AC40" s="1016">
        <f>VLOOKUP(年度マスタ!$K$4&amp;"_"&amp;AC$33,データシート1!$A:$BS,MATCH("aa_"&amp;$S40,データシート1!$A$1:$BS$1,0),0)</f>
        <v>336.95349533109146</v>
      </c>
      <c r="AD40" s="1016">
        <f>VLOOKUP(年度マスタ!$K$4&amp;"_"&amp;AD$33,データシート1!$A:$BS,MATCH("aa_"&amp;$S40,データシート1!$A$1:$BS$1,0),0)</f>
        <v>321.64989983266895</v>
      </c>
      <c r="AE40" s="1016">
        <f>VLOOKUP(年度マスタ!$K$4&amp;"_"&amp;AE$33,データシート1!$A:$BS,MATCH("aa_"&amp;$S40,データシート1!$A$1:$BS$1,0),0)</f>
        <v>287.17033888393621</v>
      </c>
      <c r="AF40" s="1016">
        <f>VLOOKUP(年度マスタ!$K$4&amp;"_"&amp;AF$33,データシート1!$A:$BS,MATCH("aa_"&amp;$S40,データシート1!$A$1:$BS$1,0),0)</f>
        <v>274.28373973710541</v>
      </c>
      <c r="AG40" s="1016">
        <f>VLOOKUP(年度マスタ!$K$4&amp;"_"&amp;AG$33,データシート1!$A:$BS,MATCH("aa_"&amp;$S40,データシート1!$A$1:$BS$1,0),0)</f>
        <v>277.33731630394794</v>
      </c>
      <c r="AH40" s="1016">
        <f>VLOOKUP(年度マスタ!$K$4&amp;"_"&amp;AH$33,データシート1!$A:$BS,MATCH("aa_"&amp;$S40,データシート1!$A$1:$BS$1,0),0)</f>
        <v>254.41549478320059</v>
      </c>
      <c r="AI40" s="1016">
        <f>VLOOKUP(年度マスタ!$K$4&amp;"_"&amp;AI$33,データシート1!$A:$BS,MATCH("aa_"&amp;$S40,データシート1!$A$1:$BS$1,0),0)</f>
        <v>203.78280366286867</v>
      </c>
      <c r="AJ40" s="1016">
        <f>VLOOKUP(年度マスタ!$K$4&amp;"_"&amp;AJ$33,データシート1!$A:$BS,MATCH("aa_"&amp;$S40,データシート1!$A$1:$BS$1,0),0)</f>
        <v>221.23404491645243</v>
      </c>
      <c r="AK40" s="1017">
        <f>VLOOKUP(年度マスタ!$K$4&amp;"_"&amp;AK$33,データシート1!$A:$BS,MATCH("aa_"&amp;$S40,データシート1!$A$1:$BS$1,0),0)</f>
        <v>226.48324738965846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11.574965257272675</v>
      </c>
      <c r="P41" s="502">
        <f t="shared" si="9"/>
        <v>1.6704889230206227E-3</v>
      </c>
      <c r="Q41" s="371"/>
      <c r="R41" s="15"/>
      <c r="S41" s="401" t="s">
        <v>1276</v>
      </c>
      <c r="T41" s="378"/>
      <c r="U41" s="286" t="s">
        <v>44</v>
      </c>
      <c r="V41" s="387"/>
      <c r="W41" s="387"/>
      <c r="X41" s="1015">
        <f>X42+X45+X46</f>
        <v>359.24529603616037</v>
      </c>
      <c r="Y41" s="1016">
        <f t="shared" ref="Y41:AH41" si="12">Y42+Y45+Y46</f>
        <v>339.9986030180782</v>
      </c>
      <c r="Z41" s="1016">
        <f t="shared" si="12"/>
        <v>342.37856738396221</v>
      </c>
      <c r="AA41" s="1016">
        <f t="shared" si="12"/>
        <v>335.33920523448694</v>
      </c>
      <c r="AB41" s="1016">
        <f t="shared" si="12"/>
        <v>333.65283524422034</v>
      </c>
      <c r="AC41" s="1016">
        <f t="shared" si="12"/>
        <v>327.18612341987426</v>
      </c>
      <c r="AD41" s="1016">
        <f t="shared" si="12"/>
        <v>315.41013978361235</v>
      </c>
      <c r="AE41" s="1016">
        <f t="shared" si="12"/>
        <v>314.60003608360563</v>
      </c>
      <c r="AF41" s="1016">
        <f t="shared" si="12"/>
        <v>309.33752937087456</v>
      </c>
      <c r="AG41" s="1016">
        <f t="shared" si="12"/>
        <v>304.43163045084736</v>
      </c>
      <c r="AH41" s="1016">
        <f t="shared" si="12"/>
        <v>298.49047490080676</v>
      </c>
      <c r="AI41" s="1016">
        <f>AI42+AI45+AI46</f>
        <v>285.05916178141541</v>
      </c>
      <c r="AJ41" s="1016">
        <f>AJ42+AJ45+AJ46</f>
        <v>268.15254840130586</v>
      </c>
      <c r="AK41" s="1017">
        <f>AK42+AK45+AK46</f>
        <v>268.09001446232895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40.418677604745753</v>
      </c>
      <c r="P42" s="502">
        <f t="shared" si="9"/>
        <v>5.8331884131960238E-3</v>
      </c>
      <c r="Q42" s="371"/>
      <c r="R42" s="15"/>
      <c r="S42" s="401"/>
      <c r="T42" s="378"/>
      <c r="U42" s="389"/>
      <c r="V42" s="623" t="s">
        <v>45</v>
      </c>
      <c r="W42" s="379"/>
      <c r="X42" s="1018">
        <f>SUM(X43:X44)</f>
        <v>290.76009926636527</v>
      </c>
      <c r="Y42" s="1019">
        <f t="shared" ref="Y42:AK42" si="13">SUM(Y43:Y44)</f>
        <v>287.60910987588801</v>
      </c>
      <c r="Z42" s="1019">
        <f t="shared" si="13"/>
        <v>288.40138380056624</v>
      </c>
      <c r="AA42" s="1019">
        <f t="shared" si="13"/>
        <v>281.84567316075436</v>
      </c>
      <c r="AB42" s="1019">
        <f t="shared" si="13"/>
        <v>281.72415654218599</v>
      </c>
      <c r="AC42" s="1019">
        <f t="shared" si="13"/>
        <v>275.19248055785584</v>
      </c>
      <c r="AD42" s="1019">
        <f t="shared" si="13"/>
        <v>267.65415017528926</v>
      </c>
      <c r="AE42" s="1019">
        <f t="shared" si="13"/>
        <v>266.21417229528527</v>
      </c>
      <c r="AF42" s="1019">
        <f t="shared" si="13"/>
        <v>261.92850061632163</v>
      </c>
      <c r="AG42" s="1019">
        <f t="shared" si="13"/>
        <v>257.9018153846431</v>
      </c>
      <c r="AH42" s="1019">
        <f t="shared" si="13"/>
        <v>252.9762562804014</v>
      </c>
      <c r="AI42" s="1019">
        <f t="shared" si="13"/>
        <v>248.51862334433284</v>
      </c>
      <c r="AJ42" s="1019">
        <f t="shared" si="13"/>
        <v>223.87237728839477</v>
      </c>
      <c r="AK42" s="1020">
        <f t="shared" si="13"/>
        <v>223.11478520992176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7.3480091610429348</v>
      </c>
      <c r="P43" s="679">
        <f t="shared" si="9"/>
        <v>1.0604582939947845E-3</v>
      </c>
      <c r="Q43" s="371"/>
      <c r="R43" s="15"/>
      <c r="S43" s="401" t="s">
        <v>46</v>
      </c>
      <c r="T43" s="405"/>
      <c r="U43" s="389"/>
      <c r="V43" s="406"/>
      <c r="W43" s="390" t="s">
        <v>46</v>
      </c>
      <c r="X43" s="1018">
        <f>VLOOKUP(年度マスタ!$K$4&amp;"_"&amp;X$33,データシート1!$A:$BS,MATCH("aa_"&amp;$S43,データシート1!$A$1:$BS$1,0),0)</f>
        <v>159.12680415282296</v>
      </c>
      <c r="Y43" s="1019">
        <f>VLOOKUP(年度マスタ!$K$4&amp;"_"&amp;Y$33,データシート1!$A:$BS,MATCH("aa_"&amp;$S43,データシート1!$A$1:$BS$1,0),0)</f>
        <v>162.32450123068386</v>
      </c>
      <c r="Z43" s="1019">
        <f>VLOOKUP(年度マスタ!$K$4&amp;"_"&amp;Z$33,データシート1!$A:$BS,MATCH("aa_"&amp;$S43,データシート1!$A$1:$BS$1,0),0)</f>
        <v>162.25694164501999</v>
      </c>
      <c r="AA43" s="1019">
        <f>VLOOKUP(年度マスタ!$K$4&amp;"_"&amp;AA$33,データシート1!$A:$BS,MATCH("aa_"&amp;$S43,データシート1!$A$1:$BS$1,0),0)</f>
        <v>160.61836173053553</v>
      </c>
      <c r="AB43" s="1019">
        <f>VLOOKUP(年度マスタ!$K$4&amp;"_"&amp;AB$33,データシート1!$A:$BS,MATCH("aa_"&amp;$S43,データシート1!$A$1:$BS$1,0),0)</f>
        <v>160.90693851907605</v>
      </c>
      <c r="AC43" s="1019">
        <f>VLOOKUP(年度マスタ!$K$4&amp;"_"&amp;AC$33,データシート1!$A:$BS,MATCH("aa_"&amp;$S43,データシート1!$A$1:$BS$1,0),0)</f>
        <v>155.37868244954586</v>
      </c>
      <c r="AD43" s="1019">
        <f>VLOOKUP(年度マスタ!$K$4&amp;"_"&amp;AD$33,データシート1!$A:$BS,MATCH("aa_"&amp;$S43,データシート1!$A$1:$BS$1,0),0)</f>
        <v>148.39218506470797</v>
      </c>
      <c r="AE43" s="1019">
        <f>VLOOKUP(年度マスタ!$K$4&amp;"_"&amp;AE$33,データシート1!$A:$BS,MATCH("aa_"&amp;$S43,データシート1!$A$1:$BS$1,0),0)</f>
        <v>147.39607652818114</v>
      </c>
      <c r="AF43" s="1019">
        <f>VLOOKUP(年度マスタ!$K$4&amp;"_"&amp;AF$33,データシート1!$A:$BS,MATCH("aa_"&amp;$S43,データシート1!$A$1:$BS$1,0),0)</f>
        <v>146.24719008827</v>
      </c>
      <c r="AG43" s="1019">
        <f>VLOOKUP(年度マスタ!$K$4&amp;"_"&amp;AG$33,データシート1!$A:$BS,MATCH("aa_"&amp;$S43,データシート1!$A$1:$BS$1,0),0)</f>
        <v>144.07821552456721</v>
      </c>
      <c r="AH43" s="1019">
        <f>VLOOKUP(年度マスタ!$K$4&amp;"_"&amp;AH$33,データシート1!$A:$BS,MATCH("aa_"&amp;$S43,データシート1!$A$1:$BS$1,0),0)</f>
        <v>140.85926977035749</v>
      </c>
      <c r="AI43" s="1019">
        <f>VLOOKUP(年度マスタ!$K$4&amp;"_"&amp;AI$33,データシート1!$A:$BS,MATCH("aa_"&amp;$S43,データシート1!$A$1:$BS$1,0),0)</f>
        <v>137.00577007468959</v>
      </c>
      <c r="AJ43" s="1019">
        <f>VLOOKUP(年度マスタ!$K$4&amp;"_"&amp;AJ$33,データシート1!$A:$BS,MATCH("aa_"&amp;$S43,データシート1!$A$1:$BS$1,0),0)</f>
        <v>119.85731357276879</v>
      </c>
      <c r="AK43" s="1020">
        <f>VLOOKUP(年度マスタ!$K$4&amp;"_"&amp;AK$33,データシート1!$A:$BS,MATCH("aa_"&amp;$S43,データシート1!$A$1:$BS$1,0),0)</f>
        <v>116.29587999116552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131.63329511354229</v>
      </c>
      <c r="Y44" s="1019">
        <f>VLOOKUP(年度マスタ!$K$4&amp;"_"&amp;Y$33,データシート1!$A:$BS,MATCH("aa_"&amp;$S44,データシート1!$A$1:$BS$1,0),0)</f>
        <v>125.28460864520416</v>
      </c>
      <c r="Z44" s="1019">
        <f>VLOOKUP(年度マスタ!$K$4&amp;"_"&amp;Z$33,データシート1!$A:$BS,MATCH("aa_"&amp;$S44,データシート1!$A$1:$BS$1,0),0)</f>
        <v>126.14444215554626</v>
      </c>
      <c r="AA44" s="1019">
        <f>VLOOKUP(年度マスタ!$K$4&amp;"_"&amp;AA$33,データシート1!$A:$BS,MATCH("aa_"&amp;$S44,データシート1!$A$1:$BS$1,0),0)</f>
        <v>121.22731143021883</v>
      </c>
      <c r="AB44" s="1019">
        <f>VLOOKUP(年度マスタ!$K$4&amp;"_"&amp;AB$33,データシート1!$A:$BS,MATCH("aa_"&amp;$S44,データシート1!$A$1:$BS$1,0),0)</f>
        <v>120.81721802310993</v>
      </c>
      <c r="AC44" s="1019">
        <f>VLOOKUP(年度マスタ!$K$4&amp;"_"&amp;AC$33,データシート1!$A:$BS,MATCH("aa_"&amp;$S44,データシート1!$A$1:$BS$1,0),0)</f>
        <v>119.81379810830997</v>
      </c>
      <c r="AD44" s="1019">
        <f>VLOOKUP(年度マスタ!$K$4&amp;"_"&amp;AD$33,データシート1!$A:$BS,MATCH("aa_"&amp;$S44,データシート1!$A$1:$BS$1,0),0)</f>
        <v>119.26196511058129</v>
      </c>
      <c r="AE44" s="1019">
        <f>VLOOKUP(年度マスタ!$K$4&amp;"_"&amp;AE$33,データシート1!$A:$BS,MATCH("aa_"&amp;$S44,データシート1!$A$1:$BS$1,0),0)</f>
        <v>118.8180957671041</v>
      </c>
      <c r="AF44" s="1019">
        <f>VLOOKUP(年度マスタ!$K$4&amp;"_"&amp;AF$33,データシート1!$A:$BS,MATCH("aa_"&amp;$S44,データシート1!$A$1:$BS$1,0),0)</f>
        <v>115.68131052805164</v>
      </c>
      <c r="AG44" s="1019">
        <f>VLOOKUP(年度マスタ!$K$4&amp;"_"&amp;AG$33,データシート1!$A:$BS,MATCH("aa_"&amp;$S44,データシート1!$A$1:$BS$1,0),0)</f>
        <v>113.82359986007589</v>
      </c>
      <c r="AH44" s="1019">
        <f>VLOOKUP(年度マスタ!$K$4&amp;"_"&amp;AH$33,データシート1!$A:$BS,MATCH("aa_"&amp;$S44,データシート1!$A$1:$BS$1,0),0)</f>
        <v>112.1169865100439</v>
      </c>
      <c r="AI44" s="1019">
        <f>VLOOKUP(年度マスタ!$K$4&amp;"_"&amp;AI$33,データシート1!$A:$BS,MATCH("aa_"&amp;$S44,データシート1!$A$1:$BS$1,0),0)</f>
        <v>111.51285326964324</v>
      </c>
      <c r="AJ44" s="1019">
        <f>VLOOKUP(年度マスタ!$K$4&amp;"_"&amp;AJ$33,データシート1!$A:$BS,MATCH("aa_"&amp;$S44,データシート1!$A$1:$BS$1,0),0)</f>
        <v>104.015063715626</v>
      </c>
      <c r="AK44" s="1020">
        <f>VLOOKUP(年度マスタ!$K$4&amp;"_"&amp;AK$33,データシート1!$A:$BS,MATCH("aa_"&amp;$S44,データシート1!$A$1:$BS$1,0),0)</f>
        <v>106.81890521875624</v>
      </c>
      <c r="AL44" s="373"/>
      <c r="AW44" s="19" t="str">
        <f>AW47</f>
        <v>山口県</v>
      </c>
      <c r="AX44" s="407">
        <f t="shared" si="14"/>
        <v>0.74964088846025723</v>
      </c>
      <c r="AY44" s="407">
        <f t="shared" si="14"/>
        <v>7.152231858173537E-2</v>
      </c>
      <c r="AZ44" s="407">
        <f t="shared" si="14"/>
        <v>8.1135753830206422E-2</v>
      </c>
      <c r="BA44" s="407">
        <f t="shared" si="14"/>
        <v>9.2392561367744749E-2</v>
      </c>
      <c r="BB44" s="407">
        <f t="shared" si="14"/>
        <v>5.30847776005624E-3</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9.3245668364151548</v>
      </c>
      <c r="Y45" s="1019">
        <f>VLOOKUP(年度マスタ!$K$4&amp;"_"&amp;Y$33,データシート1!$A:$BS,MATCH("aa_"&amp;$S45,データシート1!$A$1:$BS$1,0),0)</f>
        <v>8.8535171228109988</v>
      </c>
      <c r="Z45" s="1019">
        <f>VLOOKUP(年度マスタ!$K$4&amp;"_"&amp;Z$33,データシート1!$A:$BS,MATCH("aa_"&amp;$S45,データシート1!$A$1:$BS$1,0),0)</f>
        <v>9.1925080252781957</v>
      </c>
      <c r="AA45" s="1019">
        <f>VLOOKUP(年度マスタ!$K$4&amp;"_"&amp;AA$33,データシート1!$A:$BS,MATCH("aa_"&amp;$S45,データシート1!$A$1:$BS$1,0),0)</f>
        <v>10.539870710713146</v>
      </c>
      <c r="AB45" s="1019">
        <f>VLOOKUP(年度マスタ!$K$4&amp;"_"&amp;AB$33,データシート1!$A:$BS,MATCH("aa_"&amp;$S45,データシート1!$A$1:$BS$1,0),0)</f>
        <v>11.466262028512883</v>
      </c>
      <c r="AC45" s="1019">
        <f>VLOOKUP(年度マスタ!$K$4&amp;"_"&amp;AC$33,データシート1!$A:$BS,MATCH("aa_"&amp;$S45,データシート1!$A$1:$BS$1,0),0)</f>
        <v>11.574965257272675</v>
      </c>
      <c r="AD45" s="1019">
        <f>VLOOKUP(年度マスタ!$K$4&amp;"_"&amp;AD$33,データシート1!$A:$BS,MATCH("aa_"&amp;$S45,データシート1!$A$1:$BS$1,0),0)</f>
        <v>11.019413085174982</v>
      </c>
      <c r="AE45" s="1019">
        <f>VLOOKUP(年度マスタ!$K$4&amp;"_"&amp;AE$33,データシート1!$A:$BS,MATCH("aa_"&amp;$S45,データシート1!$A$1:$BS$1,0),0)</f>
        <v>10.715672763012321</v>
      </c>
      <c r="AF45" s="1019">
        <f>VLOOKUP(年度マスタ!$K$4&amp;"_"&amp;AF$33,データシート1!$A:$BS,MATCH("aa_"&amp;$S45,データシート1!$A$1:$BS$1,0),0)</f>
        <v>10.345826279520058</v>
      </c>
      <c r="AG45" s="1019">
        <f>VLOOKUP(年度マスタ!$K$4&amp;"_"&amp;AG$33,データシート1!$A:$BS,MATCH("aa_"&amp;$S45,データシート1!$A$1:$BS$1,0),0)</f>
        <v>9.9164360593569096</v>
      </c>
      <c r="AH45" s="1019">
        <f>VLOOKUP(年度マスタ!$K$4&amp;"_"&amp;AH$33,データシート1!$A:$BS,MATCH("aa_"&amp;$S45,データシート1!$A$1:$BS$1,0),0)</f>
        <v>9.1156926340189237</v>
      </c>
      <c r="AI45" s="1019">
        <f>VLOOKUP(年度マスタ!$K$4&amp;"_"&amp;AI$33,データシート1!$A:$BS,MATCH("aa_"&amp;$S45,データシート1!$A$1:$BS$1,0),0)</f>
        <v>8.7923918054942352</v>
      </c>
      <c r="AJ45" s="1019">
        <f>VLOOKUP(年度マスタ!$K$4&amp;"_"&amp;AJ$33,データシート1!$A:$BS,MATCH("aa_"&amp;$S45,データシート1!$A$1:$BS$1,0),0)</f>
        <v>8.3136891920178204</v>
      </c>
      <c r="AK45" s="1020">
        <f>VLOOKUP(年度マスタ!$K$4&amp;"_"&amp;AK$33,データシート1!$A:$BS,MATCH("aa_"&amp;$S45,データシート1!$A$1:$BS$1,0),0)</f>
        <v>8.323357330727573</v>
      </c>
      <c r="AL45" s="373"/>
      <c r="AW45" s="19" t="str">
        <f>AW48</f>
        <v>周南市</v>
      </c>
      <c r="AX45" s="407">
        <f t="shared" ref="AX45:BB45" si="15">AX48/$BC48</f>
        <v>0.85420334012871335</v>
      </c>
      <c r="AY45" s="407">
        <f t="shared" si="15"/>
        <v>4.388308843370594E-2</v>
      </c>
      <c r="AZ45" s="407">
        <f t="shared" si="15"/>
        <v>4.5794129609271907E-2</v>
      </c>
      <c r="BA45" s="407">
        <f t="shared" si="15"/>
        <v>5.4206874065688859E-2</v>
      </c>
      <c r="BB45" s="407">
        <f t="shared" si="15"/>
        <v>1.9125677626198893E-3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59.160629933379923</v>
      </c>
      <c r="Y46" s="1019">
        <f>VLOOKUP(年度マスタ!$K$4&amp;"_"&amp;Y$33,データシート1!$A:$BS,MATCH("aa_"&amp;$S46,データシート1!$A$1:$BS$1,0),0)</f>
        <v>43.535976019379177</v>
      </c>
      <c r="Z46" s="1019">
        <f>VLOOKUP(年度マスタ!$K$4&amp;"_"&amp;Z$33,データシート1!$A:$BS,MATCH("aa_"&amp;$S46,データシート1!$A$1:$BS$1,0),0)</f>
        <v>44.784675558117797</v>
      </c>
      <c r="AA46" s="1019">
        <f>VLOOKUP(年度マスタ!$K$4&amp;"_"&amp;AA$33,データシート1!$A:$BS,MATCH("aa_"&amp;$S46,データシート1!$A$1:$BS$1,0),0)</f>
        <v>42.953661363019393</v>
      </c>
      <c r="AB46" s="1019">
        <f>VLOOKUP(年度マスタ!$K$4&amp;"_"&amp;AB$33,データシート1!$A:$BS,MATCH("aa_"&amp;$S46,データシート1!$A$1:$BS$1,0),0)</f>
        <v>40.462416673521467</v>
      </c>
      <c r="AC46" s="1019">
        <f>VLOOKUP(年度マスタ!$K$4&amp;"_"&amp;AC$33,データシート1!$A:$BS,MATCH("aa_"&amp;$S46,データシート1!$A$1:$BS$1,0),0)</f>
        <v>40.418677604745753</v>
      </c>
      <c r="AD46" s="1019">
        <f>VLOOKUP(年度マスタ!$K$4&amp;"_"&amp;AD$33,データシート1!$A:$BS,MATCH("aa_"&amp;$S46,データシート1!$A$1:$BS$1,0),0)</f>
        <v>36.736576523148116</v>
      </c>
      <c r="AE46" s="1019">
        <f>VLOOKUP(年度マスタ!$K$4&amp;"_"&amp;AE$33,データシート1!$A:$BS,MATCH("aa_"&amp;$S46,データシート1!$A$1:$BS$1,0),0)</f>
        <v>37.670191025308036</v>
      </c>
      <c r="AF46" s="1019">
        <f>VLOOKUP(年度マスタ!$K$4&amp;"_"&amp;AF$33,データシート1!$A:$BS,MATCH("aa_"&amp;$S46,データシート1!$A$1:$BS$1,0),0)</f>
        <v>37.063202475032867</v>
      </c>
      <c r="AG46" s="1019">
        <f>VLOOKUP(年度マスタ!$K$4&amp;"_"&amp;AG$33,データシート1!$A:$BS,MATCH("aa_"&amp;$S46,データシート1!$A$1:$BS$1,0),0)</f>
        <v>36.613379006847353</v>
      </c>
      <c r="AH46" s="1019">
        <f>VLOOKUP(年度マスタ!$K$4&amp;"_"&amp;AH$33,データシート1!$A:$BS,MATCH("aa_"&amp;$S46,データシート1!$A$1:$BS$1,0),0)</f>
        <v>36.398525986386481</v>
      </c>
      <c r="AI46" s="1019">
        <f>VLOOKUP(年度マスタ!$K$4&amp;"_"&amp;AI$33,データシート1!$A:$BS,MATCH("aa_"&amp;$S46,データシート1!$A$1:$BS$1,0),0)</f>
        <v>27.748146631588305</v>
      </c>
      <c r="AJ46" s="1019">
        <f>VLOOKUP(年度マスタ!$K$4&amp;"_"&amp;AJ$33,データシート1!$A:$BS,MATCH("aa_"&amp;$S46,データシート1!$A$1:$BS$1,0),0)</f>
        <v>35.966481920893287</v>
      </c>
      <c r="AK46" s="1020">
        <f>VLOOKUP(年度マスタ!$K$4&amp;"_"&amp;AK$33,データシート1!$A:$BS,MATCH("aa_"&amp;$S46,データシート1!$A$1:$BS$1,0),0)</f>
        <v>36.651871921679621</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4.2404074196370845</v>
      </c>
      <c r="Y47" s="1022">
        <f>VLOOKUP(年度マスタ!$K$4&amp;"_"&amp;Y$33,データシート1!$A:$BS,MATCH("aa_"&amp;$S47,データシート1!$A$1:$BS$1,0),0)</f>
        <v>6.1742910238609383</v>
      </c>
      <c r="Z47" s="1022">
        <f>VLOOKUP(年度マスタ!$K$4&amp;"_"&amp;Z$33,データシート1!$A:$BS,MATCH("aa_"&amp;$S47,データシート1!$A$1:$BS$1,0),0)</f>
        <v>9.215059340901794</v>
      </c>
      <c r="AA47" s="1022">
        <f>VLOOKUP(年度マスタ!$K$4&amp;"_"&amp;AA$33,データシート1!$A:$BS,MATCH("aa_"&amp;$S47,データシート1!$A$1:$BS$1,0),0)</f>
        <v>10.160870250774041</v>
      </c>
      <c r="AB47" s="1022">
        <f>VLOOKUP(年度マスタ!$K$4&amp;"_"&amp;AB$33,データシート1!$A:$BS,MATCH("aa_"&amp;$S47,データシート1!$A$1:$BS$1,0),0)</f>
        <v>5.9972189878143602</v>
      </c>
      <c r="AC47" s="1022">
        <f>VLOOKUP(年度マスタ!$K$4&amp;"_"&amp;AC$33,データシート1!$A:$BS,MATCH("aa_"&amp;$S47,データシート1!$A$1:$BS$1,0),0)</f>
        <v>7.3480091610429348</v>
      </c>
      <c r="AD47" s="1022">
        <f>VLOOKUP(年度マスタ!$K$4&amp;"_"&amp;AD$33,データシート1!$A:$BS,MATCH("aa_"&amp;$S47,データシート1!$A$1:$BS$1,0),0)</f>
        <v>7.729973183694459</v>
      </c>
      <c r="AE47" s="1022">
        <f>VLOOKUP(年度マスタ!$K$4&amp;"_"&amp;AE$33,データシート1!$A:$BS,MATCH("aa_"&amp;$S47,データシート1!$A$1:$BS$1,0),0)</f>
        <v>6.5566135597125834</v>
      </c>
      <c r="AF47" s="1022">
        <f>VLOOKUP(年度マスタ!$K$4&amp;"_"&amp;AF$33,データシート1!$A:$BS,MATCH("aa_"&amp;$S47,データシート1!$A$1:$BS$1,0),0)</f>
        <v>9.7684974762984105</v>
      </c>
      <c r="AG47" s="1022">
        <f>VLOOKUP(年度マスタ!$K$4&amp;"_"&amp;AG$33,データシート1!$A:$BS,MATCH("aa_"&amp;$S47,データシート1!$A$1:$BS$1,0),0)</f>
        <v>9.2762794589685615</v>
      </c>
      <c r="AH47" s="1022">
        <f>VLOOKUP(年度マスタ!$K$4&amp;"_"&amp;AH$33,データシート1!$A:$BS,MATCH("aa_"&amp;$S47,データシート1!$A$1:$BS$1,0),0)</f>
        <v>8.7067419844237435</v>
      </c>
      <c r="AI47" s="1022">
        <f>VLOOKUP(年度マスタ!$K$4&amp;"_"&amp;AI$33,データシート1!$A:$BS,MATCH("aa_"&amp;$S47,データシート1!$A$1:$BS$1,0),0)</f>
        <v>8.0447769510931142</v>
      </c>
      <c r="AJ47" s="1022">
        <f>VLOOKUP(年度マスタ!$K$4&amp;"_"&amp;AJ$33,データシート1!$A:$BS,MATCH("aa_"&amp;$S47,データシート1!$A$1:$BS$1,0),0)</f>
        <v>7.8833080277788348</v>
      </c>
      <c r="AK47" s="1023">
        <f>VLOOKUP(年度マスタ!$K$4&amp;"_"&amp;AK$33,データシート1!$A:$BS,MATCH("aa_"&amp;$S47,データシート1!$A$1:$BS$1,0),0)</f>
        <v>9.4589538315676052</v>
      </c>
      <c r="AL47" s="373"/>
      <c r="AW47" s="19" t="str">
        <f>年度マスタ!I4</f>
        <v>山口県</v>
      </c>
      <c r="AX47" s="408">
        <f>SUM(AY38:BA38)</f>
        <v>20245.470172116056</v>
      </c>
      <c r="AY47" s="408">
        <f t="shared" si="17"/>
        <v>1931.5955009621548</v>
      </c>
      <c r="AZ47" s="408">
        <f t="shared" si="17"/>
        <v>2191.2245040895746</v>
      </c>
      <c r="BA47" s="408">
        <f>SUM(BD38:BG38)</f>
        <v>2495.2358843953939</v>
      </c>
      <c r="BB47" s="408">
        <f>BH38</f>
        <v>143.36548313327202</v>
      </c>
      <c r="BC47" s="408">
        <f>SUM(AX47:BB47)</f>
        <v>27006.891544696453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周南市</v>
      </c>
      <c r="AX48" s="408">
        <f>SUM(AY39:BA39)</f>
        <v>4224.6189206809095</v>
      </c>
      <c r="AY48" s="408">
        <f>BB39</f>
        <v>217.03184357370085</v>
      </c>
      <c r="AZ48" s="408">
        <f>BC39</f>
        <v>226.48324738965846</v>
      </c>
      <c r="BA48" s="408">
        <f>SUM(BD39:BG39)</f>
        <v>268.09001446232895</v>
      </c>
      <c r="BB48" s="408">
        <f>BH39</f>
        <v>9.4589538315676052</v>
      </c>
      <c r="BC48" s="408">
        <f>SUM(AX48:BB48)</f>
        <v>4945.6829799381658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4945.6829799381658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4224.6189206809095</v>
      </c>
      <c r="P52" s="501">
        <f t="shared" ref="P52:P64" si="18">O52/$O$51</f>
        <v>0.85420334012871335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4194.9270672689781</v>
      </c>
      <c r="P53" s="502">
        <f t="shared" si="18"/>
        <v>0.84819975002146741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22.228875131934899</v>
      </c>
      <c r="P54" s="502">
        <f t="shared" si="18"/>
        <v>4.4946017005345574E-3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7.4629782799962996</v>
      </c>
      <c r="P55" s="502">
        <f t="shared" si="18"/>
        <v>1.5089884067113429E-3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217.03184357370085</v>
      </c>
      <c r="P56" s="501">
        <f t="shared" si="18"/>
        <v>4.388308843370594E-2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226.48324738965846</v>
      </c>
      <c r="P57" s="501">
        <f t="shared" si="18"/>
        <v>4.5794129609271907E-2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268.09001446232895</v>
      </c>
      <c r="P58" s="501">
        <f t="shared" si="18"/>
        <v>5.4206874065688859E-2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223.11478520992176</v>
      </c>
      <c r="P59" s="502">
        <f t="shared" si="18"/>
        <v>4.5113038202200195E-2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116.29587999116552</v>
      </c>
      <c r="P60" s="502">
        <f t="shared" si="18"/>
        <v>2.3514624868377538E-2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106.81890521875624</v>
      </c>
      <c r="P61" s="502">
        <f t="shared" si="18"/>
        <v>2.1598413333822654E-2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8.323357330727573</v>
      </c>
      <c r="P62" s="502">
        <f t="shared" si="18"/>
        <v>1.6829540762096395E-3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36.651871921679621</v>
      </c>
      <c r="P63" s="502">
        <f t="shared" si="18"/>
        <v>7.4108817872790278E-3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9.4589538315676052</v>
      </c>
      <c r="P64" s="679">
        <f t="shared" si="18"/>
        <v>1.9125677626198893E-3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周南市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19515.149099999999</v>
      </c>
      <c r="AI7" s="88">
        <f>VLOOKUP(年度マスタ!$K$4&amp;"_"&amp;$AG7,データシート1!$A:$BS,MATCH("ab_"&amp;AI$2,データシート1!$A$1:$BS$1,0),0)</f>
        <v>10045</v>
      </c>
      <c r="AJ7" s="88">
        <f>VLOOKUP(年度マスタ!$K$4&amp;"_"&amp;$AG7,データシート1!$A:$BS,MATCH("ab_"&amp;AJ$2,データシート1!$A$1:$BS$1,0),0)</f>
        <v>46</v>
      </c>
      <c r="AK7" s="88">
        <f>VLOOKUP(年度マスタ!$K$4&amp;"_"&amp;$AG7,データシート1!$A:$BS,MATCH("ab_"&amp;AK$2,データシート1!$A$1:$BS$1,0),0)</f>
        <v>54018</v>
      </c>
      <c r="AL7" s="88">
        <f>VLOOKUP(年度マスタ!$K$4&amp;"_"&amp;$AG7,データシート1!$A:$BS,MATCH("ab_"&amp;AL$2,データシート1!$A$1:$BS$1,0),0)</f>
        <v>66002</v>
      </c>
      <c r="AM7" s="88">
        <f>VLOOKUP(年度マスタ!$K$4&amp;"_"&amp;$AG7,データシート1!$A:$BS,MATCH("ab_"&amp;AM$2,データシート1!$A$1:$BS$1,0),0)</f>
        <v>81498</v>
      </c>
      <c r="AN7" s="88">
        <f>VLOOKUP(年度マスタ!$K$4&amp;"_"&amp;$AG7,データシート1!$A:$BS,MATCH("ab_"&amp;AN$2,データシート1!$A$1:$BS$1,0),0)</f>
        <v>25807</v>
      </c>
      <c r="AO7" s="88">
        <f>VLOOKUP(年度マスタ!$K$4&amp;"_"&amp;$AG7,データシート1!$A:$BS,MATCH("ab_"&amp;AO$2,データシート1!$A$1:$BS$1,0),0)</f>
        <v>152365</v>
      </c>
      <c r="AP7" s="88">
        <f>VLOOKUP(年度マスタ!$K$4&amp;"_"&amp;$AG7,データシート1!$A:$BS,MATCH("ab_"&amp;AP$2,データシート1!$A$1:$BS$1,0),0)</f>
        <v>11174629</v>
      </c>
      <c r="AQ7" s="1073">
        <f>VLOOKUP(年度マスタ!$K$4&amp;"_"&amp;$AG7,データシート1!$A:$BS,MATCH("ab_"&amp;AQ$2,データシート1!$A$1:$BS$1,0),0)</f>
        <v>4.2404074196370845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15077.6654</v>
      </c>
      <c r="AI8" s="88">
        <f>VLOOKUP(年度マスタ!$K$4&amp;"_"&amp;$AG8,データシート1!$A:$BS,MATCH("ab_"&amp;AI$2,データシート1!$A$1:$BS$1,0),0)</f>
        <v>8810</v>
      </c>
      <c r="AJ8" s="88">
        <f>VLOOKUP(年度マスタ!$K$4&amp;"_"&amp;$AG8,データシート1!$A:$BS,MATCH("ab_"&amp;AJ$2,データシート1!$A$1:$BS$1,0),0)</f>
        <v>136</v>
      </c>
      <c r="AK8" s="88">
        <f>VLOOKUP(年度マスタ!$K$4&amp;"_"&amp;$AG8,データシート1!$A:$BS,MATCH("ab_"&amp;AK$2,データシート1!$A$1:$BS$1,0),0)</f>
        <v>59373</v>
      </c>
      <c r="AL8" s="88">
        <f>VLOOKUP(年度マスタ!$K$4&amp;"_"&amp;$AG8,データシート1!$A:$BS,MATCH("ab_"&amp;AL$2,データシート1!$A$1:$BS$1,0),0)</f>
        <v>66390</v>
      </c>
      <c r="AM8" s="88">
        <f>VLOOKUP(年度マスタ!$K$4&amp;"_"&amp;$AG8,データシート1!$A:$BS,MATCH("ab_"&amp;AM$2,データシート1!$A$1:$BS$1,0),0)</f>
        <v>82059</v>
      </c>
      <c r="AN8" s="88">
        <f>VLOOKUP(年度マスタ!$K$4&amp;"_"&amp;$AG8,データシート1!$A:$BS,MATCH("ab_"&amp;AN$2,データシート1!$A$1:$BS$1,0),0)</f>
        <v>25216</v>
      </c>
      <c r="AO8" s="88">
        <f>VLOOKUP(年度マスタ!$K$4&amp;"_"&amp;$AG8,データシート1!$A:$BS,MATCH("ab_"&amp;AO$2,データシート1!$A$1:$BS$1,0),0)</f>
        <v>151866</v>
      </c>
      <c r="AP8" s="88">
        <f>VLOOKUP(年度マスタ!$K$4&amp;"_"&amp;$AG8,データシート1!$A:$BS,MATCH("ab_"&amp;AP$2,データシート1!$A$1:$BS$1,0),0)</f>
        <v>8022534</v>
      </c>
      <c r="AQ8" s="1073">
        <f>VLOOKUP(年度マスタ!$K$4&amp;"_"&amp;$AG8,データシート1!$A:$BS,MATCH("ab_"&amp;AQ$2,データシート1!$A$1:$BS$1,0),0)</f>
        <v>6.1742910238609383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16502.751899999999</v>
      </c>
      <c r="AI9" s="88">
        <f>VLOOKUP(年度マスタ!$K$4&amp;"_"&amp;$AG9,データシート1!$A:$BS,MATCH("ab_"&amp;AI$2,データシート1!$A$1:$BS$1,0),0)</f>
        <v>8810</v>
      </c>
      <c r="AJ9" s="88">
        <f>VLOOKUP(年度マスタ!$K$4&amp;"_"&amp;$AG9,データシート1!$A:$BS,MATCH("ab_"&amp;AJ$2,データシート1!$A$1:$BS$1,0),0)</f>
        <v>136</v>
      </c>
      <c r="AK9" s="88">
        <f>VLOOKUP(年度マスタ!$K$4&amp;"_"&amp;$AG9,データシート1!$A:$BS,MATCH("ab_"&amp;AK$2,データシート1!$A$1:$BS$1,0),0)</f>
        <v>59373</v>
      </c>
      <c r="AL9" s="88">
        <f>VLOOKUP(年度マスタ!$K$4&amp;"_"&amp;$AG9,データシート1!$A:$BS,MATCH("ab_"&amp;AL$2,データシート1!$A$1:$BS$1,0),0)</f>
        <v>66624</v>
      </c>
      <c r="AM9" s="88">
        <f>VLOOKUP(年度マスタ!$K$4&amp;"_"&amp;$AG9,データシート1!$A:$BS,MATCH("ab_"&amp;AM$2,データシート1!$A$1:$BS$1,0),0)</f>
        <v>82406</v>
      </c>
      <c r="AN9" s="88">
        <f>VLOOKUP(年度マスタ!$K$4&amp;"_"&amp;$AG9,データシート1!$A:$BS,MATCH("ab_"&amp;AN$2,データシート1!$A$1:$BS$1,0),0)</f>
        <v>24755</v>
      </c>
      <c r="AO9" s="88">
        <f>VLOOKUP(年度マスタ!$K$4&amp;"_"&amp;$AG9,データシート1!$A:$BS,MATCH("ab_"&amp;AO$2,データシート1!$A$1:$BS$1,0),0)</f>
        <v>151090</v>
      </c>
      <c r="AP9" s="88">
        <f>VLOOKUP(年度マスタ!$K$4&amp;"_"&amp;$AG9,データシート1!$A:$BS,MATCH("ab_"&amp;AP$2,データシート1!$A$1:$BS$1,0),0)</f>
        <v>7820683.666666667</v>
      </c>
      <c r="AQ9" s="1073">
        <f>VLOOKUP(年度マスタ!$K$4&amp;"_"&amp;$AG9,データシート1!$A:$BS,MATCH("ab_"&amp;AQ$2,データシート1!$A$1:$BS$1,0),0)</f>
        <v>9.215059340901794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15247.0285</v>
      </c>
      <c r="AI10" s="88">
        <f>VLOOKUP(年度マスタ!$K$4&amp;"_"&amp;$AG10,データシート1!$A:$BS,MATCH("ab_"&amp;AI$2,データシート1!$A$1:$BS$1,0),0)</f>
        <v>8810</v>
      </c>
      <c r="AJ10" s="88">
        <f>VLOOKUP(年度マスタ!$K$4&amp;"_"&amp;$AG10,データシート1!$A:$BS,MATCH("ab_"&amp;AJ$2,データシート1!$A$1:$BS$1,0),0)</f>
        <v>136</v>
      </c>
      <c r="AK10" s="88">
        <f>VLOOKUP(年度マスタ!$K$4&amp;"_"&amp;$AG10,データシート1!$A:$BS,MATCH("ab_"&amp;AK$2,データシート1!$A$1:$BS$1,0),0)</f>
        <v>59373</v>
      </c>
      <c r="AL10" s="88">
        <f>VLOOKUP(年度マスタ!$K$4&amp;"_"&amp;$AG10,データシート1!$A:$BS,MATCH("ab_"&amp;AL$2,データシート1!$A$1:$BS$1,0),0)</f>
        <v>66771</v>
      </c>
      <c r="AM10" s="88">
        <f>VLOOKUP(年度マスタ!$K$4&amp;"_"&amp;$AG10,データシート1!$A:$BS,MATCH("ab_"&amp;AM$2,データシート1!$A$1:$BS$1,0),0)</f>
        <v>83346</v>
      </c>
      <c r="AN10" s="88">
        <f>VLOOKUP(年度マスタ!$K$4&amp;"_"&amp;$AG10,データシート1!$A:$BS,MATCH("ab_"&amp;AN$2,データシート1!$A$1:$BS$1,0),0)</f>
        <v>24498</v>
      </c>
      <c r="AO10" s="88">
        <f>VLOOKUP(年度マスタ!$K$4&amp;"_"&amp;$AG10,データシート1!$A:$BS,MATCH("ab_"&amp;AO$2,データシート1!$A$1:$BS$1,0),0)</f>
        <v>150187</v>
      </c>
      <c r="AP10" s="88">
        <f>VLOOKUP(年度マスタ!$K$4&amp;"_"&amp;$AG10,データシート1!$A:$BS,MATCH("ab_"&amp;AP$2,データシート1!$A$1:$BS$1,0),0)</f>
        <v>7488530.666666667</v>
      </c>
      <c r="AQ10" s="1073">
        <f>VLOOKUP(年度マスタ!$K$4&amp;"_"&amp;$AG10,データシート1!$A:$BS,MATCH("ab_"&amp;AQ$2,データシート1!$A$1:$BS$1,0),0)</f>
        <v>10.160870250774041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14986.4728</v>
      </c>
      <c r="AI11" s="88">
        <f>VLOOKUP(年度マスタ!$K$4&amp;"_"&amp;$AG11,データシート1!$A:$BS,MATCH("ab_"&amp;AI$2,データシート1!$A$1:$BS$1,0),0)</f>
        <v>8810</v>
      </c>
      <c r="AJ11" s="88">
        <f>VLOOKUP(年度マスタ!$K$4&amp;"_"&amp;$AG11,データシート1!$A:$BS,MATCH("ab_"&amp;AJ$2,データシート1!$A$1:$BS$1,0),0)</f>
        <v>136</v>
      </c>
      <c r="AK11" s="88">
        <f>VLOOKUP(年度マスタ!$K$4&amp;"_"&amp;$AG11,データシート1!$A:$BS,MATCH("ab_"&amp;AK$2,データシート1!$A$1:$BS$1,0),0)</f>
        <v>59373</v>
      </c>
      <c r="AL11" s="88">
        <f>VLOOKUP(年度マスタ!$K$4&amp;"_"&amp;$AG11,データシート1!$A:$BS,MATCH("ab_"&amp;AL$2,データシート1!$A$1:$BS$1,0),0)</f>
        <v>67579</v>
      </c>
      <c r="AM11" s="88">
        <f>VLOOKUP(年度マスタ!$K$4&amp;"_"&amp;$AG11,データシート1!$A:$BS,MATCH("ab_"&amp;AM$2,データシート1!$A$1:$BS$1,0),0)</f>
        <v>84158</v>
      </c>
      <c r="AN11" s="88">
        <f>VLOOKUP(年度マスタ!$K$4&amp;"_"&amp;$AG11,データシート1!$A:$BS,MATCH("ab_"&amp;AN$2,データシート1!$A$1:$BS$1,0),0)</f>
        <v>24277</v>
      </c>
      <c r="AO11" s="88">
        <f>VLOOKUP(年度マスタ!$K$4&amp;"_"&amp;$AG11,データシート1!$A:$BS,MATCH("ab_"&amp;AO$2,データシート1!$A$1:$BS$1,0),0)</f>
        <v>150383</v>
      </c>
      <c r="AP11" s="88">
        <f>VLOOKUP(年度マスタ!$K$4&amp;"_"&amp;$AG11,データシート1!$A:$BS,MATCH("ab_"&amp;AP$2,データシート1!$A$1:$BS$1,0),0)</f>
        <v>6871498</v>
      </c>
      <c r="AQ11" s="1073">
        <f>VLOOKUP(年度マスタ!$K$4&amp;"_"&amp;$AG11,データシート1!$A:$BS,MATCH("ab_"&amp;AQ$2,データシート1!$A$1:$BS$1,0),0)</f>
        <v>5.9972189878143602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17548.602999999999</v>
      </c>
      <c r="AI12" s="88">
        <f>VLOOKUP(年度マスタ!$K$4&amp;"_"&amp;$AG12,データシート1!$A:$BS,MATCH("ab_"&amp;AI$2,データシート1!$A$1:$BS$1,0),0)</f>
        <v>8810</v>
      </c>
      <c r="AJ12" s="88">
        <f>VLOOKUP(年度マスタ!$K$4&amp;"_"&amp;$AG12,データシート1!$A:$BS,MATCH("ab_"&amp;AJ$2,データシート1!$A$1:$BS$1,0),0)</f>
        <v>136</v>
      </c>
      <c r="AK12" s="88">
        <f>VLOOKUP(年度マスタ!$K$4&amp;"_"&amp;$AG12,データシート1!$A:$BS,MATCH("ab_"&amp;AK$2,データシート1!$A$1:$BS$1,0),0)</f>
        <v>59373</v>
      </c>
      <c r="AL12" s="88">
        <f>VLOOKUP(年度マスタ!$K$4&amp;"_"&amp;$AG12,データシート1!$A:$BS,MATCH("ab_"&amp;AL$2,データシート1!$A$1:$BS$1,0),0)</f>
        <v>67585</v>
      </c>
      <c r="AM12" s="88">
        <f>VLOOKUP(年度マスタ!$K$4&amp;"_"&amp;$AG12,データシート1!$A:$BS,MATCH("ab_"&amp;AM$2,データシート1!$A$1:$BS$1,0),0)</f>
        <v>84895</v>
      </c>
      <c r="AN12" s="88">
        <f>VLOOKUP(年度マスタ!$K$4&amp;"_"&amp;$AG12,データシート1!$A:$BS,MATCH("ab_"&amp;AN$2,データシート1!$A$1:$BS$1,0),0)</f>
        <v>23985</v>
      </c>
      <c r="AO12" s="88">
        <f>VLOOKUP(年度マスタ!$K$4&amp;"_"&amp;$AG12,データシート1!$A:$BS,MATCH("ab_"&amp;AO$2,データシート1!$A$1:$BS$1,0),0)</f>
        <v>149632</v>
      </c>
      <c r="AP12" s="88">
        <f>VLOOKUP(年度マスタ!$K$4&amp;"_"&amp;$AG12,データシート1!$A:$BS,MATCH("ab_"&amp;AP$2,データシート1!$A$1:$BS$1,0),0)</f>
        <v>6700277.333333333</v>
      </c>
      <c r="AQ12" s="1073">
        <f>VLOOKUP(年度マスタ!$K$4&amp;"_"&amp;$AG12,データシート1!$A:$BS,MATCH("ab_"&amp;AQ$2,データシート1!$A$1:$BS$1,0),0)</f>
        <v>7.3480091610429348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12984.112499999999</v>
      </c>
      <c r="AI13" s="88">
        <f>VLOOKUP(年度マスタ!$K$4&amp;"_"&amp;$AG13,データシート1!$A:$BS,MATCH("ab_"&amp;AI$2,データシート1!$A$1:$BS$1,0),0)</f>
        <v>6859</v>
      </c>
      <c r="AJ13" s="88">
        <f>VLOOKUP(年度マスタ!$K$4&amp;"_"&amp;$AG13,データシート1!$A:$BS,MATCH("ab_"&amp;AJ$2,データシート1!$A$1:$BS$1,0),0)</f>
        <v>200</v>
      </c>
      <c r="AK13" s="88">
        <f>VLOOKUP(年度マスタ!$K$4&amp;"_"&amp;$AG13,データシート1!$A:$BS,MATCH("ab_"&amp;AK$2,データシート1!$A$1:$BS$1,0),0)</f>
        <v>53980</v>
      </c>
      <c r="AL13" s="88">
        <f>VLOOKUP(年度マスタ!$K$4&amp;"_"&amp;$AG13,データシート1!$A:$BS,MATCH("ab_"&amp;AL$2,データシート1!$A$1:$BS$1,0),0)</f>
        <v>67537</v>
      </c>
      <c r="AM13" s="88">
        <f>VLOOKUP(年度マスタ!$K$4&amp;"_"&amp;$AG13,データシート1!$A:$BS,MATCH("ab_"&amp;AM$2,データシート1!$A$1:$BS$1,0),0)</f>
        <v>85392</v>
      </c>
      <c r="AN13" s="88">
        <f>VLOOKUP(年度マスタ!$K$4&amp;"_"&amp;$AG13,データシート1!$A:$BS,MATCH("ab_"&amp;AN$2,データシート1!$A$1:$BS$1,0),0)</f>
        <v>23751</v>
      </c>
      <c r="AO13" s="88">
        <f>VLOOKUP(年度マスタ!$K$4&amp;"_"&amp;$AG13,データシート1!$A:$BS,MATCH("ab_"&amp;AO$2,データシート1!$A$1:$BS$1,0),0)</f>
        <v>148470</v>
      </c>
      <c r="AP13" s="88">
        <f>VLOOKUP(年度マスタ!$K$4&amp;"_"&amp;$AG13,データシート1!$A:$BS,MATCH("ab_"&amp;AP$2,データシート1!$A$1:$BS$1,0),0)</f>
        <v>6109037.666666667</v>
      </c>
      <c r="AQ13" s="1073">
        <f>VLOOKUP(年度マスタ!$K$4&amp;"_"&amp;$AG13,データシート1!$A:$BS,MATCH("ab_"&amp;AQ$2,データシート1!$A$1:$BS$1,0),0)</f>
        <v>7.729973183694459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12160.213299999999</v>
      </c>
      <c r="AI14" s="88">
        <f>VLOOKUP(年度マスタ!$K$4&amp;"_"&amp;$AG14,データシート1!$A:$BS,MATCH("ab_"&amp;AI$2,データシート1!$A$1:$BS$1,0),0)</f>
        <v>6859</v>
      </c>
      <c r="AJ14" s="88">
        <f>VLOOKUP(年度マスタ!$K$4&amp;"_"&amp;$AG14,データシート1!$A:$BS,MATCH("ab_"&amp;AJ$2,データシート1!$A$1:$BS$1,0),0)</f>
        <v>200</v>
      </c>
      <c r="AK14" s="88">
        <f>VLOOKUP(年度マスタ!$K$4&amp;"_"&amp;$AG14,データシート1!$A:$BS,MATCH("ab_"&amp;AK$2,データシート1!$A$1:$BS$1,0),0)</f>
        <v>53980</v>
      </c>
      <c r="AL14" s="88">
        <f>VLOOKUP(年度マスタ!$K$4&amp;"_"&amp;$AG14,データシート1!$A:$BS,MATCH("ab_"&amp;AL$2,データシート1!$A$1:$BS$1,0),0)</f>
        <v>67759</v>
      </c>
      <c r="AM14" s="88">
        <f>VLOOKUP(年度マスタ!$K$4&amp;"_"&amp;$AG14,データシート1!$A:$BS,MATCH("ab_"&amp;AM$2,データシート1!$A$1:$BS$1,0),0)</f>
        <v>85636</v>
      </c>
      <c r="AN14" s="88">
        <f>VLOOKUP(年度マスタ!$K$4&amp;"_"&amp;$AG14,データシート1!$A:$BS,MATCH("ab_"&amp;AN$2,データシート1!$A$1:$BS$1,0),0)</f>
        <v>23644</v>
      </c>
      <c r="AO14" s="88">
        <f>VLOOKUP(年度マスタ!$K$4&amp;"_"&amp;$AG14,データシート1!$A:$BS,MATCH("ab_"&amp;AO$2,データシート1!$A$1:$BS$1,0),0)</f>
        <v>147482</v>
      </c>
      <c r="AP14" s="88">
        <f>VLOOKUP(年度マスタ!$K$4&amp;"_"&amp;$AG14,データシート1!$A:$BS,MATCH("ab_"&amp;AP$2,データシート1!$A$1:$BS$1,0),0)</f>
        <v>6453009</v>
      </c>
      <c r="AQ14" s="1073">
        <f>VLOOKUP(年度マスタ!$K$4&amp;"_"&amp;$AG14,データシート1!$A:$BS,MATCH("ab_"&amp;AQ$2,データシート1!$A$1:$BS$1,0),0)</f>
        <v>6.5566135597125834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11006.3</v>
      </c>
      <c r="AI15" s="88">
        <f>VLOOKUP(年度マスタ!$K$4&amp;"_"&amp;$AG15,データシート1!$A:$BS,MATCH("ab_"&amp;AI$2,データシート1!$A$1:$BS$1,0),0)</f>
        <v>6859</v>
      </c>
      <c r="AJ15" s="88">
        <f>VLOOKUP(年度マスタ!$K$4&amp;"_"&amp;$AG15,データシート1!$A:$BS,MATCH("ab_"&amp;AJ$2,データシート1!$A$1:$BS$1,0),0)</f>
        <v>200</v>
      </c>
      <c r="AK15" s="88">
        <f>VLOOKUP(年度マスタ!$K$4&amp;"_"&amp;$AG15,データシート1!$A:$BS,MATCH("ab_"&amp;AK$2,データシート1!$A$1:$BS$1,0),0)</f>
        <v>53980</v>
      </c>
      <c r="AL15" s="88">
        <f>VLOOKUP(年度マスタ!$K$4&amp;"_"&amp;$AG15,データシート1!$A:$BS,MATCH("ab_"&amp;AL$2,データシート1!$A$1:$BS$1,0),0)</f>
        <v>68002</v>
      </c>
      <c r="AM15" s="88">
        <f>VLOOKUP(年度マスタ!$K$4&amp;"_"&amp;$AG15,データシート1!$A:$BS,MATCH("ab_"&amp;AM$2,データシート1!$A$1:$BS$1,0),0)</f>
        <v>86013</v>
      </c>
      <c r="AN15" s="88">
        <f>VLOOKUP(年度マスタ!$K$4&amp;"_"&amp;$AG15,データシート1!$A:$BS,MATCH("ab_"&amp;AN$2,データシート1!$A$1:$BS$1,0),0)</f>
        <v>23809</v>
      </c>
      <c r="AO15" s="88">
        <f>VLOOKUP(年度マスタ!$K$4&amp;"_"&amp;$AG15,データシート1!$A:$BS,MATCH("ab_"&amp;AO$2,データシート1!$A$1:$BS$1,0),0)</f>
        <v>146475</v>
      </c>
      <c r="AP15" s="88">
        <f>VLOOKUP(年度マスタ!$K$4&amp;"_"&amp;$AG15,データシート1!$A:$BS,MATCH("ab_"&amp;AP$2,データシート1!$A$1:$BS$1,0),0)</f>
        <v>6330030.1518415576</v>
      </c>
      <c r="AQ15" s="1073">
        <f>VLOOKUP(年度マスタ!$K$4&amp;"_"&amp;$AG15,データシート1!$A:$BS,MATCH("ab_"&amp;AQ$2,データシート1!$A$1:$BS$1,0),0)</f>
        <v>9.7684974762984105</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12434.090700000001</v>
      </c>
      <c r="AI16" s="88">
        <f>VLOOKUP(年度マスタ!$K$4&amp;"_"&amp;$AG16,データシート1!$A:$BS,MATCH("ab_"&amp;AI$2,データシート1!$A$1:$BS$1,0),0)</f>
        <v>6859</v>
      </c>
      <c r="AJ16" s="88">
        <f>VLOOKUP(年度マスタ!$K$4&amp;"_"&amp;$AG16,データシート1!$A:$BS,MATCH("ab_"&amp;AJ$2,データシート1!$A$1:$BS$1,0),0)</f>
        <v>200</v>
      </c>
      <c r="AK16" s="88">
        <f>VLOOKUP(年度マスタ!$K$4&amp;"_"&amp;$AG16,データシート1!$A:$BS,MATCH("ab_"&amp;AK$2,データシート1!$A$1:$BS$1,0),0)</f>
        <v>53980</v>
      </c>
      <c r="AL16" s="88">
        <f>VLOOKUP(年度マスタ!$K$4&amp;"_"&amp;$AG16,データシート1!$A:$BS,MATCH("ab_"&amp;AL$2,データシート1!$A$1:$BS$1,0),0)</f>
        <v>68068</v>
      </c>
      <c r="AM16" s="88">
        <f>VLOOKUP(年度マスタ!$K$4&amp;"_"&amp;$AG16,データシート1!$A:$BS,MATCH("ab_"&amp;AM$2,データシート1!$A$1:$BS$1,0),0)</f>
        <v>86143</v>
      </c>
      <c r="AN16" s="88">
        <f>VLOOKUP(年度マスタ!$K$4&amp;"_"&amp;$AG16,データシート1!$A:$BS,MATCH("ab_"&amp;AN$2,データシート1!$A$1:$BS$1,0),0)</f>
        <v>23576</v>
      </c>
      <c r="AO16" s="88">
        <f>VLOOKUP(年度マスタ!$K$4&amp;"_"&amp;$AG16,データシート1!$A:$BS,MATCH("ab_"&amp;AO$2,データシート1!$A$1:$BS$1,0),0)</f>
        <v>145188</v>
      </c>
      <c r="AP16" s="88">
        <f>VLOOKUP(年度マスタ!$K$4&amp;"_"&amp;$AG16,データシート1!$A:$BS,MATCH("ab_"&amp;AP$2,データシート1!$A$1:$BS$1,0),0)</f>
        <v>6377281.3333333312</v>
      </c>
      <c r="AQ16" s="1073">
        <f>VLOOKUP(年度マスタ!$K$4&amp;"_"&amp;$AG16,データシート1!$A:$BS,MATCH("ab_"&amp;AQ$2,データシート1!$A$1:$BS$1,0),0)</f>
        <v>9.2762794589685615</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12797.800800000001</v>
      </c>
      <c r="AI17" s="187">
        <f>VLOOKUP(年度マスタ!$K$4&amp;"_"&amp;$AG17,データシート1!$A:$BS,MATCH("ab_"&amp;AI$2,データシート1!$A$1:$BS$1,0),0)</f>
        <v>6859</v>
      </c>
      <c r="AJ17" s="187">
        <f>VLOOKUP(年度マスタ!$K$4&amp;"_"&amp;$AG17,データシート1!$A:$BS,MATCH("ab_"&amp;AJ$2,データシート1!$A$1:$BS$1,0),0)</f>
        <v>200</v>
      </c>
      <c r="AK17" s="187">
        <f>VLOOKUP(年度マスタ!$K$4&amp;"_"&amp;$AG17,データシート1!$A:$BS,MATCH("ab_"&amp;AK$2,データシート1!$A$1:$BS$1,0),0)</f>
        <v>53980</v>
      </c>
      <c r="AL17" s="187">
        <f>VLOOKUP(年度マスタ!$K$4&amp;"_"&amp;$AG17,データシート1!$A:$BS,MATCH("ab_"&amp;AL$2,データシート1!$A$1:$BS$1,0),0)</f>
        <v>68147</v>
      </c>
      <c r="AM17" s="187">
        <f>VLOOKUP(年度マスタ!$K$4&amp;"_"&amp;$AG17,データシート1!$A:$BS,MATCH("ab_"&amp;AM$2,データシート1!$A$1:$BS$1,0),0)</f>
        <v>85831</v>
      </c>
      <c r="AN17" s="187">
        <f>VLOOKUP(年度マスタ!$K$4&amp;"_"&amp;$AG17,データシート1!$A:$BS,MATCH("ab_"&amp;AN$2,データシート1!$A$1:$BS$1,0),0)</f>
        <v>23456</v>
      </c>
      <c r="AO17" s="187">
        <f>VLOOKUP(年度マスタ!$K$4&amp;"_"&amp;$AG17,データシート1!$A:$BS,MATCH("ab_"&amp;AO$2,データシート1!$A$1:$BS$1,0),0)</f>
        <v>143827</v>
      </c>
      <c r="AP17" s="187">
        <f>VLOOKUP(年度マスタ!$K$4&amp;"_"&amp;$AG17,データシート1!$A:$BS,MATCH("ab_"&amp;AP$2,データシート1!$A$1:$BS$1,0),0)</f>
        <v>6315011.666666666</v>
      </c>
      <c r="AQ17" s="1074">
        <f>VLOOKUP(年度マスタ!$K$4&amp;"_"&amp;$AG17,データシート1!$A:$BS,MATCH("ab_"&amp;AQ$2,データシート1!$A$1:$BS$1,0),0)</f>
        <v>8.7067419844237435</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12801.1931</v>
      </c>
      <c r="AI18" s="88">
        <f>VLOOKUP(年度マスタ!$K$4&amp;"_"&amp;$AG18,データシート1!$A:$BS,MATCH("ab_"&amp;AI$2,データシート1!$A$1:$BS$1,0),0)</f>
        <v>6859</v>
      </c>
      <c r="AJ18" s="88">
        <f>VLOOKUP(年度マスタ!$K$4&amp;"_"&amp;$AG18,データシート1!$A:$BS,MATCH("ab_"&amp;AJ$2,データシート1!$A$1:$BS$1,0),0)</f>
        <v>200</v>
      </c>
      <c r="AK18" s="88">
        <f>VLOOKUP(年度マスタ!$K$4&amp;"_"&amp;$AG18,データシート1!$A:$BS,MATCH("ab_"&amp;AK$2,データシート1!$A$1:$BS$1,0),0)</f>
        <v>53980</v>
      </c>
      <c r="AL18" s="88">
        <f>VLOOKUP(年度マスタ!$K$4&amp;"_"&amp;$AG18,データシート1!$A:$BS,MATCH("ab_"&amp;AL$2,データシート1!$A$1:$BS$1,0),0)</f>
        <v>68150</v>
      </c>
      <c r="AM18" s="88">
        <f>VLOOKUP(年度マスタ!$K$4&amp;"_"&amp;$AG18,データシート1!$A:$BS,MATCH("ab_"&amp;AM$2,データシート1!$A$1:$BS$1,0),0)</f>
        <v>85775</v>
      </c>
      <c r="AN18" s="88">
        <f>VLOOKUP(年度マスタ!$K$4&amp;"_"&amp;$AG18,データシート1!$A:$BS,MATCH("ab_"&amp;AN$2,データシート1!$A$1:$BS$1,0),0)</f>
        <v>23155</v>
      </c>
      <c r="AO18" s="88">
        <f>VLOOKUP(年度マスタ!$K$4&amp;"_"&amp;$AG18,データシート1!$A:$BS,MATCH("ab_"&amp;AO$2,データシート1!$A$1:$BS$1,0),0)</f>
        <v>142482</v>
      </c>
      <c r="AP18" s="88">
        <f>VLOOKUP(年度マスタ!$K$4&amp;"_"&amp;$AG18,データシート1!$A:$BS,MATCH("ab_"&amp;AP$2,データシート1!$A$1:$BS$1,0),0)</f>
        <v>4893053.25</v>
      </c>
      <c r="AQ18" s="1073">
        <f>VLOOKUP(年度マスタ!$K$4&amp;"_"&amp;$AG18,データシート1!$A:$BS,MATCH("ab_"&amp;AQ$2,データシート1!$A$1:$BS$1,0),0)</f>
        <v>8.0447769510931142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11317.607400000001</v>
      </c>
      <c r="AI19" s="88">
        <f>VLOOKUP(年度マスタ!$K$4&amp;"_"&amp;$AG19,データシート1!$A:$BS,MATCH("ab_"&amp;AI$2,データシート1!$A$1:$BS$1,0),0)</f>
        <v>6397</v>
      </c>
      <c r="AJ19" s="88">
        <f>VLOOKUP(年度マスタ!$K$4&amp;"_"&amp;$AG19,データシート1!$A:$BS,MATCH("ab_"&amp;AJ$2,データシート1!$A$1:$BS$1,0),0)</f>
        <v>223</v>
      </c>
      <c r="AK19" s="88">
        <f>VLOOKUP(年度マスタ!$K$4&amp;"_"&amp;$AG19,データシート1!$A:$BS,MATCH("ab_"&amp;AK$2,データシート1!$A$1:$BS$1,0),0)</f>
        <v>53840</v>
      </c>
      <c r="AL19" s="88">
        <f>VLOOKUP(年度マスタ!$K$4&amp;"_"&amp;$AG19,データシート1!$A:$BS,MATCH("ab_"&amp;AL$2,データシート1!$A$1:$BS$1,0),0)</f>
        <v>68197</v>
      </c>
      <c r="AM19" s="88">
        <f>VLOOKUP(年度マスタ!$K$4&amp;"_"&amp;$AG19,データシート1!$A:$BS,MATCH("ab_"&amp;AM$2,データシート1!$A$1:$BS$1,0),0)</f>
        <v>85647</v>
      </c>
      <c r="AN19" s="88">
        <f>VLOOKUP(年度マスタ!$K$4&amp;"_"&amp;$AG19,データシート1!$A:$BS,MATCH("ab_"&amp;AN$2,データシート1!$A$1:$BS$1,0),0)</f>
        <v>23466</v>
      </c>
      <c r="AO19" s="88">
        <f>VLOOKUP(年度マスタ!$K$4&amp;"_"&amp;$AG19,データシート1!$A:$BS,MATCH("ab_"&amp;AO$2,データシート1!$A$1:$BS$1,0),0)</f>
        <v>140998</v>
      </c>
      <c r="AP19" s="88">
        <f>VLOOKUP(年度マスタ!$K$4&amp;"_"&amp;$AG19,データシート1!$A:$BS,MATCH("ab_"&amp;AP$2,データシート1!$A$1:$BS$1,0),0)</f>
        <v>6375345.333333333</v>
      </c>
      <c r="AQ19" s="1073">
        <f>VLOOKUP(年度マスタ!$K$4&amp;"_"&amp;$AG19,データシート1!$A:$BS,MATCH("ab_"&amp;AQ$2,データシート1!$A$1:$BS$1,0),0)</f>
        <v>7.8833080277788348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14050.209199999999</v>
      </c>
      <c r="AI20" s="88">
        <f>VLOOKUP(年度マスタ!$K$4&amp;"_"&amp;$AG20,データシート1!$A:$BS,MATCH("ab_"&amp;AI$2,データシート1!$A$1:$BS$1,0),0)</f>
        <v>6397</v>
      </c>
      <c r="AJ20" s="88">
        <f>VLOOKUP(年度マスタ!$K$4&amp;"_"&amp;$AG20,データシート1!$A:$BS,MATCH("ab_"&amp;AJ$2,データシート1!$A$1:$BS$1,0),0)</f>
        <v>223</v>
      </c>
      <c r="AK20" s="88">
        <f>VLOOKUP(年度マスタ!$K$4&amp;"_"&amp;$AG20,データシート1!$A:$BS,MATCH("ab_"&amp;AK$2,データシート1!$A$1:$BS$1,0),0)</f>
        <v>53840</v>
      </c>
      <c r="AL20" s="88">
        <f>VLOOKUP(年度マスタ!$K$4&amp;"_"&amp;$AG20,データシート1!$A:$BS,MATCH("ab_"&amp;AL$2,データシート1!$A$1:$BS$1,0),0)</f>
        <v>68113</v>
      </c>
      <c r="AM20" s="88">
        <f>VLOOKUP(年度マスタ!$K$4&amp;"_"&amp;$AG20,データシート1!$A:$BS,MATCH("ab_"&amp;AM$2,データシート1!$A$1:$BS$1,0),0)</f>
        <v>85569</v>
      </c>
      <c r="AN20" s="88">
        <f>VLOOKUP(年度マスタ!$K$4&amp;"_"&amp;$AG20,データシート1!$A:$BS,MATCH("ab_"&amp;AN$2,データシート1!$A$1:$BS$1,0),0)</f>
        <v>23501</v>
      </c>
      <c r="AO20" s="88">
        <f>VLOOKUP(年度マスタ!$K$4&amp;"_"&amp;$AG20,データシート1!$A:$BS,MATCH("ab_"&amp;AO$2,データシート1!$A$1:$BS$1,0),0)</f>
        <v>139488</v>
      </c>
      <c r="AP20" s="88">
        <f>VLOOKUP(年度マスタ!$K$4&amp;"_"&amp;$AG20,データシート1!$A:$BS,MATCH("ab_"&amp;AP$2,データシート1!$A$1:$BS$1,0),0)</f>
        <v>6297147.9999999991</v>
      </c>
      <c r="AQ20" s="1073">
        <f>VLOOKUP(年度マスタ!$K$4&amp;"_"&amp;$AG20,データシート1!$A:$BS,MATCH("ab_"&amp;AQ$2,データシート1!$A$1:$BS$1,0),0)</f>
        <v>9.4589538315676052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周南市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14920.397999999999</v>
      </c>
      <c r="BE13" s="80" t="str">
        <f>年度マスタ!K4</f>
        <v>35215</v>
      </c>
      <c r="BF13" s="80" t="str">
        <f>年度マスタ!K4</f>
        <v>35215</v>
      </c>
      <c r="BG13" s="80" t="str">
        <f>年度マスタ!K4</f>
        <v>35215</v>
      </c>
      <c r="BH13" s="318" t="s">
        <v>108</v>
      </c>
      <c r="BI13" s="318" t="s">
        <v>108</v>
      </c>
      <c r="BJ13" s="318" t="s">
        <v>108</v>
      </c>
      <c r="BK13" s="318" t="str">
        <f>年度マスタ!K4</f>
        <v>35215</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14920.397999999999</v>
      </c>
      <c r="AY14" s="80"/>
      <c r="BE14" s="80" t="str">
        <f>AP2</f>
        <v>周南市</v>
      </c>
      <c r="BF14" s="80" t="str">
        <f>AP2</f>
        <v>周南市</v>
      </c>
      <c r="BG14" s="80" t="str">
        <f>AP2</f>
        <v>周南市</v>
      </c>
      <c r="BH14" s="80" t="s">
        <v>118</v>
      </c>
      <c r="BI14" s="80" t="s">
        <v>118</v>
      </c>
      <c r="BJ14" s="80" t="s">
        <v>118</v>
      </c>
      <c r="BK14" s="80" t="str">
        <f>AP2</f>
        <v>周南市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10.704000000000001</v>
      </c>
      <c r="AY17" s="201">
        <f>AX17</f>
        <v>10.704000000000001</v>
      </c>
      <c r="BA17" s="80">
        <v>16</v>
      </c>
      <c r="BB17" s="80"/>
      <c r="BC17" s="80" t="s">
        <v>157</v>
      </c>
      <c r="BD17" s="80" t="str">
        <f t="shared" ref="BD17:BD50" si="1">BC17&amp;"(N="&amp;BE17&amp;")"</f>
        <v>16：化学工業(N=16)</v>
      </c>
      <c r="BE17" s="961">
        <f>VLOOKUP(BE$13&amp;"_"&amp;$AV$8,データシート2!$A:$SI,MATCH($AV$5&amp;"_"&amp;$BA17&amp;$AV$6,データシート2!$A$1:$SI$1,0),0)</f>
        <v>16</v>
      </c>
      <c r="BF17" s="1071">
        <f>VLOOKUP(BF$13&amp;"_"&amp;$AW$8,データシート2!$A:$SI,MATCH($AW$5&amp;"_"&amp;$BA17&amp;$AW$6,データシート2!$A$1:$SI$1,0),0)</f>
        <v>14473.796</v>
      </c>
      <c r="BG17" s="1071">
        <f t="shared" ref="BG17:BG38" si="2">BF17/BE17</f>
        <v>904.61225000000002</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15.661900580204701</v>
      </c>
    </row>
    <row r="18" spans="2:63" ht="15.95" customHeight="1">
      <c r="B18" s="312"/>
      <c r="C18" s="297"/>
      <c r="D18" s="15"/>
      <c r="E18" s="202"/>
      <c r="F18" s="202"/>
      <c r="G18" s="15"/>
      <c r="H18" s="15"/>
      <c r="I18" s="15"/>
      <c r="N18" s="23"/>
      <c r="Z18" s="313"/>
      <c r="AB18" s="312"/>
      <c r="AD18" s="15"/>
      <c r="AQ18" s="313"/>
      <c r="AV18" s="316"/>
      <c r="AW18" s="317" t="s">
        <v>212</v>
      </c>
      <c r="AX18" s="201">
        <f t="shared" si="0"/>
        <v>96.26</v>
      </c>
      <c r="AY18" s="201">
        <f>AX18</f>
        <v>96.26</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21：窯業・土石製品製造業(N=2)</v>
      </c>
      <c r="BE19" s="961">
        <f>VLOOKUP(BE$13&amp;"_"&amp;$AV$8,データシート2!$A:$SI,MATCH($AV$5&amp;"_"&amp;$BA19&amp;$AV$6,データシート2!$A$1:$SI$1,0),0)</f>
        <v>2</v>
      </c>
      <c r="BF19" s="1071">
        <f>VLOOKUP(BF$13&amp;"_"&amp;$AW$8,データシート2!$A:$SI,MATCH($AW$5&amp;"_"&amp;$BA19&amp;$AW$6,データシート2!$A$1:$SI$1,0),0)</f>
        <v>18.661000000000001</v>
      </c>
      <c r="BG19" s="1071">
        <f t="shared" si="2"/>
        <v>9.3305000000000007</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9.1912942536251749E-2</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381.71</v>
      </c>
      <c r="BG20" s="1071">
        <f t="shared" si="2"/>
        <v>381.71</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1.2115415042523021</v>
      </c>
    </row>
    <row r="21" spans="2:63" ht="15.95" customHeight="1" thickTop="1" thickBot="1">
      <c r="B21" s="323"/>
      <c r="C21" s="455" t="s">
        <v>116</v>
      </c>
      <c r="D21" s="572"/>
      <c r="E21" s="572"/>
      <c r="F21" s="996">
        <f>SUM(F22,F26,F27,F28)</f>
        <v>16069.315999999999</v>
      </c>
      <c r="G21" s="996">
        <f t="shared" ref="G21:O21" si="5">SUM(G22,G26,G27,G28)</f>
        <v>15470.847</v>
      </c>
      <c r="H21" s="996">
        <f t="shared" si="5"/>
        <v>13890.778999999999</v>
      </c>
      <c r="I21" s="996">
        <f t="shared" si="5"/>
        <v>14127.563000000002</v>
      </c>
      <c r="J21" s="996">
        <f t="shared" si="5"/>
        <v>14349.719000000001</v>
      </c>
      <c r="K21" s="996">
        <f t="shared" si="5"/>
        <v>15089.379000000001</v>
      </c>
      <c r="L21" s="996">
        <f t="shared" si="5"/>
        <v>15423.692999999999</v>
      </c>
      <c r="M21" s="996">
        <f t="shared" si="5"/>
        <v>16039.554000000002</v>
      </c>
      <c r="N21" s="996">
        <f t="shared" si="5"/>
        <v>16012.432000000001</v>
      </c>
      <c r="O21" s="996">
        <f t="shared" si="5"/>
        <v>14468.63</v>
      </c>
      <c r="P21" s="997">
        <f>SUM(P22,P26,P27,P28)</f>
        <v>15027.361999999999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15240.960999999999</v>
      </c>
      <c r="G22" s="998">
        <f t="shared" ref="G22:P22" si="6">SUM(G23:G25)</f>
        <v>14620.078</v>
      </c>
      <c r="H22" s="998">
        <f t="shared" si="6"/>
        <v>13130.098</v>
      </c>
      <c r="I22" s="998">
        <f t="shared" si="6"/>
        <v>13323.272000000001</v>
      </c>
      <c r="J22" s="998">
        <f t="shared" si="6"/>
        <v>14246.932000000001</v>
      </c>
      <c r="K22" s="998">
        <f t="shared" si="6"/>
        <v>14981.993</v>
      </c>
      <c r="L22" s="998">
        <f t="shared" si="6"/>
        <v>15313.133</v>
      </c>
      <c r="M22" s="998">
        <f t="shared" si="6"/>
        <v>15927.593000000001</v>
      </c>
      <c r="N22" s="998">
        <f t="shared" si="6"/>
        <v>15901.126</v>
      </c>
      <c r="O22" s="998">
        <f t="shared" si="6"/>
        <v>12346.722</v>
      </c>
      <c r="P22" s="999">
        <f t="shared" si="6"/>
        <v>14920.397999999999</v>
      </c>
      <c r="Z22" s="313"/>
      <c r="AB22" s="312"/>
      <c r="AC22" s="571" t="s">
        <v>1377</v>
      </c>
      <c r="AP22" s="18" t="s">
        <v>1387</v>
      </c>
      <c r="AQ22" s="313"/>
      <c r="AV22" s="80" t="str">
        <f>AW22</f>
        <v>エネルギー起源CO2</v>
      </c>
      <c r="AW22" s="80" t="str">
        <f>D56</f>
        <v>エネルギー起源CO2</v>
      </c>
      <c r="AX22" s="201">
        <f>P56</f>
        <v>11965.413</v>
      </c>
      <c r="AY22" s="201">
        <f>AX22</f>
        <v>11965.413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15240.960999999999</v>
      </c>
      <c r="G23" s="1000">
        <f>IFERROR(VLOOKUP(年度マスタ!$K$4&amp;"_"&amp;G$20,データシート1!$A:$BT,MATCH("ba_"&amp;$E23,データシート1!$A$1:$BT$1,0),0),0)</f>
        <v>14620.078</v>
      </c>
      <c r="H23" s="1000">
        <f>IFERROR(VLOOKUP(年度マスタ!$K$4&amp;"_"&amp;H$20,データシート1!$A:$BT,MATCH("ba_"&amp;$E23,データシート1!$A$1:$BT$1,0),0),0)</f>
        <v>13130.098</v>
      </c>
      <c r="I23" s="1000">
        <f>IFERROR(VLOOKUP(年度マスタ!$K$4&amp;"_"&amp;I$20,データシート1!$A:$BT,MATCH("ba_"&amp;$E23,データシート1!$A$1:$BT$1,0),0),0)</f>
        <v>13323.272000000001</v>
      </c>
      <c r="J23" s="1000">
        <f>IFERROR(VLOOKUP(年度マスタ!$K$4&amp;"_"&amp;J$20,データシート1!$A:$BT,MATCH("ba_"&amp;$E23,データシート1!$A$1:$BT$1,0),0),0)</f>
        <v>14246.932000000001</v>
      </c>
      <c r="K23" s="1000">
        <f>IFERROR(VLOOKUP(年度マスタ!$K$4&amp;"_"&amp;K$20,データシート1!$A:$BT,MATCH("ba_"&amp;$E23,データシート1!$A$1:$BT$1,0),0),0)</f>
        <v>14981.993</v>
      </c>
      <c r="L23" s="1000">
        <f>IFERROR(VLOOKUP(年度マスタ!$K$4&amp;"_"&amp;L$20,データシート1!$A:$BT,MATCH("ba_"&amp;$E23,データシート1!$A$1:$BT$1,0),0),0)</f>
        <v>15313.133</v>
      </c>
      <c r="M23" s="1000">
        <f>IFERROR(VLOOKUP(年度マスタ!$K$4&amp;"_"&amp;M$20,データシート1!$A:$BT,MATCH("ba_"&amp;$E23,データシート1!$A$1:$BT$1,0),0),0)</f>
        <v>15927.593000000001</v>
      </c>
      <c r="N23" s="1000">
        <f>IFERROR(VLOOKUP(年度マスタ!$K$4&amp;"_"&amp;N$20,データシート1!$A:$BT,MATCH("ba_"&amp;$E23,データシート1!$A$1:$BT$1,0),0),0)</f>
        <v>15901.126</v>
      </c>
      <c r="O23" s="1000">
        <f>IFERROR(VLOOKUP(年度マスタ!$K$4&amp;"_"&amp;O$20,データシート1!$A:$BT,MATCH("ba_"&amp;$E23,データシート1!$A$1:$BT$1,0),0),0)</f>
        <v>12346.722</v>
      </c>
      <c r="P23" s="1001">
        <f>IFERROR(VLOOKUP(年度マスタ!$K$4&amp;"_"&amp;P$20,データシート1!$A:$BT,MATCH("ba_"&amp;$E23,データシート1!$A$1:$BT$1,0),0),0)</f>
        <v>14920.397999999999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2866.2730000000001</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6974.2176780697309</v>
      </c>
      <c r="AG24" s="996">
        <f t="shared" ref="AG24:AP24" si="7">AG25+AG29</f>
        <v>6150.0881001819707</v>
      </c>
      <c r="AH24" s="996">
        <f t="shared" si="7"/>
        <v>6022.1279549560486</v>
      </c>
      <c r="AI24" s="996">
        <f t="shared" si="7"/>
        <v>6257.6006753749798</v>
      </c>
      <c r="AJ24" s="996">
        <f t="shared" si="7"/>
        <v>4816.9511581388451</v>
      </c>
      <c r="AK24" s="996">
        <f t="shared" si="7"/>
        <v>4617.7075813958791</v>
      </c>
      <c r="AL24" s="996">
        <f t="shared" si="7"/>
        <v>4606.9765253614141</v>
      </c>
      <c r="AM24" s="996">
        <f t="shared" si="7"/>
        <v>4810.4346284988706</v>
      </c>
      <c r="AN24" s="996">
        <f t="shared" si="7"/>
        <v>4409.0991568373938</v>
      </c>
      <c r="AO24" s="996">
        <f>AO25+AO29</f>
        <v>4038.0307324416822</v>
      </c>
      <c r="AP24" s="997">
        <f t="shared" si="7"/>
        <v>3791.9780016049313</v>
      </c>
      <c r="AQ24" s="313"/>
      <c r="AV24" s="80" t="str">
        <f>AW24</f>
        <v>廃棄物原燃料</v>
      </c>
      <c r="AW24" s="80" t="str">
        <f>E58</f>
        <v>廃棄物原燃料</v>
      </c>
      <c r="AX24" s="327">
        <f t="shared" ref="AX24:AX31" si="8">P58</f>
        <v>2560.9520000000002</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6577.3485364730668</v>
      </c>
      <c r="AG25" s="998">
        <f>①CO2排出量の現状把握!AA35</f>
        <v>5786.374481033863</v>
      </c>
      <c r="AH25" s="998">
        <f>①CO2排出量の現状把握!AB35</f>
        <v>5656.2900303703054</v>
      </c>
      <c r="AI25" s="998">
        <f>①CO2排出量の現状把握!AC35</f>
        <v>5903.8664592507021</v>
      </c>
      <c r="AJ25" s="998">
        <f>①CO2排出量の現状把握!AD35</f>
        <v>4498.1563225866767</v>
      </c>
      <c r="AK25" s="998">
        <f>①CO2排出量の現状把握!AE35</f>
        <v>4295.6547832022843</v>
      </c>
      <c r="AL25" s="998">
        <f>①CO2排出量の現状把握!AF35</f>
        <v>4323.43102209471</v>
      </c>
      <c r="AM25" s="998">
        <f>①CO2排出量の現状把握!AG35</f>
        <v>4535.1509013250798</v>
      </c>
      <c r="AN25" s="998">
        <f>①CO2排出量の現状把握!AH35</f>
        <v>4164.4879432728594</v>
      </c>
      <c r="AO25" s="998">
        <f>①CO2排出量の現状把握!AI35</f>
        <v>3817.433743653336</v>
      </c>
      <c r="AP25" s="999">
        <f>①CO2排出量の現状把握!AJ35</f>
        <v>3589.8434467382676</v>
      </c>
      <c r="AQ25" s="313"/>
      <c r="AV25" s="80" t="str">
        <f>AW25</f>
        <v>廃棄物原燃料以外</v>
      </c>
      <c r="AW25" s="80" t="str">
        <f>E59</f>
        <v>廃棄物原燃料以外</v>
      </c>
      <c r="AX25" s="327">
        <f t="shared" si="8"/>
        <v>305.32100000000003</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8.0500000000000007</v>
      </c>
      <c r="G26" s="998">
        <f>IFERROR(VLOOKUP(年度マスタ!$K$4&amp;"_"&amp;G$20,データシート1!$A:$BT,MATCH("ba_"&amp;$D26,データシート1!$A$1:$BT$1,0),0),0)</f>
        <v>9.718</v>
      </c>
      <c r="H26" s="998">
        <f>IFERROR(VLOOKUP(年度マスタ!$K$4&amp;"_"&amp;H$20,データシート1!$A:$BT,MATCH("ba_"&amp;$D26,データシート1!$A$1:$BT$1,0),0),0)</f>
        <v>12.629999999999999</v>
      </c>
      <c r="I26" s="998">
        <f>IFERROR(VLOOKUP(年度マスタ!$K$4&amp;"_"&amp;I$20,データシート1!$A:$BT,MATCH("ba_"&amp;$D26,データシート1!$A$1:$BT$1,0),0),0)</f>
        <v>3.7269999999999999</v>
      </c>
      <c r="J26" s="998">
        <f>IFERROR(VLOOKUP(年度マスタ!$K$4&amp;"_"&amp;J$20,データシート1!$A:$BT,MATCH("ba_"&amp;$D26,データシート1!$A$1:$BT$1,0),0),0)</f>
        <v>13.395</v>
      </c>
      <c r="K26" s="998">
        <f>IFERROR(VLOOKUP(年度マスタ!$K$4&amp;"_"&amp;K$20,データシート1!$A:$BT,MATCH("ba_"&amp;$D26,データシート1!$A$1:$BT$1,0),0),0)</f>
        <v>13.742000000000001</v>
      </c>
      <c r="L26" s="998">
        <f>IFERROR(VLOOKUP(年度マスタ!$K$4&amp;"_"&amp;L$20,データシート1!$A:$BT,MATCH("ba_"&amp;$D26,データシート1!$A$1:$BT$1,0),0),0)</f>
        <v>14.045</v>
      </c>
      <c r="M26" s="998">
        <f>IFERROR(VLOOKUP(年度マスタ!$K$4&amp;"_"&amp;M$20,データシート1!$A:$BT,MATCH("ba_"&amp;$D26,データシート1!$A$1:$BT$1,0),0),0)</f>
        <v>13.531000000000001</v>
      </c>
      <c r="N26" s="998">
        <f>IFERROR(VLOOKUP(年度マスタ!$K$4&amp;"_"&amp;N$20,データシート1!$A:$BT,MATCH("ba_"&amp;$D26,データシート1!$A$1:$BT$1,0),0),0)</f>
        <v>11.143000000000001</v>
      </c>
      <c r="O26" s="998">
        <f>IFERROR(VLOOKUP(年度マスタ!$K$4&amp;"_"&amp;O$20,データシート1!$A:$BT,MATCH("ba_"&amp;$D26,データシート1!$A$1:$BT$1,0),0),0)</f>
        <v>12.303000000000001</v>
      </c>
      <c r="P26" s="999">
        <f>IFERROR(VLOOKUP(年度マスタ!$K$4&amp;"_"&amp;P$20,データシート1!$A:$BT,MATCH("ba_"&amp;$D26,データシート1!$A$1:$BT$1,0),0),0)</f>
        <v>10.704000000000001</v>
      </c>
      <c r="Z26" s="313"/>
      <c r="AB26" s="312"/>
      <c r="AC26" s="572"/>
      <c r="AD26" s="458"/>
      <c r="AE26" s="457" t="s">
        <v>98</v>
      </c>
      <c r="AF26" s="1000">
        <f>①CO2排出量の現状把握!Z36</f>
        <v>6536.734050011416</v>
      </c>
      <c r="AG26" s="1000">
        <f>①CO2排出量の現状把握!AA36</f>
        <v>5734.9456723164512</v>
      </c>
      <c r="AH26" s="1000">
        <f>①CO2排出量の現状把握!AB36</f>
        <v>5606.5153964641968</v>
      </c>
      <c r="AI26" s="1000">
        <f>①CO2排出量の現状把握!AC36</f>
        <v>5868.7157684348595</v>
      </c>
      <c r="AJ26" s="1000">
        <f>①CO2排出量の現状把握!AD36</f>
        <v>4467.8577440740273</v>
      </c>
      <c r="AK26" s="1000">
        <f>①CO2排出量の現状把握!AE36</f>
        <v>4266.5697040887899</v>
      </c>
      <c r="AL26" s="1000">
        <f>①CO2排出量の現状把握!AF36</f>
        <v>4294.4561258852282</v>
      </c>
      <c r="AM26" s="1000">
        <f>①CO2排出量の現状把握!AG36</f>
        <v>4504.3780793958776</v>
      </c>
      <c r="AN26" s="1000">
        <f>①CO2排出量の現状把握!AH36</f>
        <v>4138.1400406316934</v>
      </c>
      <c r="AO26" s="1000">
        <f>①CO2排出量の現状把握!AI36</f>
        <v>3790.8849296195926</v>
      </c>
      <c r="AP26" s="1001">
        <f>①CO2排出量の現状把握!AJ36</f>
        <v>3562.4161571159711</v>
      </c>
      <c r="AQ26" s="313"/>
      <c r="AV26" s="80" t="str">
        <f>AW26</f>
        <v>CH4</v>
      </c>
      <c r="AW26" s="80" t="str">
        <f t="shared" ref="AW26:AW31" si="9">D60</f>
        <v>CH4</v>
      </c>
      <c r="AX26" s="327">
        <f t="shared" si="8"/>
        <v>4.5</v>
      </c>
      <c r="AY26" s="327">
        <f>AX26</f>
        <v>4.5</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16.238</v>
      </c>
      <c r="BG26" s="1071">
        <f t="shared" si="2"/>
        <v>16.238</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1.9258765143314318</v>
      </c>
    </row>
    <row r="27" spans="2:63" ht="15.95" customHeight="1" thickBot="1">
      <c r="B27" s="325"/>
      <c r="C27" s="572"/>
      <c r="D27" s="460" t="s">
        <v>1310</v>
      </c>
      <c r="E27" s="457"/>
      <c r="F27" s="998">
        <f>IFERROR(VLOOKUP(年度マスタ!$K$4&amp;"_"&amp;F$20,データシート1!$A:$BT,MATCH("ba_"&amp;$D27,データシート1!$A$1:$BT$1,0),0),0)</f>
        <v>820.30499999999995</v>
      </c>
      <c r="G27" s="998">
        <f>IFERROR(VLOOKUP(年度マスタ!$K$4&amp;"_"&amp;G$20,データシート1!$A:$BT,MATCH("ba_"&amp;$D27,データシート1!$A$1:$BT$1,0),0),0)</f>
        <v>841.05100000000004</v>
      </c>
      <c r="H27" s="998">
        <f>IFERROR(VLOOKUP(年度マスタ!$K$4&amp;"_"&amp;H$20,データシート1!$A:$BT,MATCH("ba_"&amp;$D27,データシート1!$A$1:$BT$1,0),0),0)</f>
        <v>748.05100000000004</v>
      </c>
      <c r="I27" s="998">
        <f>IFERROR(VLOOKUP(年度マスタ!$K$4&amp;"_"&amp;I$20,データシート1!$A:$BT,MATCH("ba_"&amp;$D27,データシート1!$A$1:$BT$1,0),0),0)</f>
        <v>800.56399999999996</v>
      </c>
      <c r="J27" s="998">
        <f>IFERROR(VLOOKUP(年度マスタ!$K$4&amp;"_"&amp;J$20,データシート1!$A:$BT,MATCH("ba_"&amp;$D27,データシート1!$A$1:$BT$1,0),0),0)</f>
        <v>89.391999999999996</v>
      </c>
      <c r="K27" s="998">
        <f>IFERROR(VLOOKUP(年度マスタ!$K$4&amp;"_"&amp;K$20,データシート1!$A:$BT,MATCH("ba_"&amp;$D27,データシート1!$A$1:$BT$1,0),0),0)</f>
        <v>93.644000000000005</v>
      </c>
      <c r="L27" s="998">
        <f>IFERROR(VLOOKUP(年度マスタ!$K$4&amp;"_"&amp;L$20,データシート1!$A:$BT,MATCH("ba_"&amp;$D27,データシート1!$A$1:$BT$1,0),0),0)</f>
        <v>96.515000000000001</v>
      </c>
      <c r="M27" s="998">
        <f>IFERROR(VLOOKUP(年度マスタ!$K$4&amp;"_"&amp;M$20,データシート1!$A:$BT,MATCH("ba_"&amp;$D27,データシート1!$A$1:$BT$1,0),0),0)</f>
        <v>98.43</v>
      </c>
      <c r="N27" s="998">
        <f>IFERROR(VLOOKUP(年度マスタ!$K$4&amp;"_"&amp;N$20,データシート1!$A:$BT,MATCH("ba_"&amp;$D27,データシート1!$A$1:$BT$1,0),0),0)</f>
        <v>100.163</v>
      </c>
      <c r="O27" s="998">
        <f>IFERROR(VLOOKUP(年度マスタ!$K$4&amp;"_"&amp;O$20,データシート1!$A:$BT,MATCH("ba_"&amp;$D27,データシート1!$A$1:$BT$1,0),0),0)</f>
        <v>2109.605</v>
      </c>
      <c r="P27" s="999">
        <f>IFERROR(VLOOKUP(年度マスタ!$K$4&amp;"_"&amp;P$20,データシート1!$A:$BT,MATCH("ba_"&amp;$D27,データシート1!$A$1:$BT$1,0),0),0)</f>
        <v>96.26</v>
      </c>
      <c r="Z27" s="313"/>
      <c r="AB27" s="312"/>
      <c r="AC27" s="572"/>
      <c r="AD27" s="458"/>
      <c r="AE27" s="457" t="s">
        <v>107</v>
      </c>
      <c r="AF27" s="1000">
        <f>①CO2排出量の現状把握!Z37</f>
        <v>33.398168755253366</v>
      </c>
      <c r="AG27" s="1000">
        <f>①CO2排出量の現状把握!AA37</f>
        <v>44.373972754734581</v>
      </c>
      <c r="AH27" s="1000">
        <f>①CO2排出量の現状把握!AB37</f>
        <v>42.871496546049706</v>
      </c>
      <c r="AI27" s="1000">
        <f>①CO2排出量の現状把握!AC37</f>
        <v>28.325448302583741</v>
      </c>
      <c r="AJ27" s="1000">
        <f>①CO2排出量の現状把握!AD37</f>
        <v>21.931002608145317</v>
      </c>
      <c r="AK27" s="1000">
        <f>①CO2排出量の現状把握!AE37</f>
        <v>20.700210864449566</v>
      </c>
      <c r="AL27" s="1000">
        <f>①CO2排出量の現状把握!AF37</f>
        <v>19.635948407099988</v>
      </c>
      <c r="AM27" s="1000">
        <f>①CO2排出量の現状把握!AG37</f>
        <v>22.201695511178311</v>
      </c>
      <c r="AN27" s="1000">
        <f>①CO2排出量の現状把握!AH37</f>
        <v>18.544229414591928</v>
      </c>
      <c r="AO27" s="1000">
        <f>①CO2排出量の現状把握!AI37</f>
        <v>18.740136001913122</v>
      </c>
      <c r="AP27" s="1001">
        <f>①CO2排出量の現状把握!AJ37</f>
        <v>19.160222281311942</v>
      </c>
      <c r="AQ27" s="313"/>
      <c r="AV27" s="80" t="str">
        <f t="shared" ref="AV27:AV31" si="10">AW27</f>
        <v>N2O</v>
      </c>
      <c r="AW27" s="80" t="str">
        <f t="shared" si="9"/>
        <v>N2O</v>
      </c>
      <c r="AX27" s="327">
        <f t="shared" si="8"/>
        <v>187.22300000000001</v>
      </c>
      <c r="AY27" s="327">
        <f t="shared" ref="AY27:AY31" si="11">AX27</f>
        <v>187.22300000000001</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7.2163177063974784</v>
      </c>
      <c r="AG28" s="1000">
        <f>①CO2排出量の現状把握!AA38</f>
        <v>7.0548359626774824</v>
      </c>
      <c r="AH28" s="1000">
        <f>①CO2排出量の現状把握!AB38</f>
        <v>6.9031373600588557</v>
      </c>
      <c r="AI28" s="1000">
        <f>①CO2排出量の現状把握!AC38</f>
        <v>6.8252425132587922</v>
      </c>
      <c r="AJ28" s="1000">
        <f>①CO2排出量の現状把握!AD38</f>
        <v>8.3675759045034255</v>
      </c>
      <c r="AK28" s="1000">
        <f>①CO2排出量の現状把握!AE38</f>
        <v>8.3848682490449011</v>
      </c>
      <c r="AL28" s="1000">
        <f>①CO2排出量の現状把握!AF38</f>
        <v>9.3389478023814316</v>
      </c>
      <c r="AM28" s="1000">
        <f>①CO2排出量の現状把握!AG38</f>
        <v>8.5711264180232298</v>
      </c>
      <c r="AN28" s="1000">
        <f>①CO2排出量の現状把握!AH38</f>
        <v>7.8036732265735784</v>
      </c>
      <c r="AO28" s="1000">
        <f>①CO2排出量の現状把握!AI38</f>
        <v>7.808678031830568</v>
      </c>
      <c r="AP28" s="1001">
        <f>①CO2排出量の現状把握!AJ38</f>
        <v>8.2670673409843349</v>
      </c>
      <c r="AQ28" s="313"/>
      <c r="AV28" s="80" t="str">
        <f t="shared" si="10"/>
        <v>HFC</v>
      </c>
      <c r="AW28" s="80" t="str">
        <f t="shared" si="9"/>
        <v>HFC</v>
      </c>
      <c r="AX28" s="327">
        <f t="shared" si="8"/>
        <v>3.9529999999999998</v>
      </c>
      <c r="AY28" s="327">
        <f t="shared" si="11"/>
        <v>3.9529999999999998</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396.86914159666384</v>
      </c>
      <c r="AG29" s="1002">
        <f>①CO2排出量の現状把握!AA39</f>
        <v>363.71361914810757</v>
      </c>
      <c r="AH29" s="1002">
        <f>①CO2排出量の現状把握!AB39</f>
        <v>365.83792458574288</v>
      </c>
      <c r="AI29" s="1002">
        <f>①CO2排出量の現状把握!AC39</f>
        <v>353.73421612427791</v>
      </c>
      <c r="AJ29" s="1002">
        <f>①CO2排出量の現状把握!AD39</f>
        <v>318.79483555216871</v>
      </c>
      <c r="AK29" s="1002">
        <f>①CO2排出量の現状把握!AE39</f>
        <v>322.05279819359487</v>
      </c>
      <c r="AL29" s="1002">
        <f>①CO2排出量の現状把握!AF39</f>
        <v>283.54550326670386</v>
      </c>
      <c r="AM29" s="1002">
        <f>①CO2排出量の現状把握!AG39</f>
        <v>275.28372717379068</v>
      </c>
      <c r="AN29" s="1002">
        <f>①CO2排出量の現状把握!AH39</f>
        <v>244.61121356453458</v>
      </c>
      <c r="AO29" s="1002">
        <f>①CO2排出量の現状把握!AI39</f>
        <v>220.5969887883461</v>
      </c>
      <c r="AP29" s="1003">
        <f>①CO2排出量の現状把握!AJ39</f>
        <v>202.13455486666365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1</v>
      </c>
      <c r="AG32" s="509">
        <f t="shared" si="12"/>
        <v>1</v>
      </c>
      <c r="AH32" s="509">
        <f t="shared" si="12"/>
        <v>1</v>
      </c>
      <c r="AI32" s="509">
        <f t="shared" si="12"/>
        <v>1</v>
      </c>
      <c r="AJ32" s="509">
        <f t="shared" si="12"/>
        <v>1</v>
      </c>
      <c r="AK32" s="509">
        <f t="shared" si="12"/>
        <v>1</v>
      </c>
      <c r="AL32" s="509">
        <f t="shared" si="12"/>
        <v>1</v>
      </c>
      <c r="AM32" s="509">
        <f t="shared" si="12"/>
        <v>1</v>
      </c>
      <c r="AN32" s="509">
        <f t="shared" si="12"/>
        <v>1</v>
      </c>
      <c r="AO32" s="509">
        <f t="shared" si="12"/>
        <v>1</v>
      </c>
      <c r="AP32" s="509">
        <f t="shared" si="12"/>
        <v>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1</v>
      </c>
      <c r="AG33" s="506">
        <f t="shared" ref="AG33:AP33" si="13">IFERROR(IF(G22/AG25&gt;1,1,G22/AG25),0)</f>
        <v>1</v>
      </c>
      <c r="AH33" s="506">
        <f t="shared" si="13"/>
        <v>1</v>
      </c>
      <c r="AI33" s="506">
        <f t="shared" si="13"/>
        <v>1</v>
      </c>
      <c r="AJ33" s="506">
        <f t="shared" si="13"/>
        <v>1</v>
      </c>
      <c r="AK33" s="506">
        <f t="shared" si="13"/>
        <v>1</v>
      </c>
      <c r="AL33" s="506">
        <f t="shared" si="13"/>
        <v>1</v>
      </c>
      <c r="AM33" s="506">
        <f t="shared" si="13"/>
        <v>1</v>
      </c>
      <c r="AN33" s="506">
        <f t="shared" si="13"/>
        <v>1</v>
      </c>
      <c r="AO33" s="506">
        <f t="shared" si="13"/>
        <v>1</v>
      </c>
      <c r="AP33" s="506">
        <f t="shared" si="13"/>
        <v>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1</v>
      </c>
      <c r="AG34" s="507">
        <f t="shared" ref="AG34:AP36" si="14">IFERROR(IF(G23/AG26&gt;1,1,G23/AG26),0)</f>
        <v>1</v>
      </c>
      <c r="AH34" s="507">
        <f t="shared" si="14"/>
        <v>1</v>
      </c>
      <c r="AI34" s="507">
        <f t="shared" si="14"/>
        <v>1</v>
      </c>
      <c r="AJ34" s="507">
        <f t="shared" si="14"/>
        <v>1</v>
      </c>
      <c r="AK34" s="507">
        <f t="shared" si="14"/>
        <v>1</v>
      </c>
      <c r="AL34" s="507">
        <f t="shared" si="14"/>
        <v>1</v>
      </c>
      <c r="AM34" s="507">
        <f t="shared" si="14"/>
        <v>1</v>
      </c>
      <c r="AN34" s="507">
        <f t="shared" si="14"/>
        <v>1</v>
      </c>
      <c r="AO34" s="507">
        <f t="shared" si="14"/>
        <v>1</v>
      </c>
      <c r="AP34" s="507">
        <f t="shared" si="14"/>
        <v>1</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29：電気機械器具製造業(N=1)</v>
      </c>
      <c r="BE35" s="961">
        <f>VLOOKUP(BE$13&amp;"_"&amp;$AV$8,データシート2!$A:$SI,MATCH($AV$5&amp;"_"&amp;$BA35&amp;$AV$6,データシート2!$A$1:$SI$1,0),0)</f>
        <v>1</v>
      </c>
      <c r="BF35" s="1071">
        <f>VLOOKUP(BF$13&amp;"_"&amp;$AW$8,データシート2!$A:$SI,MATCH($AW$5&amp;"_"&amp;$BA35&amp;$AW$6,データシート2!$A$1:$SI$1,0),0)</f>
        <v>29.992999999999999</v>
      </c>
      <c r="BG35" s="1071">
        <f t="shared" si="2"/>
        <v>29.992999999999999</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2.5068965273149417</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2.0283763982288087E-2</v>
      </c>
      <c r="AG37" s="508">
        <f t="shared" ref="AG37:AP37" si="17">IFERROR(IF(G26/AG29&gt;1,1,G26/AG29),0)</f>
        <v>2.6718823514944434E-2</v>
      </c>
      <c r="AH37" s="508">
        <f t="shared" si="17"/>
        <v>3.4523484721551485E-2</v>
      </c>
      <c r="AI37" s="508">
        <f t="shared" si="17"/>
        <v>1.0536159155976554E-2</v>
      </c>
      <c r="AJ37" s="508">
        <f t="shared" si="17"/>
        <v>4.201761919009505E-2</v>
      </c>
      <c r="AK37" s="508">
        <f t="shared" si="17"/>
        <v>4.2670022049425896E-2</v>
      </c>
      <c r="AL37" s="508">
        <f t="shared" si="17"/>
        <v>4.9533495817033729E-2</v>
      </c>
      <c r="AM37" s="508">
        <f t="shared" si="17"/>
        <v>4.9152923563323014E-2</v>
      </c>
      <c r="AN37" s="508">
        <f t="shared" si="17"/>
        <v>4.555392141521835E-2</v>
      </c>
      <c r="AO37" s="508">
        <f t="shared" si="17"/>
        <v>5.5771386851541448E-2</v>
      </c>
      <c r="AP37" s="508">
        <f t="shared" si="17"/>
        <v>5.2954825101827856E-2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6.98</v>
      </c>
      <c r="BG49" s="1071">
        <f t="shared" si="18"/>
        <v>6.98</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1.2603965775031987</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3.7240000000000002</v>
      </c>
      <c r="BG51" s="1071">
        <f t="shared" ref="BG51" si="22">BF51/BE51</f>
        <v>3.7240000000000002</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0.14363730340769748</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石油精製業・コークス製造業(N=1)</v>
      </c>
      <c r="BE53" s="961">
        <f>BE57+BE58</f>
        <v>1</v>
      </c>
      <c r="BF53" s="1071">
        <f>BF57+BF58</f>
        <v>96.26</v>
      </c>
      <c r="BG53" s="1071">
        <f t="shared" si="25"/>
        <v>96.26</v>
      </c>
      <c r="BH53" s="961">
        <f>BH57+BH58</f>
        <v>33</v>
      </c>
      <c r="BI53" s="961">
        <f>BI57+BI58</f>
        <v>26443.679</v>
      </c>
      <c r="BJ53" s="961">
        <f t="shared" si="26"/>
        <v>801.32360606060604</v>
      </c>
      <c r="BK53" s="319">
        <f t="shared" si="27"/>
        <v>0.12012625020898191</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16069.316000000001</v>
      </c>
      <c r="G55" s="1004">
        <f t="shared" ref="G55:P55" si="29">SUM(G56,G57,G60,G61,G62,G63,G64,G65,)</f>
        <v>15470.847000000002</v>
      </c>
      <c r="H55" s="1004">
        <f t="shared" si="29"/>
        <v>13890.779</v>
      </c>
      <c r="I55" s="1004">
        <f t="shared" si="29"/>
        <v>14127.563</v>
      </c>
      <c r="J55" s="1004">
        <f t="shared" si="29"/>
        <v>14349.718999999999</v>
      </c>
      <c r="K55" s="1004">
        <f t="shared" si="29"/>
        <v>15089.378999999999</v>
      </c>
      <c r="L55" s="1004">
        <f t="shared" si="29"/>
        <v>15423.693000000001</v>
      </c>
      <c r="M55" s="1004">
        <f t="shared" si="29"/>
        <v>16039.554</v>
      </c>
      <c r="N55" s="1004">
        <f t="shared" si="29"/>
        <v>16012.432000000001</v>
      </c>
      <c r="O55" s="1004">
        <f t="shared" si="29"/>
        <v>14468.63</v>
      </c>
      <c r="P55" s="1005">
        <f t="shared" si="29"/>
        <v>15027.362000000001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13510.902</v>
      </c>
      <c r="G56" s="1006">
        <f>IFERROR(VLOOKUP(年度マスタ!$K$4&amp;"_"&amp;G$54,データシート1!$A:$CD,MATCH("bc_"&amp;$C56,データシート1!$A$1:$CD$1,0),0),0)</f>
        <v>12855.857</v>
      </c>
      <c r="H56" s="1006">
        <f>IFERROR(VLOOKUP(年度マスタ!$K$4&amp;"_"&amp;H$54,データシート1!$A:$CD,MATCH("bc_"&amp;$C56,データシート1!$A$1:$CD$1,0),0),0)</f>
        <v>11435.317999999999</v>
      </c>
      <c r="I56" s="1006">
        <f>IFERROR(VLOOKUP(年度マスタ!$K$4&amp;"_"&amp;I$54,データシート1!$A:$CD,MATCH("bc_"&amp;$C56,データシート1!$A$1:$CD$1,0),0),0)</f>
        <v>11303.798000000001</v>
      </c>
      <c r="J56" s="1006">
        <f>IFERROR(VLOOKUP(年度マスタ!$K$4&amp;"_"&amp;J$54,データシート1!$A:$CD,MATCH("bc_"&amp;$C56,データシート1!$A$1:$CD$1,0),0),0)</f>
        <v>11609.504999999999</v>
      </c>
      <c r="K56" s="1006">
        <f>IFERROR(VLOOKUP(年度マスタ!$K$4&amp;"_"&amp;K$54,データシート1!$A:$CD,MATCH("bc_"&amp;$C56,データシート1!$A$1:$CD$1,0),0),0)</f>
        <v>12363.12</v>
      </c>
      <c r="L56" s="1006">
        <f>IFERROR(VLOOKUP(年度マスタ!$K$4&amp;"_"&amp;L$54,データシート1!$A:$CD,MATCH("bc_"&amp;$C56,データシート1!$A$1:$CD$1,0),0),0)</f>
        <v>12516.021000000001</v>
      </c>
      <c r="M56" s="1006">
        <f>IFERROR(VLOOKUP(年度マスタ!$K$4&amp;"_"&amp;M$54,データシート1!$A:$CD,MATCH("bc_"&amp;$C56,データシート1!$A$1:$CD$1,0),0),0)</f>
        <v>13007.361000000001</v>
      </c>
      <c r="N56" s="1006">
        <f>IFERROR(VLOOKUP(年度マスタ!$K$4&amp;"_"&amp;N$54,データシート1!$A:$CD,MATCH("bc_"&amp;$C56,データシート1!$A$1:$CD$1,0),0),0)</f>
        <v>12904.322</v>
      </c>
      <c r="O56" s="1006">
        <f>IFERROR(VLOOKUP(年度マスタ!$K$4&amp;"_"&amp;O$54,データシート1!$A:$CD,MATCH("bc_"&amp;$C56,データシート1!$A$1:$CD$1,0),0),0)</f>
        <v>12330.203</v>
      </c>
      <c r="P56" s="1007">
        <f>IFERROR(VLOOKUP(年度マスタ!$K$4&amp;"_"&amp;P$54,データシート1!$A:$CD,MATCH("bc_"&amp;$C56,データシート1!$A$1:$CD$1,0),0),0)</f>
        <v>11965.413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2355.1550000000002</v>
      </c>
      <c r="G57" s="1006">
        <f t="shared" ref="G57:J57" si="30">SUM(G58:G59)</f>
        <v>2434.886</v>
      </c>
      <c r="H57" s="1006">
        <f t="shared" si="30"/>
        <v>2259.0120000000002</v>
      </c>
      <c r="I57" s="1006">
        <f t="shared" si="30"/>
        <v>2609.3620000000001</v>
      </c>
      <c r="J57" s="1006">
        <f t="shared" si="30"/>
        <v>2535.6170000000002</v>
      </c>
      <c r="K57" s="1006">
        <f t="shared" ref="K57:O57" si="31">SUM(K58:K59)</f>
        <v>2520.14</v>
      </c>
      <c r="L57" s="1006">
        <f t="shared" si="31"/>
        <v>2701.924</v>
      </c>
      <c r="M57" s="1006">
        <f t="shared" si="31"/>
        <v>2835.5520000000001</v>
      </c>
      <c r="N57" s="1006">
        <f t="shared" si="31"/>
        <v>2895.1379999999999</v>
      </c>
      <c r="O57" s="1006">
        <f t="shared" si="31"/>
        <v>2110.7070000000003</v>
      </c>
      <c r="P57" s="1007">
        <f>SUM(P58:P59)</f>
        <v>2866.2730000000001</v>
      </c>
      <c r="Z57" s="313"/>
      <c r="AB57" s="312"/>
      <c r="AQ57" s="313"/>
      <c r="BA57" s="333">
        <v>1711</v>
      </c>
      <c r="BB57" s="333"/>
      <c r="BC57" s="333"/>
      <c r="BD57" s="333" t="s">
        <v>1318</v>
      </c>
      <c r="BE57" s="962">
        <f>VLOOKUP(BE$13&amp;"_"&amp;$AV$8,データシート2!$A:$SI,MATCH($AV$5&amp;"_"&amp;$BA57,データシート2!$A$1:$SI$1,0),0)</f>
        <v>1</v>
      </c>
      <c r="BF57" s="1072">
        <f>VLOOKUP(BF$13&amp;"_"&amp;$AW$8,データシート2!$A:$SI,MATCH($AW$5&amp;"_"&amp;$BA57,データシート2!$A$1:$SI$1,0),0)</f>
        <v>96.26</v>
      </c>
      <c r="BG57" s="1072">
        <f t="shared" si="25"/>
        <v>96.26</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f t="shared" si="27"/>
        <v>0.11576094158966975</v>
      </c>
    </row>
    <row r="58" spans="2:63" ht="15.95" customHeight="1" thickBot="1">
      <c r="B58" s="312"/>
      <c r="C58" s="680" t="s">
        <v>1349</v>
      </c>
      <c r="D58" s="458" t="s">
        <v>1348</v>
      </c>
      <c r="E58" s="457" t="s">
        <v>1346</v>
      </c>
      <c r="F58" s="1001">
        <f>IFERROR(VLOOKUP(年度マスタ!$K$4&amp;"_"&amp;F$54,データシート1!$A:$CD,MATCH("bc_"&amp;$C58,データシート1!$A$1:$CD$1,0),0),0)</f>
        <v>2089.7550000000001</v>
      </c>
      <c r="G58" s="1008">
        <f>IFERROR(VLOOKUP(年度マスタ!$K$4&amp;"_"&amp;G$54,データシート1!$A:$CD,MATCH("bc_"&amp;$C58,データシート1!$A$1:$CD$1,0),0),0)</f>
        <v>2171.77</v>
      </c>
      <c r="H58" s="1008">
        <f>IFERROR(VLOOKUP(年度マスタ!$K$4&amp;"_"&amp;H$54,データシート1!$A:$CD,MATCH("bc_"&amp;$C58,データシート1!$A$1:$CD$1,0),0),0)</f>
        <v>2201.0100000000002</v>
      </c>
      <c r="I58" s="1008">
        <f>IFERROR(VLOOKUP(年度マスタ!$K$4&amp;"_"&amp;I$54,データシート1!$A:$CD,MATCH("bc_"&amp;$C58,データシート1!$A$1:$CD$1,0),0),0)</f>
        <v>2343.4470000000001</v>
      </c>
      <c r="J58" s="1008">
        <f>IFERROR(VLOOKUP(年度マスタ!$K$4&amp;"_"&amp;J$54,データシート1!$A:$CD,MATCH("bc_"&amp;$C58,データシート1!$A$1:$CD$1,0),0),0)</f>
        <v>2267.1210000000001</v>
      </c>
      <c r="K58" s="1008">
        <f>IFERROR(VLOOKUP(年度マスタ!$K$4&amp;"_"&amp;K$54,データシート1!$A:$CD,MATCH("bc_"&amp;$C58,データシート1!$A$1:$CD$1,0),0),0)</f>
        <v>2257.319</v>
      </c>
      <c r="L58" s="1008">
        <f>IFERROR(VLOOKUP(年度マスタ!$K$4&amp;"_"&amp;L$54,データシート1!$A:$CD,MATCH("bc_"&amp;$C58,データシート1!$A$1:$CD$1,0),0),0)</f>
        <v>2408.5070000000001</v>
      </c>
      <c r="M58" s="1008">
        <f>IFERROR(VLOOKUP(年度マスタ!$K$4&amp;"_"&amp;M$54,データシート1!$A:$CD,MATCH("bc_"&amp;$C58,データシート1!$A$1:$CD$1,0),0),0)</f>
        <v>2535.038</v>
      </c>
      <c r="N58" s="1008">
        <f>IFERROR(VLOOKUP(年度マスタ!$K$4&amp;"_"&amp;N$54,データシート1!$A:$CD,MATCH("bc_"&amp;$C58,データシート1!$A$1:$CD$1,0),0),0)</f>
        <v>2532.915</v>
      </c>
      <c r="O58" s="1008">
        <f>IFERROR(VLOOKUP(年度マスタ!$K$4&amp;"_"&amp;O$54,データシート1!$A:$CD,MATCH("bc_"&amp;$C58,データシート1!$A$1:$CD$1,0),0),0)</f>
        <v>1858.7070000000001</v>
      </c>
      <c r="P58" s="1009">
        <f>IFERROR(VLOOKUP(年度マスタ!$K$4&amp;"_"&amp;P$54,データシート1!$A:$CD,MATCH("bc_"&amp;$C58,データシート1!$A$1:$CD$1,0),0),0)</f>
        <v>2560.9520000000002</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265.39999999999998</v>
      </c>
      <c r="G59" s="1008">
        <f>IFERROR(VLOOKUP(年度マスタ!$K$4&amp;"_"&amp;G$54,データシート1!$A:$CD,MATCH("bc_"&amp;$C59,データシート1!$A$1:$CD$1,0),0),0)</f>
        <v>263.11599999999999</v>
      </c>
      <c r="H59" s="1008">
        <f>IFERROR(VLOOKUP(年度マスタ!$K$4&amp;"_"&amp;H$54,データシート1!$A:$CD,MATCH("bc_"&amp;$C59,データシート1!$A$1:$CD$1,0),0),0)</f>
        <v>58.002000000000002</v>
      </c>
      <c r="I59" s="1008">
        <f>IFERROR(VLOOKUP(年度マスタ!$K$4&amp;"_"&amp;I$54,データシート1!$A:$CD,MATCH("bc_"&amp;$C59,データシート1!$A$1:$CD$1,0),0),0)</f>
        <v>265.91500000000002</v>
      </c>
      <c r="J59" s="1008">
        <f>IFERROR(VLOOKUP(年度マスタ!$K$4&amp;"_"&amp;J$54,データシート1!$A:$CD,MATCH("bc_"&amp;$C59,データシート1!$A$1:$CD$1,0),0),0)</f>
        <v>268.49599999999998</v>
      </c>
      <c r="K59" s="1008">
        <f>IFERROR(VLOOKUP(年度マスタ!$K$4&amp;"_"&amp;K$54,データシート1!$A:$CD,MATCH("bc_"&amp;$C59,データシート1!$A$1:$CD$1,0),0),0)</f>
        <v>262.82100000000003</v>
      </c>
      <c r="L59" s="1008">
        <f>IFERROR(VLOOKUP(年度マスタ!$K$4&amp;"_"&amp;L$54,データシート1!$A:$CD,MATCH("bc_"&amp;$C59,データシート1!$A$1:$CD$1,0),0),0)</f>
        <v>293.41699999999997</v>
      </c>
      <c r="M59" s="1008">
        <f>IFERROR(VLOOKUP(年度マスタ!$K$4&amp;"_"&amp;M$54,データシート1!$A:$CD,MATCH("bc_"&amp;$C59,データシート1!$A$1:$CD$1,0),0),0)</f>
        <v>300.51400000000001</v>
      </c>
      <c r="N59" s="1008">
        <f>IFERROR(VLOOKUP(年度マスタ!$K$4&amp;"_"&amp;N$54,データシート1!$A:$CD,MATCH("bc_"&amp;$C59,データシート1!$A$1:$CD$1,0),0),0)</f>
        <v>362.22300000000001</v>
      </c>
      <c r="O59" s="1008">
        <f>IFERROR(VLOOKUP(年度マスタ!$K$4&amp;"_"&amp;O$54,データシート1!$A:$CD,MATCH("bc_"&amp;$C59,データシート1!$A$1:$CD$1,0),0),0)</f>
        <v>252</v>
      </c>
      <c r="P59" s="1009">
        <f>IFERROR(VLOOKUP(年度マスタ!$K$4&amp;"_"&amp;P$54,データシート1!$A:$CD,MATCH("bc_"&amp;$C59,データシート1!$A$1:$CD$1,0),0),0)</f>
        <v>305.32100000000003</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3</v>
      </c>
      <c r="G60" s="1006">
        <f>IFERROR(VLOOKUP(年度マスタ!$K$4&amp;"_"&amp;G$54,データシート1!$A:$CD,MATCH("bc_"&amp;$C60,データシート1!$A$1:$CD$1,0),0),0)</f>
        <v>3.2</v>
      </c>
      <c r="H60" s="1006">
        <f>IFERROR(VLOOKUP(年度マスタ!$K$4&amp;"_"&amp;H$54,データシート1!$A:$CD,MATCH("bc_"&amp;$C60,データシート1!$A$1:$CD$1,0),0),0)</f>
        <v>3.1</v>
      </c>
      <c r="I60" s="1006">
        <f>IFERROR(VLOOKUP(年度マスタ!$K$4&amp;"_"&amp;I$54,データシート1!$A:$CD,MATCH("bc_"&amp;$C60,データシート1!$A$1:$CD$1,0),0),0)</f>
        <v>3.4</v>
      </c>
      <c r="J60" s="1006">
        <f>IFERROR(VLOOKUP(年度マスタ!$K$4&amp;"_"&amp;J$54,データシート1!$A:$CD,MATCH("bc_"&amp;$C60,データシート1!$A$1:$CD$1,0),0),0)</f>
        <v>3.3</v>
      </c>
      <c r="K60" s="1006">
        <f>IFERROR(VLOOKUP(年度マスタ!$K$4&amp;"_"&amp;K$54,データシート1!$A:$CD,MATCH("bc_"&amp;$C60,データシート1!$A$1:$CD$1,0),0),0)</f>
        <v>3.8</v>
      </c>
      <c r="L60" s="1006">
        <f>IFERROR(VLOOKUP(年度マスタ!$K$4&amp;"_"&amp;L$54,データシート1!$A:$CD,MATCH("bc_"&amp;$C60,データシート1!$A$1:$CD$1,0),0),0)</f>
        <v>4.0999999999999996</v>
      </c>
      <c r="M60" s="1006">
        <f>IFERROR(VLOOKUP(年度マスタ!$K$4&amp;"_"&amp;M$54,データシート1!$A:$CD,MATCH("bc_"&amp;$C60,データシート1!$A$1:$CD$1,0),0),0)</f>
        <v>4.3</v>
      </c>
      <c r="N60" s="1006">
        <f>IFERROR(VLOOKUP(年度マスタ!$K$4&amp;"_"&amp;N$54,データシート1!$A:$CD,MATCH("bc_"&amp;$C60,データシート1!$A$1:$CD$1,0),0),0)</f>
        <v>4.2</v>
      </c>
      <c r="O60" s="1006">
        <f>IFERROR(VLOOKUP(年度マスタ!$K$4&amp;"_"&amp;O$54,データシート1!$A:$CD,MATCH("bc_"&amp;$C60,データシート1!$A$1:$CD$1,0),0),0)</f>
        <v>4.3</v>
      </c>
      <c r="P60" s="1007">
        <f>IFERROR(VLOOKUP(年度マスタ!$K$4&amp;"_"&amp;P$54,データシート1!$A:$CD,MATCH("bc_"&amp;$C60,データシート1!$A$1:$CD$1,0),0),0)</f>
        <v>4.5</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187.637</v>
      </c>
      <c r="G61" s="1006">
        <f>IFERROR(VLOOKUP(年度マスタ!$K$4&amp;"_"&amp;G$54,データシート1!$A:$CD,MATCH("bc_"&amp;$C61,データシート1!$A$1:$CD$1,0),0),0)</f>
        <v>165.47499999999999</v>
      </c>
      <c r="H61" s="1006">
        <f>IFERROR(VLOOKUP(年度マスタ!$K$4&amp;"_"&amp;H$54,データシート1!$A:$CD,MATCH("bc_"&amp;$C61,データシート1!$A$1:$CD$1,0),0),0)</f>
        <v>185.173</v>
      </c>
      <c r="I61" s="1006">
        <f>IFERROR(VLOOKUP(年度マスタ!$K$4&amp;"_"&amp;I$54,データシート1!$A:$CD,MATCH("bc_"&amp;$C61,データシート1!$A$1:$CD$1,0),0),0)</f>
        <v>207.047</v>
      </c>
      <c r="J61" s="1006">
        <f>IFERROR(VLOOKUP(年度マスタ!$K$4&amp;"_"&amp;J$54,データシート1!$A:$CD,MATCH("bc_"&amp;$C61,データシート1!$A$1:$CD$1,0),0),0)</f>
        <v>196.29300000000001</v>
      </c>
      <c r="K61" s="1006">
        <f>IFERROR(VLOOKUP(年度マスタ!$K$4&amp;"_"&amp;K$54,データシート1!$A:$CD,MATCH("bc_"&amp;$C61,データシート1!$A$1:$CD$1,0),0),0)</f>
        <v>197.01900000000001</v>
      </c>
      <c r="L61" s="1006">
        <f>IFERROR(VLOOKUP(年度マスタ!$K$4&amp;"_"&amp;L$54,データシート1!$A:$CD,MATCH("bc_"&amp;$C61,データシート1!$A$1:$CD$1,0),0),0)</f>
        <v>195.548</v>
      </c>
      <c r="M61" s="1006">
        <f>IFERROR(VLOOKUP(年度マスタ!$K$4&amp;"_"&amp;M$54,データシート1!$A:$CD,MATCH("bc_"&amp;$C61,データシート1!$A$1:$CD$1,0),0),0)</f>
        <v>192.34100000000001</v>
      </c>
      <c r="N61" s="1006">
        <f>IFERROR(VLOOKUP(年度マスタ!$K$4&amp;"_"&amp;N$54,データシート1!$A:$CD,MATCH("bc_"&amp;$C61,データシート1!$A$1:$CD$1,0),0),0)</f>
        <v>199.32300000000001</v>
      </c>
      <c r="O61" s="1006">
        <f>IFERROR(VLOOKUP(年度マスタ!$K$4&amp;"_"&amp;O$54,データシート1!$A:$CD,MATCH("bc_"&amp;$C61,データシート1!$A$1:$CD$1,0),0),0)</f>
        <v>10.1</v>
      </c>
      <c r="P61" s="1007">
        <f>IFERROR(VLOOKUP(年度マスタ!$K$4&amp;"_"&amp;P$54,データシート1!$A:$CD,MATCH("bc_"&amp;$C61,データシート1!$A$1:$CD$1,0),0),0)</f>
        <v>187.22300000000001</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12.622</v>
      </c>
      <c r="G62" s="1006">
        <f>IFERROR(VLOOKUP(年度マスタ!$K$4&amp;"_"&amp;G$54,データシート1!$A:$CD,MATCH("bc_"&amp;$C62,データシート1!$A$1:$CD$1,0),0),0)</f>
        <v>11.429</v>
      </c>
      <c r="H62" s="1006">
        <f>IFERROR(VLOOKUP(年度マスタ!$K$4&amp;"_"&amp;H$54,データシート1!$A:$CD,MATCH("bc_"&amp;$C62,データシート1!$A$1:$CD$1,0),0),0)</f>
        <v>8.1760000000000002</v>
      </c>
      <c r="I62" s="1006">
        <f>IFERROR(VLOOKUP(年度マスタ!$K$4&amp;"_"&amp;I$54,データシート1!$A:$CD,MATCH("bc_"&amp;$C62,データシート1!$A$1:$CD$1,0),0),0)</f>
        <v>3.956</v>
      </c>
      <c r="J62" s="1006">
        <f>IFERROR(VLOOKUP(年度マスタ!$K$4&amp;"_"&amp;J$54,データシート1!$A:$CD,MATCH("bc_"&amp;$C62,データシート1!$A$1:$CD$1,0),0),0)</f>
        <v>5.0039999999999996</v>
      </c>
      <c r="K62" s="1006">
        <f>IFERROR(VLOOKUP(年度マスタ!$K$4&amp;"_"&amp;K$54,データシート1!$A:$CD,MATCH("bc_"&amp;$C62,データシート1!$A$1:$CD$1,0),0),0)</f>
        <v>5.3</v>
      </c>
      <c r="L62" s="1006">
        <f>IFERROR(VLOOKUP(年度マスタ!$K$4&amp;"_"&amp;L$54,データシート1!$A:$CD,MATCH("bc_"&amp;$C62,データシート1!$A$1:$CD$1,0),0),0)</f>
        <v>6.1</v>
      </c>
      <c r="M62" s="1006">
        <f>IFERROR(VLOOKUP(年度マスタ!$K$4&amp;"_"&amp;M$54,データシート1!$A:$CD,MATCH("bc_"&amp;$C62,データシート1!$A$1:$CD$1,0),0),0)</f>
        <v>0</v>
      </c>
      <c r="N62" s="1006">
        <f>IFERROR(VLOOKUP(年度マスタ!$K$4&amp;"_"&amp;N$54,データシート1!$A:$CD,MATCH("bc_"&amp;$C62,データシート1!$A$1:$CD$1,0),0),0)</f>
        <v>9.44</v>
      </c>
      <c r="O62" s="1006">
        <f>IFERROR(VLOOKUP(年度マスタ!$K$4&amp;"_"&amp;O$54,データシート1!$A:$CD,MATCH("bc_"&amp;$C62,データシート1!$A$1:$CD$1,0),0),0)</f>
        <v>13.32</v>
      </c>
      <c r="P62" s="1007">
        <f>IFERROR(VLOOKUP(年度マスタ!$K$4&amp;"_"&amp;P$54,データシート1!$A:$CD,MATCH("bc_"&amp;$C62,データシート1!$A$1:$CD$1,0),0),0)</f>
        <v>3.9529999999999998</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8.9999999999999993E-3</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周南市</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14403.215</v>
      </c>
      <c r="K6" s="688">
        <f>VLOOKUP(年度マスタ!$K$4&amp;"_"&amp;K$5,データシート1!$A:$BS,MATCH("cb_"&amp;$G6,データシート1!$A$1:$BS$1,0),0)</f>
        <v>15688.579</v>
      </c>
      <c r="L6" s="688">
        <f>VLOOKUP(年度マスタ!$K$4&amp;"_"&amp;L$5,データシート1!$A:$BS,MATCH("cb_"&amp;$G6,データシート1!$A$1:$BS$1,0),0)</f>
        <v>17058.150000000001</v>
      </c>
      <c r="M6" s="688">
        <f>VLOOKUP(年度マスタ!$K$4&amp;"_"&amp;M$5,データシート1!$A:$BS,MATCH("cb_"&amp;$G6,データシート1!$A$1:$BS$1,0),0)</f>
        <v>18273.523000000001</v>
      </c>
      <c r="N6" s="688">
        <f>VLOOKUP(年度マスタ!$K$4&amp;"_"&amp;N$5,データシート1!$A:$BS,MATCH("cb_"&amp;$G6,データシート1!$A$1:$BS$1,0),0)</f>
        <v>19548.57799999999</v>
      </c>
      <c r="O6" s="688">
        <f>VLOOKUP(年度マスタ!$K$4&amp;"_"&amp;O$5,データシート1!$A:$BS,MATCH("cb_"&amp;$G6,データシート1!$A$1:$BS$1,0),0)</f>
        <v>20776.117999999969</v>
      </c>
      <c r="P6" s="688">
        <f>VLOOKUP(年度マスタ!$K$4&amp;"_"&amp;P$5,データシート1!$A:$BS,MATCH("cb_"&amp;$G6,データシート1!$A$1:$BS$1,0),0)</f>
        <v>22093.268999999931</v>
      </c>
      <c r="Q6" s="688">
        <f>VLOOKUP(年度マスタ!$K$4&amp;"_"&amp;Q$5,データシート1!$A:$BS,MATCH("cb_"&amp;$G6,データシート1!$A$1:$BS$1,0),0)</f>
        <v>23501.254999999928</v>
      </c>
      <c r="R6" s="704">
        <f>VLOOKUP(年度マスタ!$K$4&amp;"_"&amp;R$5,データシート1!$A:$BS,MATCH("cb_"&amp;$G6,データシート1!$A$1:$BS$1,0),0)</f>
        <v>25189.366999999915</v>
      </c>
      <c r="S6" s="627"/>
      <c r="T6" s="226"/>
      <c r="U6" s="640"/>
      <c r="V6" s="231"/>
      <c r="W6" s="231"/>
      <c r="X6" s="231"/>
      <c r="Y6" s="232" t="s">
        <v>233</v>
      </c>
      <c r="Z6" s="734" t="s">
        <v>234</v>
      </c>
      <c r="AA6" s="734"/>
      <c r="AB6" s="734"/>
      <c r="AC6" s="735">
        <f>SUM(AC7:AC8)</f>
        <v>1408358</v>
      </c>
      <c r="AD6" s="735">
        <f>SUM(AD7:AD8)</f>
        <v>1829368.969</v>
      </c>
      <c r="AE6" s="736">
        <f>$AD6*3600/100000000</f>
        <v>65.857282884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12403.32</v>
      </c>
      <c r="K7" s="684">
        <f>VLOOKUP(年度マスタ!$K$4&amp;"_"&amp;K$5,データシート1!$A:$BS,MATCH("cb_"&amp;$G7,データシート1!$A$1:$BS$1,0),0)</f>
        <v>25203.82</v>
      </c>
      <c r="L7" s="684">
        <f>VLOOKUP(年度マスタ!$K$4&amp;"_"&amp;L$5,データシート1!$A:$BS,MATCH("cb_"&amp;$G7,データシート1!$A$1:$BS$1,0),0)</f>
        <v>31953.119999999999</v>
      </c>
      <c r="M7" s="684">
        <f>VLOOKUP(年度マスタ!$K$4&amp;"_"&amp;M$5,データシート1!$A:$BS,MATCH("cb_"&amp;$G7,データシート1!$A$1:$BS$1,0),0)</f>
        <v>33529.020000000019</v>
      </c>
      <c r="N7" s="684">
        <f>VLOOKUP(年度マスタ!$K$4&amp;"_"&amp;N$5,データシート1!$A:$BS,MATCH("cb_"&amp;$G7,データシート1!$A$1:$BS$1,0),0)</f>
        <v>35806.92</v>
      </c>
      <c r="O7" s="684">
        <f>VLOOKUP(年度マスタ!$K$4&amp;"_"&amp;O$5,データシート1!$A:$BS,MATCH("cb_"&amp;$G7,データシート1!$A$1:$BS$1,0),0)</f>
        <v>38656.220000000023</v>
      </c>
      <c r="P7" s="684">
        <f>VLOOKUP(年度マスタ!$K$4&amp;"_"&amp;P$5,データシート1!$A:$BS,MATCH("cb_"&amp;$G7,データシート1!$A$1:$BS$1,0),0)</f>
        <v>40978.719999999958</v>
      </c>
      <c r="Q7" s="684">
        <f>VLOOKUP(年度マスタ!$K$4&amp;"_"&amp;Q$5,データシート1!$A:$BS,MATCH("cb_"&amp;$G7,データシート1!$A$1:$BS$1,0),0)</f>
        <v>45780.819999999942</v>
      </c>
      <c r="R7" s="705">
        <f>VLOOKUP(年度マスタ!$K$4&amp;"_"&amp;R$5,データシート1!$A:$BS,MATCH("cb_"&amp;$G7,データシート1!$A$1:$BS$1,0),0)</f>
        <v>46726.919999999933</v>
      </c>
      <c r="S7" s="627"/>
      <c r="T7" s="226"/>
      <c r="U7" s="640"/>
      <c r="V7" s="231"/>
      <c r="W7" s="231"/>
      <c r="X7" s="231"/>
      <c r="Y7" s="232" t="s">
        <v>236</v>
      </c>
      <c r="Z7" s="248" t="s">
        <v>1368</v>
      </c>
      <c r="AA7" s="248"/>
      <c r="AB7" s="248"/>
      <c r="AC7" s="671">
        <f>VLOOKUP(年度マスタ!$K$4&amp;"_令和4年度",データシート3!A:AB,MATCH("ea_"&amp;$Y7&amp;"_設備",データシート3!$A$1:$AB$1,0),0)</f>
        <v>665514</v>
      </c>
      <c r="AD7" s="671">
        <f>VLOOKUP(年度マスタ!$K$4&amp;"_令和4年度",データシート3!A:AB,MATCH("ea_"&amp;$Y7&amp;"_年間発電",データシート3!$A$1:$AB$1,0),0)/10^3</f>
        <v>865277.73899999994</v>
      </c>
      <c r="AE7" s="606">
        <f t="shared" ref="AE7:AE16" si="0">$AD7*3600/100000000</f>
        <v>31.149998603999997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742844</v>
      </c>
      <c r="AD8" s="671">
        <f>VLOOKUP(年度マスタ!$K$4&amp;"_令和4年度",データシート3!A:AB,MATCH("ea_"&amp;$Y8&amp;"_年間発電",データシート3!$A$1:$AB$1,0),0)/10^3</f>
        <v>964091.23</v>
      </c>
      <c r="AE8" s="606">
        <f t="shared" si="0"/>
        <v>34.707284280000003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520</v>
      </c>
      <c r="K9" s="684">
        <f>VLOOKUP(年度マスタ!$K$4&amp;"_"&amp;K$5,データシート1!$A:$BS,MATCH("cb_"&amp;$G9,データシート1!$A$1:$BS$1,0),0)</f>
        <v>520</v>
      </c>
      <c r="L9" s="684">
        <f>VLOOKUP(年度マスタ!$K$4&amp;"_"&amp;L$5,データシート1!$A:$BS,MATCH("cb_"&amp;$G9,データシート1!$A$1:$BS$1,0),0)</f>
        <v>520</v>
      </c>
      <c r="M9" s="684">
        <f>VLOOKUP(年度マスタ!$K$4&amp;"_"&amp;M$5,データシート1!$A:$BS,MATCH("cb_"&amp;$G9,データシート1!$A$1:$BS$1,0),0)</f>
        <v>520</v>
      </c>
      <c r="N9" s="684">
        <f>VLOOKUP(年度マスタ!$K$4&amp;"_"&amp;N$5,データシート1!$A:$BS,MATCH("cb_"&amp;$G9,データシート1!$A$1:$BS$1,0),0)</f>
        <v>520</v>
      </c>
      <c r="O9" s="684">
        <f>VLOOKUP(年度マスタ!$K$4&amp;"_"&amp;O$5,データシート1!$A:$BS,MATCH("cb_"&amp;$G9,データシート1!$A$1:$BS$1,0),0)</f>
        <v>520</v>
      </c>
      <c r="P9" s="684">
        <f>VLOOKUP(年度マスタ!$K$4&amp;"_"&amp;P$5,データシート1!$A:$BS,MATCH("cb_"&amp;$G9,データシート1!$A$1:$BS$1,0),0)</f>
        <v>1020</v>
      </c>
      <c r="Q9" s="684">
        <f>VLOOKUP(年度マスタ!$K$4&amp;"_"&amp;Q$5,データシート1!$A:$BS,MATCH("cb_"&amp;$G9,データシート1!$A$1:$BS$1,0),0)</f>
        <v>1020</v>
      </c>
      <c r="R9" s="705">
        <f>VLOOKUP(年度マスタ!$K$4&amp;"_"&amp;R$5,データシート1!$A:$BS,MATCH("cb_"&amp;$G9,データシート1!$A$1:$BS$1,0),0)</f>
        <v>1020</v>
      </c>
      <c r="S9" s="627"/>
      <c r="T9" s="226"/>
      <c r="U9" s="640"/>
      <c r="V9" s="231"/>
      <c r="W9" s="231"/>
      <c r="X9" s="231"/>
      <c r="Y9" s="232" t="s">
        <v>238</v>
      </c>
      <c r="Z9" s="244" t="s">
        <v>222</v>
      </c>
      <c r="AA9" s="244"/>
      <c r="AB9" s="244"/>
      <c r="AC9" s="737">
        <f>VLOOKUP(年度マスタ!$K$4&amp;"_令和4年度",データシート3!A:AB,MATCH("ea_"&amp;$Y9&amp;"_設備",データシート3!$A$1:$AB$1,0),0)</f>
        <v>556700</v>
      </c>
      <c r="AD9" s="737">
        <f>VLOOKUP(年度マスタ!$K$4&amp;"_令和4年度",データシート3!A:AB,MATCH("ea_"&amp;$Y9&amp;"_年間発電",データシート3!$A$1:$AB$1,0),0)/10^3</f>
        <v>1408508.274</v>
      </c>
      <c r="AE9" s="738">
        <f t="shared" si="0"/>
        <v>50.706297864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4735</v>
      </c>
      <c r="AD10" s="737">
        <f>SUM(AD11:AD12)</f>
        <v>30450.960999999999</v>
      </c>
      <c r="AE10" s="738">
        <f t="shared" si="0"/>
        <v>1.096234596</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13260</v>
      </c>
      <c r="K11" s="725">
        <f>VLOOKUP(年度マスタ!$K$4&amp;"_"&amp;K$5,データシート1!$A:$BS,MATCH("cb_"&amp;$G11,データシート1!$A$1:$BS$1,0),0)</f>
        <v>13260</v>
      </c>
      <c r="L11" s="725">
        <f>VLOOKUP(年度マスタ!$K$4&amp;"_"&amp;L$5,データシート1!$A:$BS,MATCH("cb_"&amp;$G11,データシート1!$A$1:$BS$1,0),0)</f>
        <v>13309</v>
      </c>
      <c r="M11" s="725">
        <f>VLOOKUP(年度マスタ!$K$4&amp;"_"&amp;M$5,データシート1!$A:$BS,MATCH("cb_"&amp;$G11,データシート1!$A$1:$BS$1,0),0)</f>
        <v>13309</v>
      </c>
      <c r="N11" s="725">
        <f>VLOOKUP(年度マスタ!$K$4&amp;"_"&amp;N$5,データシート1!$A:$BS,MATCH("cb_"&amp;$G11,データシート1!$A$1:$BS$1,0),0)</f>
        <v>49205.38</v>
      </c>
      <c r="O11" s="725">
        <f>VLOOKUP(年度マスタ!$K$4&amp;"_"&amp;O$5,データシート1!$A:$BS,MATCH("cb_"&amp;$G11,データシート1!$A$1:$BS$1,0),0)</f>
        <v>49205.38</v>
      </c>
      <c r="P11" s="725">
        <f>VLOOKUP(年度マスタ!$K$4&amp;"_"&amp;P$5,データシート1!$A:$BS,MATCH("cb_"&amp;$G11,データシート1!$A$1:$BS$1,0),0)</f>
        <v>49205.38</v>
      </c>
      <c r="Q11" s="725">
        <f>VLOOKUP(年度マスタ!$K$4&amp;"_"&amp;Q$5,データシート1!$A:$BS,MATCH("cb_"&amp;$G11,データシート1!$A$1:$BS$1,0),0)</f>
        <v>49205.38</v>
      </c>
      <c r="R11" s="726">
        <f>VLOOKUP(年度マスタ!$K$4&amp;"_"&amp;R$5,データシート1!$A:$BS,MATCH("cb_"&amp;$G11,データシート1!$A$1:$BS$1,0),0)</f>
        <v>187325.38</v>
      </c>
      <c r="S11" s="628"/>
      <c r="T11" s="183"/>
      <c r="U11" s="641"/>
      <c r="V11" s="233"/>
      <c r="W11" s="233"/>
      <c r="X11" s="233"/>
      <c r="Y11" s="232" t="s">
        <v>244</v>
      </c>
      <c r="Z11" s="248" t="s">
        <v>1370</v>
      </c>
      <c r="AA11" s="248"/>
      <c r="AB11" s="248"/>
      <c r="AC11" s="671">
        <f>VLOOKUP(年度マスタ!$K$4&amp;"_令和4年度",データシート3!A:AB,MATCH("ea_"&amp;$Y11&amp;"_設備",データシート3!$A$1:$AB$1,0),0)</f>
        <v>4735</v>
      </c>
      <c r="AD11" s="671">
        <f>VLOOKUP(年度マスタ!$K$4&amp;"_令和4年度",データシート3!A:AB,MATCH("ea_"&amp;$Y11&amp;"_年間発電",データシート3!$A$1:$AB$1,0),0)/10^3</f>
        <v>30450.960999999999</v>
      </c>
      <c r="AE11" s="606">
        <f t="shared" si="0"/>
        <v>1.096234596</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40586.535000000003</v>
      </c>
      <c r="K12" s="722">
        <f t="shared" ref="K12:Q12" si="1">SUM(K6:K11)</f>
        <v>54672.398999999998</v>
      </c>
      <c r="L12" s="722">
        <f t="shared" si="1"/>
        <v>62840.270000000004</v>
      </c>
      <c r="M12" s="722">
        <f t="shared" si="1"/>
        <v>65631.54300000002</v>
      </c>
      <c r="N12" s="722">
        <f t="shared" si="1"/>
        <v>105080.878</v>
      </c>
      <c r="O12" s="722">
        <f t="shared" si="1"/>
        <v>109157.71799999999</v>
      </c>
      <c r="P12" s="722">
        <f t="shared" si="1"/>
        <v>113297.36899999989</v>
      </c>
      <c r="Q12" s="722">
        <f t="shared" si="1"/>
        <v>119507.45499999987</v>
      </c>
      <c r="R12" s="723">
        <f t="shared" ref="R12" si="2">SUM(R6:R11)</f>
        <v>260261.66699999984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16.112734629999999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66.677668220000001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17285.586385800001</v>
      </c>
      <c r="K19" s="682">
        <f>K6*別紙!$C5/100*別紙!$E5/10^3</f>
        <v>18828.177429479998</v>
      </c>
      <c r="L19" s="682">
        <f>L6*別紙!$C5/100*別紙!$E5/10^3</f>
        <v>20471.826978000001</v>
      </c>
      <c r="M19" s="682">
        <f>M6*別紙!$C5/100*別紙!$E5/10^3</f>
        <v>21930.420422759998</v>
      </c>
      <c r="N19" s="682">
        <f>N6*別紙!$C5/100*別紙!$E5/10^3</f>
        <v>23460.639429359984</v>
      </c>
      <c r="O19" s="682">
        <f>O6*別紙!$C5/100*別紙!$E5/10^3</f>
        <v>24933.834734159962</v>
      </c>
      <c r="P19" s="682">
        <f>P6*別紙!$C5/100*別紙!$E5/10^3</f>
        <v>26514.573992279918</v>
      </c>
      <c r="Q19" s="682">
        <f>Q6*別紙!$C5/100*別紙!$E5/10^3</f>
        <v>28204.326150599911</v>
      </c>
      <c r="R19" s="710">
        <f>R6*別紙!$C5/100*別紙!$E5/10^3</f>
        <v>30230.263124039895</v>
      </c>
      <c r="S19" s="631"/>
      <c r="T19" s="227"/>
      <c r="U19" s="647"/>
      <c r="W19" s="237"/>
      <c r="X19" s="237"/>
      <c r="Y19" s="209"/>
      <c r="Z19" s="699" t="s">
        <v>229</v>
      </c>
      <c r="AA19" s="748"/>
      <c r="AB19" s="749"/>
      <c r="AC19" s="750">
        <f>SUM($AC$6,$AC$9,$AC$10,$AC$13)</f>
        <v>1969793</v>
      </c>
      <c r="AD19" s="750">
        <f>SUM($AD$6,$AD$9,$AD$10,$AD$13)</f>
        <v>3268328.2039999999</v>
      </c>
      <c r="AE19" s="751">
        <f>SUM($AE$6,$AE$9,$AE$10,$AE$13,$AE$17,$AE$18)</f>
        <v>200.450218194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16406.615563199997</v>
      </c>
      <c r="K20" s="684">
        <f>K7*別紙!$C6/100*別紙!$E6/10^3</f>
        <v>33338.604943199993</v>
      </c>
      <c r="L20" s="684">
        <f>L7*別紙!$C6/100*別紙!$E6/10^3</f>
        <v>42266.309011200006</v>
      </c>
      <c r="M20" s="684">
        <f>M7*別紙!$C6/100*別紙!$E6/10^3</f>
        <v>44350.846495200021</v>
      </c>
      <c r="N20" s="684">
        <f>N7*別紙!$C6/100*別紙!$E6/10^3</f>
        <v>47363.961499199992</v>
      </c>
      <c r="O20" s="684">
        <f>O7*別紙!$C6/100*別紙!$E6/10^3</f>
        <v>51132.901567200024</v>
      </c>
      <c r="P20" s="684">
        <f>P7*別紙!$C6/100*別紙!$E6/10^3</f>
        <v>54205.011667199942</v>
      </c>
      <c r="Q20" s="684">
        <f>Q7*別紙!$C6/100*別紙!$E6/10^3</f>
        <v>60557.037463199915</v>
      </c>
      <c r="R20" s="705">
        <f>R7*別紙!$C6/100*別紙!$E6/10^3</f>
        <v>61808.500699199911</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2733.12</v>
      </c>
      <c r="K22" s="684">
        <f>K9*別紙!$C8/100*別紙!$E8/10^3</f>
        <v>2733.12</v>
      </c>
      <c r="L22" s="684">
        <f>L9*別紙!$C8/100*別紙!$E8/10^3</f>
        <v>2733.12</v>
      </c>
      <c r="M22" s="684">
        <f>M9*別紙!$C8/100*別紙!$E8/10^3</f>
        <v>2733.12</v>
      </c>
      <c r="N22" s="684">
        <f>N9*別紙!$C8/100*別紙!$E8/10^3</f>
        <v>2733.12</v>
      </c>
      <c r="O22" s="684">
        <f>O9*別紙!$C8/100*別紙!$E8/10^3</f>
        <v>2733.12</v>
      </c>
      <c r="P22" s="684">
        <f>P9*別紙!$C8/100*別紙!$E8/10^3</f>
        <v>5361.12</v>
      </c>
      <c r="Q22" s="684">
        <f>Q9*別紙!$C8/100*別紙!$E8/10^3</f>
        <v>5361.12</v>
      </c>
      <c r="R22" s="705">
        <f>R9*別紙!$C8/100*別紙!$E8/10^3</f>
        <v>5361.12</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92926.080000000002</v>
      </c>
      <c r="K24" s="725">
        <f>K11*別紙!$C10/100*別紙!$E10/10^3</f>
        <v>92926.080000000002</v>
      </c>
      <c r="L24" s="725">
        <f>L11*別紙!$C10/100*別紙!$E10/10^3</f>
        <v>93269.471999999994</v>
      </c>
      <c r="M24" s="725">
        <f>M11*別紙!$C10/100*別紙!$E10/10^3</f>
        <v>93269.471999999994</v>
      </c>
      <c r="N24" s="725">
        <f>N11*別紙!$C10/100*別紙!$E10/10^3</f>
        <v>344831.30303999997</v>
      </c>
      <c r="O24" s="725">
        <f>O11*別紙!$C10/100*別紙!$E10/10^3</f>
        <v>344831.30303999997</v>
      </c>
      <c r="P24" s="725">
        <f>P11*別紙!$C10/100*別紙!$E10/10^3</f>
        <v>344831.30303999997</v>
      </c>
      <c r="Q24" s="725">
        <f>Q11*別紙!$C10/100*別紙!$E10/10^3</f>
        <v>344831.30303999997</v>
      </c>
      <c r="R24" s="726">
        <f>R11*別紙!$C10/100*別紙!$E10/10^3</f>
        <v>1312776.2630399999</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129351.40194899999</v>
      </c>
      <c r="K25" s="728">
        <f t="shared" si="3"/>
        <v>147825.98237267998</v>
      </c>
      <c r="L25" s="728">
        <f t="shared" si="3"/>
        <v>158740.72798920001</v>
      </c>
      <c r="M25" s="728">
        <f t="shared" si="3"/>
        <v>162283.85891796002</v>
      </c>
      <c r="N25" s="728">
        <f t="shared" si="3"/>
        <v>418389.02396855992</v>
      </c>
      <c r="O25" s="728">
        <f t="shared" si="3"/>
        <v>423631.15934135998</v>
      </c>
      <c r="P25" s="728">
        <f t="shared" si="3"/>
        <v>430912.00869947986</v>
      </c>
      <c r="Q25" s="728">
        <f t="shared" si="3"/>
        <v>438953.78665379982</v>
      </c>
      <c r="R25" s="729">
        <f t="shared" ref="R25" si="4">SUM(R19:R24)</f>
        <v>1410176.1468632396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2112158.365086209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1946579.8363241155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1974273.0919831318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2063884.6109583862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1976446.7954076657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1900769.534599988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1868068.7379572196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2030923.6443384932</v>
      </c>
      <c r="R26" s="726">
        <f>Q26</f>
        <v>2030923.6443384932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6.1241336865249893E-2</v>
      </c>
      <c r="K27" s="951">
        <f t="shared" ref="K27:P27" si="5">K25/K26</f>
        <v>7.5941391981040843E-2</v>
      </c>
      <c r="L27" s="951">
        <f t="shared" si="5"/>
        <v>8.0404645453454965E-2</v>
      </c>
      <c r="M27" s="951">
        <f t="shared" si="5"/>
        <v>7.8630296508001879E-2</v>
      </c>
      <c r="N27" s="951">
        <f t="shared" si="5"/>
        <v>0.21168747114301259</v>
      </c>
      <c r="O27" s="951">
        <f t="shared" si="5"/>
        <v>0.22287350024815714</v>
      </c>
      <c r="P27" s="951">
        <f t="shared" si="5"/>
        <v>0.23067245864340788</v>
      </c>
      <c r="Q27" s="951">
        <f>Q25/Q26</f>
        <v>0.21613505159460322</v>
      </c>
      <c r="R27" s="952">
        <f>R25/R26</f>
        <v>0.69435212436189753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0.69435212436189753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1.6092816749221266</v>
      </c>
      <c r="AA52" s="209"/>
      <c r="AB52" s="755" t="s">
        <v>232</v>
      </c>
      <c r="AC52" s="756">
        <f>$AD6</f>
        <v>1829368.969</v>
      </c>
      <c r="AD52" s="757">
        <f>R19+R20</f>
        <v>92038.763823239802</v>
      </c>
      <c r="AE52" s="758">
        <f t="shared" ref="AE52:AE54" si="6">IFERROR(AD52/AC52,"-")</f>
        <v>5.0311755246155485E-2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1237404.5596615067</v>
      </c>
      <c r="Z53" s="1142"/>
      <c r="AA53" s="209"/>
      <c r="AB53" s="755" t="s">
        <v>222</v>
      </c>
      <c r="AC53" s="756">
        <f>$AD9</f>
        <v>1408508.274</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30450.960999999999</v>
      </c>
      <c r="AD54" s="756">
        <f>R22</f>
        <v>5361.12</v>
      </c>
      <c r="AE54" s="758">
        <f t="shared" si="6"/>
        <v>0.1760574978241245</v>
      </c>
      <c r="AF54" s="523"/>
      <c r="AG54" s="47"/>
      <c r="AH54" s="468"/>
      <c r="AI54" s="490" t="s">
        <v>1284</v>
      </c>
      <c r="AJ54" s="491">
        <f>VLOOKUP(年度マスタ!$K$4&amp;"_"&amp;AJ$53,データシート1!$A$1:$BS$996,MATCH("ca_太陽光発電（10kW未満）",データシート1!$A$1:$BS$1,0),0)</f>
        <v>3440</v>
      </c>
      <c r="AK54" s="491">
        <f>VLOOKUP(年度マスタ!$K$4&amp;"_"&amp;AK$53,データシート1!$A$1:$BS$996,MATCH("ca_太陽光発電（10kW未満）",データシート1!$A$1:$BS$1,0),0)</f>
        <v>3706</v>
      </c>
      <c r="AL54" s="491">
        <f>VLOOKUP(年度マスタ!$K$4&amp;"_"&amp;AL$53,データシート1!$A$1:$BS$996,MATCH("ca_太陽光発電（10kW未満）",データシート1!$A$1:$BS$1,0),0)</f>
        <v>3974</v>
      </c>
      <c r="AM54" s="491">
        <f>VLOOKUP(年度マスタ!$K$4&amp;"_"&amp;AM$53,データシート1!$A$1:$BS$996,MATCH("ca_太陽光発電（10kW未満）",データシート1!$A$1:$BS$1,0),0)</f>
        <v>4222</v>
      </c>
      <c r="AN54" s="491">
        <f>VLOOKUP(年度マスタ!$K$4&amp;"_"&amp;AN$53,データシート1!$A$1:$BS$996,MATCH("ca_太陽光発電（10kW未満）",データシート1!$A$1:$BS$1,0),0)</f>
        <v>4477</v>
      </c>
      <c r="AO54" s="201">
        <f>VLOOKUP(年度マスタ!$K$4&amp;"_"&amp;AO$53,データシート1!$A$1:$BS$996,MATCH("ca_太陽光発電（10kW未満）",データシート1!$A$1:$BS$1,0),0)</f>
        <v>4731</v>
      </c>
      <c r="AP54" s="201">
        <f>VLOOKUP(年度マスタ!$K$4&amp;"_"&amp;AP$53,データシート1!$A$1:$BS$996,MATCH("ca_太陽光発電（10kW未満）",データシート1!$A$1:$BS$1,0),0)</f>
        <v>4983</v>
      </c>
      <c r="AQ54" s="201">
        <f>VLOOKUP(年度マスタ!$K$4&amp;"_"&amp;AQ$53,データシート1!$A$1:$BS$996,MATCH("ca_太陽光発電（10kW未満）",データシート1!$A$1:$BS$1,0),0)</f>
        <v>5247</v>
      </c>
      <c r="AR54" s="201">
        <f>VLOOKUP(年度マスタ!$K$4&amp;"_"&amp;AR$53,データシート1!$A$1:$BS$996,MATCH("ca_太陽光発電（10kW未満）",データシート1!$A$1:$BS$1,0),0)</f>
        <v>5552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周南市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山口県</v>
      </c>
      <c r="AY12" s="25" t="str">
        <f>年度マスタ!$J4</f>
        <v>周南市</v>
      </c>
      <c r="AZ12" s="25" t="str">
        <f>年度マスタ!$K4</f>
        <v>35215</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28217</v>
      </c>
      <c r="AY21" s="20" t="str">
        <f>IF(IFERROR(比較地域マスタ!$Z6,"")=0,"",IFERROR(比較地域マスタ!$Z6,""))</f>
        <v>川西市</v>
      </c>
      <c r="BB21" s="122" t="str">
        <f t="shared" ref="BB21:BC68" si="0">AX21</f>
        <v>28217</v>
      </c>
      <c r="BC21" s="123" t="str">
        <f t="shared" si="0"/>
        <v>川西市</v>
      </c>
      <c r="BD21" s="40">
        <f>SUM(BE21,BI21:BK21,BQ21)</f>
        <v>487.81421444970789</v>
      </c>
      <c r="BE21" s="40">
        <f>SUM(BF21:BH21)</f>
        <v>86.273700091067951</v>
      </c>
      <c r="BF21" s="40">
        <f>VLOOKUP($AX21&amp;"_"&amp;$BC$14,データシート1!$A:$BS,MATCH($BC$12&amp;"_"&amp;BF$20,データシート1!$A$1:$BS$1,0),0)</f>
        <v>82.513756874961402</v>
      </c>
      <c r="BG21" s="40">
        <f>VLOOKUP($AX21&amp;"_"&amp;$BC$14,データシート1!$A:$BS,MATCH($BC$12&amp;"_"&amp;BG$20,データシート1!$A$1:$BS$1,0),0)</f>
        <v>2.9036235779877853</v>
      </c>
      <c r="BH21" s="40">
        <f>VLOOKUP($AX21&amp;"_"&amp;$BC$14,データシート1!$A:$BS,MATCH($BC$12&amp;"_"&amp;BH$20,データシート1!$A$1:$BS$1,0),0)</f>
        <v>0.85631963811875889</v>
      </c>
      <c r="BI21" s="40">
        <f>VLOOKUP($AX21&amp;"_"&amp;$BC$14,データシート1!$A:$BS,MATCH($BC$12&amp;"_"&amp;BI$20,データシート1!$A$1:$BS$1,0),0)</f>
        <v>113.57167914756168</v>
      </c>
      <c r="BJ21" s="40">
        <f>VLOOKUP($AX21&amp;"_"&amp;$BC$14,データシート1!$A:$BS,MATCH($BC$12&amp;"_"&amp;BJ$20,データシート1!$A$1:$BS$1,0),0)</f>
        <v>137.88638984370806</v>
      </c>
      <c r="BK21" s="40">
        <f t="shared" ref="BK21:BK68" si="1">SUM(BL21,BO21:BP21)</f>
        <v>127.6711354740777</v>
      </c>
      <c r="BL21" s="40">
        <f t="shared" ref="BL21:BL67" si="2">SUM(BM21:BN21)</f>
        <v>118.46085230304016</v>
      </c>
      <c r="BM21" s="40">
        <f>VLOOKUP($AX21&amp;"_"&amp;$BC$14,データシート1!$A:$BS,MATCH($BC$12&amp;"_"&amp;BM$20,データシート1!$A$1:$BS$1,0),0)</f>
        <v>83.110978735661092</v>
      </c>
      <c r="BN21" s="40">
        <f>VLOOKUP($AX21&amp;"_"&amp;$BC$14,データシート1!$A:$BS,MATCH($BC$12&amp;"_"&amp;BN$20,データシート1!$A$1:$BS$1,0),0)</f>
        <v>35.34987356737907</v>
      </c>
      <c r="BO21" s="40">
        <f>VLOOKUP($AX21&amp;"_"&amp;$BC$14,データシート1!$A:$BS,MATCH($BC$12&amp;"_"&amp;BO$20,データシート1!$A$1:$BS$1,0),0)</f>
        <v>9.2102831710375437</v>
      </c>
      <c r="BP21" s="40">
        <f>VLOOKUP($AX21&amp;"_"&amp;$BC$14,データシート1!$A:$BS,MATCH($BC$12&amp;"_"&amp;BP$20,データシート1!$A$1:$BS$1,0),0)</f>
        <v>0</v>
      </c>
      <c r="BQ21" s="40">
        <f>VLOOKUP($AX21&amp;"_"&amp;$BC$14,データシート1!$A:$BS,MATCH($BC$12&amp;"_"&amp;BQ$20,データシート1!$A$1:$BS$1,0),0)</f>
        <v>22.411309893292511</v>
      </c>
      <c r="BR21" s="41">
        <f t="shared" ref="BR21:BR68" si="3">BD21</f>
        <v>487.81421444970789</v>
      </c>
      <c r="BT21" s="124" t="str">
        <f t="shared" ref="BT21:BT68" si="4">AY21</f>
        <v>川西市</v>
      </c>
      <c r="BU21" s="40">
        <f>BD21</f>
        <v>487.81421444970789</v>
      </c>
      <c r="BV21" s="70">
        <f>BE21/$BR21</f>
        <v>0.17685770019717723</v>
      </c>
      <c r="BW21" s="70">
        <f t="shared" ref="BW21:CH42" si="5">BF21/$BR21</f>
        <v>0.16914996412731287</v>
      </c>
      <c r="BX21" s="70">
        <f t="shared" si="5"/>
        <v>5.9523144098277189E-3</v>
      </c>
      <c r="BY21" s="70">
        <f t="shared" si="5"/>
        <v>1.7554216600366055E-3</v>
      </c>
      <c r="BZ21" s="70">
        <f t="shared" si="5"/>
        <v>0.23281748621384332</v>
      </c>
      <c r="CA21" s="70">
        <f t="shared" si="5"/>
        <v>0.28266168914174539</v>
      </c>
      <c r="CB21" s="70">
        <f t="shared" si="5"/>
        <v>0.2617208184843498</v>
      </c>
      <c r="CC21" s="70">
        <f t="shared" si="5"/>
        <v>0.24284009935354825</v>
      </c>
      <c r="CD21" s="70">
        <f t="shared" si="5"/>
        <v>0.17037424550946448</v>
      </c>
      <c r="CE21" s="70">
        <f t="shared" si="5"/>
        <v>7.2465853844083772E-2</v>
      </c>
      <c r="CF21" s="70">
        <f t="shared" si="5"/>
        <v>1.8880719130801579E-2</v>
      </c>
      <c r="CG21" s="70">
        <f t="shared" si="5"/>
        <v>0</v>
      </c>
      <c r="CH21" s="70">
        <f>BQ21/$BR21</f>
        <v>4.5942305962884247E-2</v>
      </c>
      <c r="CI21" s="125">
        <f t="shared" ref="CI21:CI68" si="6">BR21/$BR21</f>
        <v>1</v>
      </c>
      <c r="CK21" s="126" t="str">
        <f t="shared" ref="CK21:CK68" si="7">AY21</f>
        <v>川西市</v>
      </c>
      <c r="CL21" s="127">
        <f>CN21+CP21+CR21</f>
        <v>86.273700091067951</v>
      </c>
      <c r="CM21" s="71">
        <f>IF(IF(CL21=0,0,CW21/CL21)&gt;1,1,IF(CL21=0,0,CW21/CL21))</f>
        <v>0</v>
      </c>
      <c r="CN21" s="72">
        <f>BF21</f>
        <v>82.513756874961402</v>
      </c>
      <c r="CO21" s="71">
        <f>IF(IF(CN21=0,0,CX21/CN21)&gt;1,1,IF(CN21=0,0,CX21/CN21))</f>
        <v>0</v>
      </c>
      <c r="CP21" s="72">
        <f t="shared" ref="CP21:CP68" si="8">BG21</f>
        <v>2.9036235779877853</v>
      </c>
      <c r="CQ21" s="71">
        <f>IF(IF(CP21=0,0,CY21/CP21)&gt;1,1,IF(CP21=0,0,CY21/CP21))</f>
        <v>0</v>
      </c>
      <c r="CR21" s="72">
        <f t="shared" ref="CR21:CR68" si="9">BH21</f>
        <v>0.85631963811875889</v>
      </c>
      <c r="CS21" s="71">
        <f>IF(IF(CR21=0,0,CZ21/CR21)&gt;1,1,IF(CR21=0,0,CZ21/CR21))</f>
        <v>0</v>
      </c>
      <c r="CT21" s="72">
        <f t="shared" ref="CT21:CT68" si="10">BI21</f>
        <v>113.57167914756168</v>
      </c>
      <c r="CU21" s="73">
        <f>IF(IF(CT21=0,0,DA21/CT21)&gt;1,1,IF(CT21=0,0,DA21/CT21))</f>
        <v>0.14272043982848867</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16.209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16.209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4</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12208</v>
      </c>
      <c r="AY22" s="20" t="str">
        <f>IF(IFERROR(比較地域マスタ!$Z7,"")=0,"",IFERROR(比較地域マスタ!$Z7,""))</f>
        <v>野田市</v>
      </c>
      <c r="BB22" s="122" t="str">
        <f t="shared" si="0"/>
        <v>12208</v>
      </c>
      <c r="BC22" s="123" t="str">
        <f t="shared" si="0"/>
        <v>野田市</v>
      </c>
      <c r="BD22" s="40">
        <f t="shared" ref="BD22:BD68" si="14">SUM(BE22,BI22:BK22,BQ22)</f>
        <v>2038.2194134065298</v>
      </c>
      <c r="BE22" s="40">
        <f t="shared" ref="BE22:BE67" si="15">SUM(BF22:BH22)</f>
        <v>1451.6791845639675</v>
      </c>
      <c r="BF22" s="40">
        <f>VLOOKUP($AX22&amp;"_"&amp;$BC$14,データシート1!$A:$BS,MATCH($BC$12&amp;"_"&amp;BF$20,データシート1!$A$1:$BS$1,0),0)</f>
        <v>1434.5440453615299</v>
      </c>
      <c r="BG22" s="40">
        <f>VLOOKUP($AX22&amp;"_"&amp;$BC$14,データシート1!$A:$BS,MATCH($BC$12&amp;"_"&amp;BG$20,データシート1!$A$1:$BS$1,0),0)</f>
        <v>5.909172850788436</v>
      </c>
      <c r="BH22" s="40">
        <f>VLOOKUP($AX22&amp;"_"&amp;$BC$14,データシート1!$A:$BS,MATCH($BC$12&amp;"_"&amp;BH$20,データシート1!$A$1:$BS$1,0),0)</f>
        <v>11.225966351649141</v>
      </c>
      <c r="BI22" s="40">
        <f>VLOOKUP($AX22&amp;"_"&amp;$BC$14,データシート1!$A:$BS,MATCH($BC$12&amp;"_"&amp;BI$20,データシート1!$A$1:$BS$1,0),0)</f>
        <v>180.11982322214297</v>
      </c>
      <c r="BJ22" s="40">
        <f>VLOOKUP($AX22&amp;"_"&amp;$BC$14,データシート1!$A:$BS,MATCH($BC$12&amp;"_"&amp;BJ$20,データシート1!$A$1:$BS$1,0),0)</f>
        <v>163.39284469738766</v>
      </c>
      <c r="BK22" s="40">
        <f t="shared" si="1"/>
        <v>236.49638495787158</v>
      </c>
      <c r="BL22" s="40">
        <f t="shared" si="2"/>
        <v>227.40780177188577</v>
      </c>
      <c r="BM22" s="40">
        <f>VLOOKUP($AX22&amp;"_"&amp;$BC$14,データシート1!$A:$BS,MATCH($BC$12&amp;"_"&amp;BM$20,データシート1!$A$1:$BS$1,0),0)</f>
        <v>128.38826250897904</v>
      </c>
      <c r="BN22" s="40">
        <f>VLOOKUP($AX22&amp;"_"&amp;$BC$14,データシート1!$A:$BS,MATCH($BC$12&amp;"_"&amp;BN$20,データシート1!$A$1:$BS$1,0),0)</f>
        <v>99.019539262906719</v>
      </c>
      <c r="BO22" s="40">
        <f>VLOOKUP($AX22&amp;"_"&amp;$BC$14,データシート1!$A:$BS,MATCH($BC$12&amp;"_"&amp;BO$20,データシート1!$A$1:$BS$1,0),0)</f>
        <v>9.0885831859858062</v>
      </c>
      <c r="BP22" s="40">
        <f>VLOOKUP($AX22&amp;"_"&amp;$BC$14,データシート1!$A:$BS,MATCH($BC$12&amp;"_"&amp;BP$20,データシート1!$A$1:$BS$1,0),0)</f>
        <v>0</v>
      </c>
      <c r="BQ22" s="40">
        <f>VLOOKUP($AX22&amp;"_"&amp;$BC$14,データシート1!$A:$BS,MATCH($BC$12&amp;"_"&amp;BQ$20,データシート1!$A$1:$BS$1,0),0)</f>
        <v>6.5311759651599992</v>
      </c>
      <c r="BR22" s="41">
        <f t="shared" si="3"/>
        <v>2038.2194134065298</v>
      </c>
      <c r="BT22" s="134" t="str">
        <f t="shared" si="4"/>
        <v>野田市</v>
      </c>
      <c r="BU22" s="38">
        <f>BD22</f>
        <v>2038.2194134065298</v>
      </c>
      <c r="BV22" s="69">
        <f t="shared" ref="BV22:BZ68" si="16">BE22/$BR22</f>
        <v>0.71222910301778442</v>
      </c>
      <c r="BW22" s="69">
        <f t="shared" si="5"/>
        <v>0.70382218711377031</v>
      </c>
      <c r="BX22" s="69">
        <f t="shared" si="5"/>
        <v>2.8991838719229349E-3</v>
      </c>
      <c r="BY22" s="69">
        <f t="shared" si="5"/>
        <v>5.5077320320911323E-3</v>
      </c>
      <c r="BZ22" s="69">
        <f t="shared" si="5"/>
        <v>8.8371164575016953E-2</v>
      </c>
      <c r="CA22" s="69">
        <f t="shared" si="5"/>
        <v>8.0164502223195336E-2</v>
      </c>
      <c r="CB22" s="69">
        <f t="shared" si="5"/>
        <v>0.11603087646123876</v>
      </c>
      <c r="CC22" s="69">
        <f t="shared" si="5"/>
        <v>0.11157179657700007</v>
      </c>
      <c r="CD22" s="69">
        <f t="shared" si="5"/>
        <v>6.2990403125638153E-2</v>
      </c>
      <c r="CE22" s="69">
        <f t="shared" si="5"/>
        <v>4.8581393451361921E-2</v>
      </c>
      <c r="CF22" s="69">
        <f t="shared" si="5"/>
        <v>4.4590798842386739E-3</v>
      </c>
      <c r="CG22" s="69">
        <f t="shared" si="5"/>
        <v>0</v>
      </c>
      <c r="CH22" s="69">
        <f t="shared" si="5"/>
        <v>3.204353722764456E-3</v>
      </c>
      <c r="CI22" s="135">
        <f t="shared" si="6"/>
        <v>1</v>
      </c>
      <c r="CK22" s="136" t="str">
        <f t="shared" si="7"/>
        <v>野田市</v>
      </c>
      <c r="CL22" s="137">
        <f t="shared" ref="CL22:CL68" si="17">CN22+CP22+CR22</f>
        <v>1451.6791845639675</v>
      </c>
      <c r="CM22" s="75">
        <f t="shared" ref="CM22:CM68" si="18">IF(IF(CL22=0,0,CW22/CL22)&gt;1,1,IF(CL22=0,0,CW22/CL22))</f>
        <v>6.9321101432081395E-2</v>
      </c>
      <c r="CN22" s="76">
        <f t="shared" ref="CN22:CN68" si="19">BF22</f>
        <v>1434.5440453615299</v>
      </c>
      <c r="CO22" s="75">
        <f t="shared" ref="CO22:CO68" si="20">IF(IF(CN22=0,0,CX22/CN22)&gt;1,1,IF(CN22=0,0,CX22/CN22))</f>
        <v>7.0149118338600047E-2</v>
      </c>
      <c r="CP22" s="76">
        <f t="shared" si="8"/>
        <v>5.909172850788436</v>
      </c>
      <c r="CQ22" s="75">
        <f t="shared" ref="CQ22:CQ68" si="21">IF(IF(CP22=0,0,CY22/CP22)&gt;1,1,IF(CP22=0,0,CY22/CP22))</f>
        <v>0</v>
      </c>
      <c r="CR22" s="76">
        <f t="shared" si="9"/>
        <v>11.225966351649141</v>
      </c>
      <c r="CS22" s="75">
        <f t="shared" ref="CS22:CS68" si="22">IF(IF(CR22=0,0,CZ22/CR22)&gt;1,1,IF(CR22=0,0,CZ22/CR22))</f>
        <v>0</v>
      </c>
      <c r="CT22" s="76">
        <f t="shared" si="10"/>
        <v>180.11982322214297</v>
      </c>
      <c r="CU22" s="77">
        <f t="shared" ref="CU22:CU68" si="23">IF(IF(CT22=0,0,DA22/CT22)&gt;1,1,IF(CT22=0,0,DA22/CT22))</f>
        <v>0.14341008967204272</v>
      </c>
      <c r="CV22" s="18"/>
      <c r="CW22" s="1078">
        <f t="shared" ref="CW22:CW68" si="24">SUM(CX22:CZ22)</f>
        <v>100.63200000000001</v>
      </c>
      <c r="CX22" s="1079">
        <f>VLOOKUP($AX22&amp;"_"&amp;$CW$14,データシート1!$A:$BS,MATCH($CW$12&amp;"_"&amp;CX$20,データシート1!$A$1:$BS$1,0),0)</f>
        <v>100.63200000000001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25.831000000000003</v>
      </c>
      <c r="DB22" s="1079">
        <f>VLOOKUP($AX22&amp;"_"&amp;$CW$14,データシート1!$A:$BS,MATCH($CW$12&amp;"_"&amp;DB$20,データシート1!$A$1:$BS$1,0),0)</f>
        <v>0</v>
      </c>
      <c r="DC22" s="1079">
        <f>VLOOKUP($AX22&amp;"_"&amp;$CW$14,データシート1!$A:$BS,MATCH($CW$12&amp;"_"&amp;DC$20,データシート1!$A$1:$BS$1,0),0)</f>
        <v>0</v>
      </c>
      <c r="DD22" s="1080">
        <f t="shared" si="11"/>
        <v>126.46300000000001</v>
      </c>
      <c r="DE22" s="18"/>
      <c r="DF22" s="138">
        <f>VLOOKUP($AX22&amp;"_"&amp;$DF$14,データシート1!$A:$BS,MATCH($DF$12&amp;"_"&amp;DF$20,データシート1!$A$1:$BS$1,0),0)</f>
        <v>14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7</v>
      </c>
      <c r="DJ22" s="74">
        <f>VLOOKUP($AX22&amp;"_"&amp;$DF$14,データシート1!$A:$BS,MATCH($DF$12&amp;"_"&amp;DJ$20,データシート1!$A$1:$BS$1,0),0)</f>
        <v>0</v>
      </c>
      <c r="DK22" s="74">
        <f>VLOOKUP($AX22&amp;"_"&amp;$DF$14,データシート1!$A:$BS,MATCH($DF$12&amp;"_"&amp;DK$20,データシート1!$A$1:$BS$1,0),0)</f>
        <v>0</v>
      </c>
      <c r="DL22" s="78">
        <f t="shared" si="12"/>
        <v>21</v>
      </c>
      <c r="DM22" s="18"/>
      <c r="DN22" s="139">
        <f>IF($DD22=0,0,ROUND(CX22/$DD22,2))</f>
        <v>0.8</v>
      </c>
      <c r="DO22" s="140">
        <f>IF($DD22=0,0,ROUND(CY22/$DD22,2))</f>
        <v>0</v>
      </c>
      <c r="DP22" s="140">
        <f t="shared" si="13"/>
        <v>0</v>
      </c>
      <c r="DQ22" s="140">
        <f t="shared" si="13"/>
        <v>0.2</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20203</v>
      </c>
      <c r="AY23" s="20" t="str">
        <f>IF(IFERROR(比較地域マスタ!$Z8,"")=0,"",IFERROR(比較地域マスタ!$Z8,""))</f>
        <v>上田市</v>
      </c>
      <c r="BB23" s="122" t="str">
        <f t="shared" si="0"/>
        <v>20203</v>
      </c>
      <c r="BC23" s="123" t="str">
        <f t="shared" si="0"/>
        <v>上田市</v>
      </c>
      <c r="BD23" s="40">
        <f t="shared" si="14"/>
        <v>948.75103814650095</v>
      </c>
      <c r="BE23" s="40">
        <f t="shared" si="15"/>
        <v>223.1185918871366</v>
      </c>
      <c r="BF23" s="40">
        <f>VLOOKUP($AX23&amp;"_"&amp;$BC$14,データシート1!$A:$BS,MATCH($BC$12&amp;"_"&amp;BF$20,データシート1!$A$1:$BS$1,0),0)</f>
        <v>201.25300191290671</v>
      </c>
      <c r="BG23" s="40">
        <f>VLOOKUP($AX23&amp;"_"&amp;$BC$14,データシート1!$A:$BS,MATCH($BC$12&amp;"_"&amp;BG$20,データシート1!$A$1:$BS$1,0),0)</f>
        <v>8.3657989006547702</v>
      </c>
      <c r="BH23" s="40">
        <f>VLOOKUP($AX23&amp;"_"&amp;$BC$14,データシート1!$A:$BS,MATCH($BC$12&amp;"_"&amp;BH$20,データシート1!$A$1:$BS$1,0),0)</f>
        <v>13.499791073575132</v>
      </c>
      <c r="BI23" s="40">
        <f>VLOOKUP($AX23&amp;"_"&amp;$BC$14,データシート1!$A:$BS,MATCH($BC$12&amp;"_"&amp;BI$20,データシート1!$A$1:$BS$1,0),0)</f>
        <v>186.68893486123724</v>
      </c>
      <c r="BJ23" s="40">
        <f>VLOOKUP($AX23&amp;"_"&amp;$BC$14,データシート1!$A:$BS,MATCH($BC$12&amp;"_"&amp;BJ$20,データシート1!$A$1:$BS$1,0),0)</f>
        <v>239.02951115804436</v>
      </c>
      <c r="BK23" s="40">
        <f t="shared" si="1"/>
        <v>293.85177017909331</v>
      </c>
      <c r="BL23" s="40">
        <f t="shared" si="2"/>
        <v>284.67739557922653</v>
      </c>
      <c r="BM23" s="40">
        <f>VLOOKUP($AX23&amp;"_"&amp;$BC$14,データシート1!$A:$BS,MATCH($BC$12&amp;"_"&amp;BM$20,データシート1!$A$1:$BS$1,0),0)</f>
        <v>153.61025933924759</v>
      </c>
      <c r="BN23" s="40">
        <f>VLOOKUP($AX23&amp;"_"&amp;$BC$14,データシート1!$A:$BS,MATCH($BC$12&amp;"_"&amp;BN$20,データシート1!$A$1:$BS$1,0),0)</f>
        <v>131.06713623997891</v>
      </c>
      <c r="BO23" s="40">
        <f>VLOOKUP($AX23&amp;"_"&amp;$BC$14,データシート1!$A:$BS,MATCH($BC$12&amp;"_"&amp;BO$20,データシート1!$A$1:$BS$1,0),0)</f>
        <v>9.1743745998667539</v>
      </c>
      <c r="BP23" s="40">
        <f>VLOOKUP($AX23&amp;"_"&amp;$BC$14,データシート1!$A:$BS,MATCH($BC$12&amp;"_"&amp;BP$20,データシート1!$A$1:$BS$1,0),0)</f>
        <v>0</v>
      </c>
      <c r="BQ23" s="40">
        <f>VLOOKUP($AX23&amp;"_"&amp;$BC$14,データシート1!$A:$BS,MATCH($BC$12&amp;"_"&amp;BQ$20,データシート1!$A$1:$BS$1,0),0)</f>
        <v>6.0622300609894841</v>
      </c>
      <c r="BR23" s="41">
        <f t="shared" si="3"/>
        <v>948.75103814650095</v>
      </c>
      <c r="BT23" s="134" t="str">
        <f t="shared" si="4"/>
        <v>上田市</v>
      </c>
      <c r="BU23" s="38">
        <f t="shared" ref="BU23:BU68" si="25">BD23</f>
        <v>948.75103814650095</v>
      </c>
      <c r="BV23" s="69">
        <f t="shared" si="16"/>
        <v>0.23517085401353083</v>
      </c>
      <c r="BW23" s="69">
        <f t="shared" si="5"/>
        <v>0.21212414408112651</v>
      </c>
      <c r="BX23" s="69">
        <f t="shared" si="5"/>
        <v>8.8176967026021517E-3</v>
      </c>
      <c r="BY23" s="69">
        <f t="shared" si="5"/>
        <v>1.4229013229802199E-2</v>
      </c>
      <c r="BZ23" s="69">
        <f t="shared" si="5"/>
        <v>0.19677336556696315</v>
      </c>
      <c r="CA23" s="69">
        <f t="shared" si="5"/>
        <v>0.25194123805652663</v>
      </c>
      <c r="CB23" s="69">
        <f t="shared" si="5"/>
        <v>0.30972484705067416</v>
      </c>
      <c r="CC23" s="69">
        <f t="shared" si="5"/>
        <v>0.30005489757921949</v>
      </c>
      <c r="CD23" s="69">
        <f t="shared" si="5"/>
        <v>0.16190786957065542</v>
      </c>
      <c r="CE23" s="69">
        <f t="shared" si="5"/>
        <v>0.13814702800856407</v>
      </c>
      <c r="CF23" s="69">
        <f t="shared" si="5"/>
        <v>9.669949471454593E-3</v>
      </c>
      <c r="CG23" s="69">
        <f t="shared" si="5"/>
        <v>0</v>
      </c>
      <c r="CH23" s="69">
        <f t="shared" si="5"/>
        <v>6.3896953123053005E-3</v>
      </c>
      <c r="CI23" s="135">
        <f t="shared" si="6"/>
        <v>1</v>
      </c>
      <c r="CK23" s="136" t="str">
        <f t="shared" si="7"/>
        <v>上田市</v>
      </c>
      <c r="CL23" s="137">
        <f t="shared" si="17"/>
        <v>223.1185918871366</v>
      </c>
      <c r="CM23" s="75">
        <f t="shared" si="18"/>
        <v>0.58793397220056065</v>
      </c>
      <c r="CN23" s="76">
        <f t="shared" si="19"/>
        <v>201.25300191290671</v>
      </c>
      <c r="CO23" s="75">
        <f t="shared" si="20"/>
        <v>0.58009569492296287</v>
      </c>
      <c r="CP23" s="76">
        <f t="shared" si="8"/>
        <v>8.3657989006547702</v>
      </c>
      <c r="CQ23" s="75">
        <f t="shared" si="21"/>
        <v>0</v>
      </c>
      <c r="CR23" s="76">
        <f t="shared" si="9"/>
        <v>13.499791073575132</v>
      </c>
      <c r="CS23" s="75">
        <f t="shared" si="22"/>
        <v>1</v>
      </c>
      <c r="CT23" s="76">
        <f t="shared" si="10"/>
        <v>186.68893486123724</v>
      </c>
      <c r="CU23" s="77">
        <f t="shared" si="23"/>
        <v>8.9073302669813073E-2</v>
      </c>
      <c r="CV23" s="18"/>
      <c r="CW23" s="1078">
        <f t="shared" si="24"/>
        <v>131.179</v>
      </c>
      <c r="CX23" s="1081">
        <f>VLOOKUP($AX23&amp;"_"&amp;$CW$14,データシート1!$A:$BS,MATCH($CW$12&amp;"_"&amp;CX$20,データシート1!$A$1:$BS$1,0),0)</f>
        <v>116.746</v>
      </c>
      <c r="CY23" s="1081">
        <f>VLOOKUP($AX23&amp;"_"&amp;$CW$14,データシート1!$A:$BS,MATCH($CW$12&amp;"_"&amp;CY$20,データシート1!$A$1:$BS$1,0),0)</f>
        <v>0</v>
      </c>
      <c r="CZ23" s="1081">
        <f>VLOOKUP($AX23&amp;"_"&amp;$CW$14,データシート1!$A:$BS,MATCH($CW$12&amp;"_"&amp;CZ$20,データシート1!$A$1:$BS$1,0),0)</f>
        <v>14.433</v>
      </c>
      <c r="DA23" s="1081">
        <f>VLOOKUP($AX23&amp;"_"&amp;$CW$14,データシート1!$A:$BS,MATCH($CW$12&amp;"_"&amp;DA$20,データシート1!$A$1:$BS$1,0),0)</f>
        <v>16.629000000000001</v>
      </c>
      <c r="DB23" s="1081">
        <f>VLOOKUP($AX23&amp;"_"&amp;$CW$14,データシート1!$A:$BS,MATCH($CW$12&amp;"_"&amp;DB$20,データシート1!$A$1:$BS$1,0),0)</f>
        <v>0</v>
      </c>
      <c r="DC23" s="1081">
        <f>VLOOKUP($AX23&amp;"_"&amp;$CW$14,データシート1!$A:$BS,MATCH($CW$12&amp;"_"&amp;DC$20,データシート1!$A$1:$BS$1,0),0)</f>
        <v>0</v>
      </c>
      <c r="DD23" s="1080">
        <f t="shared" si="11"/>
        <v>147.80799999999999</v>
      </c>
      <c r="DE23" s="18"/>
      <c r="DF23" s="138">
        <f>VLOOKUP($AX23&amp;"_"&amp;$DF$14,データシート1!$A:$BS,MATCH($DF$12&amp;"_"&amp;DF$20,データシート1!$A$1:$BS$1,0),0)</f>
        <v>19</v>
      </c>
      <c r="DG23" s="74">
        <f>VLOOKUP($AX23&amp;"_"&amp;$DF$14,データシート1!$A:$BS,MATCH($DF$12&amp;"_"&amp;DG$20,データシート1!$A$1:$BS$1,0),0)</f>
        <v>0</v>
      </c>
      <c r="DH23" s="74">
        <f>VLOOKUP($AX23&amp;"_"&amp;$DF$14,データシート1!$A:$BS,MATCH($DF$12&amp;"_"&amp;DH$20,データシート1!$A$1:$BS$1,0),0)</f>
        <v>1</v>
      </c>
      <c r="DI23" s="74">
        <f>VLOOKUP($AX23&amp;"_"&amp;$DF$14,データシート1!$A:$BS,MATCH($DF$12&amp;"_"&amp;DI$20,データシート1!$A$1:$BS$1,0),0)</f>
        <v>5</v>
      </c>
      <c r="DJ23" s="74">
        <f>VLOOKUP($AX23&amp;"_"&amp;$DF$14,データシート1!$A:$BS,MATCH($DF$12&amp;"_"&amp;DJ$20,データシート1!$A$1:$BS$1,0),0)</f>
        <v>0</v>
      </c>
      <c r="DK23" s="74">
        <f>VLOOKUP($AX23&amp;"_"&amp;$DF$14,データシート1!$A:$BS,MATCH($DF$12&amp;"_"&amp;DK$20,データシート1!$A$1:$BS$1,0),0)</f>
        <v>0</v>
      </c>
      <c r="DL23" s="78">
        <f t="shared" si="12"/>
        <v>25</v>
      </c>
      <c r="DM23" s="18"/>
      <c r="DN23" s="139">
        <f t="shared" ref="DN23:DN67" si="26">IF($DD23=0,0,ROUND(CX23/$DD23,2))</f>
        <v>0.79</v>
      </c>
      <c r="DO23" s="140">
        <f t="shared" ref="DO23:DO67" si="27">IF($DD23=0,0,ROUND(CY23/$DD23,2))</f>
        <v>0</v>
      </c>
      <c r="DP23" s="140">
        <f t="shared" si="13"/>
        <v>0.1</v>
      </c>
      <c r="DQ23" s="140">
        <f t="shared" si="13"/>
        <v>0.11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23210</v>
      </c>
      <c r="AY24" s="20" t="str">
        <f>IF(IFERROR(比較地域マスタ!$Z9,"")=0,"",IFERROR(比較地域マスタ!$Z9,""))</f>
        <v>刈谷市</v>
      </c>
      <c r="BB24" s="122" t="str">
        <f t="shared" si="0"/>
        <v>23210</v>
      </c>
      <c r="BC24" s="123" t="str">
        <f t="shared" si="0"/>
        <v>刈谷市</v>
      </c>
      <c r="BD24" s="40">
        <f t="shared" si="14"/>
        <v>1720.4315268936809</v>
      </c>
      <c r="BE24" s="40">
        <f t="shared" si="15"/>
        <v>1074.195341344569</v>
      </c>
      <c r="BF24" s="40">
        <f>VLOOKUP($AX24&amp;"_"&amp;$BC$14,データシート1!$A:$BS,MATCH($BC$12&amp;"_"&amp;BF$20,データシート1!$A$1:$BS$1,0),0)</f>
        <v>1061.751207983963</v>
      </c>
      <c r="BG24" s="40">
        <f>VLOOKUP($AX24&amp;"_"&amp;$BC$14,データシート1!$A:$BS,MATCH($BC$12&amp;"_"&amp;BG$20,データシート1!$A$1:$BS$1,0),0)</f>
        <v>6.8885623786188379</v>
      </c>
      <c r="BH24" s="40">
        <f>VLOOKUP($AX24&amp;"_"&amp;$BC$14,データシート1!$A:$BS,MATCH($BC$12&amp;"_"&amp;BH$20,データシート1!$A$1:$BS$1,0),0)</f>
        <v>5.5555709819870307</v>
      </c>
      <c r="BI24" s="40">
        <f>VLOOKUP($AX24&amp;"_"&amp;$BC$14,データシート1!$A:$BS,MATCH($BC$12&amp;"_"&amp;BI$20,データシート1!$A$1:$BS$1,0),0)</f>
        <v>232.65939127593242</v>
      </c>
      <c r="BJ24" s="40">
        <f>VLOOKUP($AX24&amp;"_"&amp;$BC$14,データシート1!$A:$BS,MATCH($BC$12&amp;"_"&amp;BJ$20,データシート1!$A$1:$BS$1,0),0)</f>
        <v>174.15336229525636</v>
      </c>
      <c r="BK24" s="40">
        <f t="shared" si="1"/>
        <v>221.13663449818657</v>
      </c>
      <c r="BL24" s="40">
        <f t="shared" si="2"/>
        <v>212.13897252196324</v>
      </c>
      <c r="BM24" s="40">
        <f>VLOOKUP($AX24&amp;"_"&amp;$BC$14,データシート1!$A:$BS,MATCH($BC$12&amp;"_"&amp;BM$20,データシート1!$A$1:$BS$1,0),0)</f>
        <v>136.17331318682312</v>
      </c>
      <c r="BN24" s="40">
        <f>VLOOKUP($AX24&amp;"_"&amp;$BC$14,データシート1!$A:$BS,MATCH($BC$12&amp;"_"&amp;BN$20,データシート1!$A$1:$BS$1,0),0)</f>
        <v>75.965659335140131</v>
      </c>
      <c r="BO24" s="40">
        <f>VLOOKUP($AX24&amp;"_"&amp;$BC$14,データシート1!$A:$BS,MATCH($BC$12&amp;"_"&amp;BO$20,データシート1!$A$1:$BS$1,0),0)</f>
        <v>8.9976619762233181</v>
      </c>
      <c r="BP24" s="40">
        <f>VLOOKUP($AX24&amp;"_"&amp;$BC$14,データシート1!$A:$BS,MATCH($BC$12&amp;"_"&amp;BP$20,データシート1!$A$1:$BS$1,0),0)</f>
        <v>0</v>
      </c>
      <c r="BQ24" s="40">
        <f>VLOOKUP($AX24&amp;"_"&amp;$BC$14,データシート1!$A:$BS,MATCH($BC$12&amp;"_"&amp;BQ$20,データシート1!$A$1:$BS$1,0),0)</f>
        <v>18.286797479736709</v>
      </c>
      <c r="BR24" s="41">
        <f t="shared" si="3"/>
        <v>1720.4315268936809</v>
      </c>
      <c r="BT24" s="134" t="str">
        <f t="shared" si="4"/>
        <v>刈谷市</v>
      </c>
      <c r="BU24" s="38">
        <f t="shared" si="25"/>
        <v>1720.4315268936809</v>
      </c>
      <c r="BV24" s="69">
        <f t="shared" si="16"/>
        <v>0.6243755270423802</v>
      </c>
      <c r="BW24" s="69">
        <f t="shared" si="5"/>
        <v>0.61714238049392423</v>
      </c>
      <c r="BX24" s="69">
        <f t="shared" si="5"/>
        <v>4.0039735792661612E-3</v>
      </c>
      <c r="BY24" s="69">
        <f t="shared" si="5"/>
        <v>3.2291729691898128E-3</v>
      </c>
      <c r="BZ24" s="69">
        <f t="shared" si="5"/>
        <v>0.1352331596108389</v>
      </c>
      <c r="CA24" s="69">
        <f t="shared" si="5"/>
        <v>0.10122655832150342</v>
      </c>
      <c r="CB24" s="69">
        <f t="shared" si="5"/>
        <v>0.12853556275933808</v>
      </c>
      <c r="CC24" s="69">
        <f t="shared" si="5"/>
        <v>0.12330567605035117</v>
      </c>
      <c r="CD24" s="69">
        <f t="shared" si="5"/>
        <v>7.915067298998546E-2</v>
      </c>
      <c r="CE24" s="69">
        <f t="shared" si="5"/>
        <v>4.4155003060365711E-2</v>
      </c>
      <c r="CF24" s="69">
        <f t="shared" si="5"/>
        <v>5.2298867089869104E-3</v>
      </c>
      <c r="CG24" s="69">
        <f t="shared" si="5"/>
        <v>0</v>
      </c>
      <c r="CH24" s="69">
        <f t="shared" si="5"/>
        <v>1.0629192265939448E-2</v>
      </c>
      <c r="CI24" s="135">
        <f t="shared" si="6"/>
        <v>1</v>
      </c>
      <c r="CK24" s="136" t="str">
        <f t="shared" si="7"/>
        <v>刈谷市</v>
      </c>
      <c r="CL24" s="137">
        <f t="shared" si="17"/>
        <v>1074.195341344569</v>
      </c>
      <c r="CM24" s="75">
        <f t="shared" si="18"/>
        <v>0.36671263115601449</v>
      </c>
      <c r="CN24" s="76">
        <f t="shared" si="19"/>
        <v>1061.751207983963</v>
      </c>
      <c r="CO24" s="75">
        <f t="shared" si="20"/>
        <v>0.37101064452563343</v>
      </c>
      <c r="CP24" s="76">
        <f t="shared" si="8"/>
        <v>6.8885623786188379</v>
      </c>
      <c r="CQ24" s="75">
        <f t="shared" si="21"/>
        <v>0</v>
      </c>
      <c r="CR24" s="76">
        <f t="shared" si="9"/>
        <v>5.5555709819870307</v>
      </c>
      <c r="CS24" s="75">
        <f t="shared" si="22"/>
        <v>0</v>
      </c>
      <c r="CT24" s="76">
        <f t="shared" si="10"/>
        <v>232.65939127593242</v>
      </c>
      <c r="CU24" s="77">
        <f t="shared" si="23"/>
        <v>0.23008312583656942</v>
      </c>
      <c r="CV24" s="18"/>
      <c r="CW24" s="1078">
        <f t="shared" si="24"/>
        <v>393.92099999999999</v>
      </c>
      <c r="CX24" s="1081">
        <f>VLOOKUP($AX24&amp;"_"&amp;$CW$14,データシート1!$A:$BS,MATCH($CW$12&amp;"_"&amp;CX$20,データシート1!$A$1:$BS$1,0),0)</f>
        <v>393.92099999999999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53.530999999999999</v>
      </c>
      <c r="DB24" s="1081">
        <f>VLOOKUP($AX24&amp;"_"&amp;$CW$14,データシート1!$A:$BS,MATCH($CW$12&amp;"_"&amp;DB$20,データシート1!$A$1:$BS$1,0),0)</f>
        <v>0</v>
      </c>
      <c r="DC24" s="1081">
        <f>VLOOKUP($AX24&amp;"_"&amp;$CW$14,データシート1!$A:$BS,MATCH($CW$12&amp;"_"&amp;DC$20,データシート1!$A$1:$BS$1,0),0)</f>
        <v>0</v>
      </c>
      <c r="DD24" s="1080">
        <f t="shared" si="11"/>
        <v>447.452</v>
      </c>
      <c r="DE24" s="18"/>
      <c r="DF24" s="138">
        <f>VLOOKUP($AX24&amp;"_"&amp;$DF$14,データシート1!$A:$BS,MATCH($DF$12&amp;"_"&amp;DF$20,データシート1!$A$1:$BS$1,0),0)</f>
        <v>28</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4</v>
      </c>
      <c r="DJ24" s="74">
        <f>VLOOKUP($AX24&amp;"_"&amp;$DF$14,データシート1!$A:$BS,MATCH($DF$12&amp;"_"&amp;DJ$20,データシート1!$A$1:$BS$1,0),0)</f>
        <v>0</v>
      </c>
      <c r="DK24" s="74">
        <f>VLOOKUP($AX24&amp;"_"&amp;$DF$14,データシート1!$A:$BS,MATCH($DF$12&amp;"_"&amp;DK$20,データシート1!$A$1:$BS$1,0),0)</f>
        <v>0</v>
      </c>
      <c r="DL24" s="78">
        <f t="shared" si="12"/>
        <v>32</v>
      </c>
      <c r="DM24" s="18"/>
      <c r="DN24" s="139">
        <f t="shared" si="26"/>
        <v>0.88</v>
      </c>
      <c r="DO24" s="140">
        <f t="shared" si="27"/>
        <v>0</v>
      </c>
      <c r="DP24" s="140">
        <f t="shared" si="13"/>
        <v>0</v>
      </c>
      <c r="DQ24" s="140">
        <f t="shared" si="13"/>
        <v>0.12</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13213</v>
      </c>
      <c r="AY25" s="20" t="str">
        <f>IF(IFERROR(比較地域マスタ!$Z10,"")=0,"",IFERROR(比較地域マスタ!$Z10,""))</f>
        <v>東村山市</v>
      </c>
      <c r="BB25" s="122" t="str">
        <f t="shared" si="0"/>
        <v>13213</v>
      </c>
      <c r="BC25" s="123" t="str">
        <f t="shared" si="0"/>
        <v>東村山市</v>
      </c>
      <c r="BD25" s="40">
        <f t="shared" si="14"/>
        <v>442.83219374131124</v>
      </c>
      <c r="BE25" s="40">
        <f t="shared" si="15"/>
        <v>41.501579485059338</v>
      </c>
      <c r="BF25" s="40">
        <f>VLOOKUP($AX25&amp;"_"&amp;$BC$14,データシート1!$A:$BS,MATCH($BC$12&amp;"_"&amp;BF$20,データシート1!$A$1:$BS$1,0),0)</f>
        <v>35.844710467006102</v>
      </c>
      <c r="BG25" s="40">
        <f>VLOOKUP($AX25&amp;"_"&amp;$BC$14,データシート1!$A:$BS,MATCH($BC$12&amp;"_"&amp;BG$20,データシート1!$A$1:$BS$1,0),0)</f>
        <v>3.9928861623391976</v>
      </c>
      <c r="BH25" s="40">
        <f>VLOOKUP($AX25&amp;"_"&amp;$BC$14,データシート1!$A:$BS,MATCH($BC$12&amp;"_"&amp;BH$20,データシート1!$A$1:$BS$1,0),0)</f>
        <v>1.6639828557140361</v>
      </c>
      <c r="BI25" s="40">
        <f>VLOOKUP($AX25&amp;"_"&amp;$BC$14,データシート1!$A:$BS,MATCH($BC$12&amp;"_"&amp;BI$20,データシート1!$A$1:$BS$1,0),0)</f>
        <v>109.36854315643757</v>
      </c>
      <c r="BJ25" s="40">
        <f>VLOOKUP($AX25&amp;"_"&amp;$BC$14,データシート1!$A:$BS,MATCH($BC$12&amp;"_"&amp;BJ$20,データシート1!$A$1:$BS$1,0),0)</f>
        <v>170.1659703091145</v>
      </c>
      <c r="BK25" s="40">
        <f t="shared" si="1"/>
        <v>113.78554152475984</v>
      </c>
      <c r="BL25" s="40">
        <f t="shared" si="2"/>
        <v>104.84819887252291</v>
      </c>
      <c r="BM25" s="40">
        <f>VLOOKUP($AX25&amp;"_"&amp;$BC$14,データシート1!$A:$BS,MATCH($BC$12&amp;"_"&amp;BM$20,データシート1!$A$1:$BS$1,0),0)</f>
        <v>67.069268162206697</v>
      </c>
      <c r="BN25" s="40">
        <f>VLOOKUP($AX25&amp;"_"&amp;$BC$14,データシート1!$A:$BS,MATCH($BC$12&amp;"_"&amp;BN$20,データシート1!$A$1:$BS$1,0),0)</f>
        <v>37.778930710316217</v>
      </c>
      <c r="BO25" s="40">
        <f>VLOOKUP($AX25&amp;"_"&amp;$BC$14,データシート1!$A:$BS,MATCH($BC$12&amp;"_"&amp;BO$20,データシート1!$A$1:$BS$1,0),0)</f>
        <v>8.9373426522369197</v>
      </c>
      <c r="BP25" s="40">
        <f>VLOOKUP($AX25&amp;"_"&amp;$BC$14,データシート1!$A:$BS,MATCH($BC$12&amp;"_"&amp;BP$20,データシート1!$A$1:$BS$1,0),0)</f>
        <v>0</v>
      </c>
      <c r="BQ25" s="40">
        <f>VLOOKUP($AX25&amp;"_"&amp;$BC$14,データシート1!$A:$BS,MATCH($BC$12&amp;"_"&amp;BQ$20,データシート1!$A$1:$BS$1,0),0)</f>
        <v>8.0105592659399996</v>
      </c>
      <c r="BR25" s="41">
        <f t="shared" si="3"/>
        <v>442.83219374131124</v>
      </c>
      <c r="BT25" s="134" t="str">
        <f t="shared" si="4"/>
        <v>東村山市</v>
      </c>
      <c r="BU25" s="38">
        <f t="shared" si="25"/>
        <v>442.83219374131124</v>
      </c>
      <c r="BV25" s="69">
        <f t="shared" si="16"/>
        <v>9.3718523792114511E-2</v>
      </c>
      <c r="BW25" s="69">
        <f t="shared" si="5"/>
        <v>8.0944228928273146E-2</v>
      </c>
      <c r="BX25" s="69">
        <f t="shared" si="5"/>
        <v>9.0167025315050081E-3</v>
      </c>
      <c r="BY25" s="69">
        <f t="shared" si="5"/>
        <v>3.75759233233635E-3</v>
      </c>
      <c r="BZ25" s="69">
        <f t="shared" si="5"/>
        <v>0.24697514024991429</v>
      </c>
      <c r="CA25" s="69">
        <f t="shared" si="5"/>
        <v>0.38426738776928254</v>
      </c>
      <c r="CB25" s="69">
        <f t="shared" si="5"/>
        <v>0.25694956945978004</v>
      </c>
      <c r="CC25" s="69">
        <f t="shared" si="5"/>
        <v>0.23676733614758813</v>
      </c>
      <c r="CD25" s="69">
        <f t="shared" si="5"/>
        <v>0.15145526705175927</v>
      </c>
      <c r="CE25" s="69">
        <f t="shared" si="5"/>
        <v>8.5312069095828863E-2</v>
      </c>
      <c r="CF25" s="69">
        <f t="shared" si="5"/>
        <v>2.0182233312191922E-2</v>
      </c>
      <c r="CG25" s="69">
        <f t="shared" si="5"/>
        <v>0</v>
      </c>
      <c r="CH25" s="69">
        <f t="shared" si="5"/>
        <v>1.8089378728908583E-2</v>
      </c>
      <c r="CI25" s="135">
        <f t="shared" si="6"/>
        <v>1</v>
      </c>
      <c r="CK25" s="136" t="str">
        <f t="shared" si="7"/>
        <v>東村山市</v>
      </c>
      <c r="CL25" s="137">
        <f t="shared" si="17"/>
        <v>41.501579485059338</v>
      </c>
      <c r="CM25" s="75">
        <f t="shared" si="18"/>
        <v>0.26572482630378214</v>
      </c>
      <c r="CN25" s="76">
        <f t="shared" si="19"/>
        <v>35.844710467006102</v>
      </c>
      <c r="CO25" s="75">
        <f t="shared" si="20"/>
        <v>0.30766045690760757</v>
      </c>
      <c r="CP25" s="76">
        <f t="shared" si="8"/>
        <v>3.9928861623391976</v>
      </c>
      <c r="CQ25" s="75">
        <f t="shared" si="21"/>
        <v>0</v>
      </c>
      <c r="CR25" s="76">
        <f t="shared" si="9"/>
        <v>1.6639828557140361</v>
      </c>
      <c r="CS25" s="75">
        <f t="shared" si="22"/>
        <v>0</v>
      </c>
      <c r="CT25" s="76">
        <f t="shared" si="10"/>
        <v>109.36854315643757</v>
      </c>
      <c r="CU25" s="77">
        <f t="shared" si="23"/>
        <v>0.28934279534779866</v>
      </c>
      <c r="CV25" s="18"/>
      <c r="CW25" s="1078">
        <f t="shared" si="24"/>
        <v>11.028</v>
      </c>
      <c r="CX25" s="1081">
        <f>VLOOKUP($AX25&amp;"_"&amp;$CW$14,データシート1!$A:$BS,MATCH($CW$12&amp;"_"&amp;CX$20,データシート1!$A$1:$BS$1,0),0)</f>
        <v>11.028</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31.645</v>
      </c>
      <c r="DB25" s="1081">
        <f>VLOOKUP($AX25&amp;"_"&amp;$CW$14,データシート1!$A:$BS,MATCH($CW$12&amp;"_"&amp;DB$20,データシート1!$A$1:$BS$1,0),0)</f>
        <v>0</v>
      </c>
      <c r="DC25" s="1081">
        <f>VLOOKUP($AX25&amp;"_"&amp;$CW$14,データシート1!$A:$BS,MATCH($CW$12&amp;"_"&amp;DC$20,データシート1!$A$1:$BS$1,0),0)</f>
        <v>0</v>
      </c>
      <c r="DD25" s="1080">
        <f t="shared" si="11"/>
        <v>42.673000000000002</v>
      </c>
      <c r="DE25" s="18"/>
      <c r="DF25" s="138">
        <f>VLOOKUP($AX25&amp;"_"&amp;$DF$14,データシート1!$A:$BS,MATCH($DF$12&amp;"_"&amp;DF$20,データシート1!$A$1:$BS$1,0),0)</f>
        <v>2</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5</v>
      </c>
      <c r="DJ25" s="74">
        <f>VLOOKUP($AX25&amp;"_"&amp;$DF$14,データシート1!$A:$BS,MATCH($DF$12&amp;"_"&amp;DJ$20,データシート1!$A$1:$BS$1,0),0)</f>
        <v>0</v>
      </c>
      <c r="DK25" s="74">
        <f>VLOOKUP($AX25&amp;"_"&amp;$DF$14,データシート1!$A:$BS,MATCH($DF$12&amp;"_"&amp;DK$20,データシート1!$A$1:$BS$1,0),0)</f>
        <v>0</v>
      </c>
      <c r="DL25" s="78">
        <f t="shared" si="12"/>
        <v>7</v>
      </c>
      <c r="DM25" s="18"/>
      <c r="DN25" s="139">
        <f t="shared" si="26"/>
        <v>0.26</v>
      </c>
      <c r="DO25" s="140">
        <f t="shared" si="27"/>
        <v>0</v>
      </c>
      <c r="DP25" s="140">
        <f t="shared" si="13"/>
        <v>0</v>
      </c>
      <c r="DQ25" s="140">
        <f t="shared" si="13"/>
        <v>0.74</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38202</v>
      </c>
      <c r="AY26" s="20" t="str">
        <f>IF(IFERROR(比較地域マスタ!$Z11,"")=0,"",IFERROR(比較地域マスタ!$Z11,""))</f>
        <v>今治市</v>
      </c>
      <c r="BB26" s="122" t="str">
        <f t="shared" si="0"/>
        <v>38202</v>
      </c>
      <c r="BC26" s="123" t="str">
        <f t="shared" si="0"/>
        <v>今治市</v>
      </c>
      <c r="BD26" s="40">
        <f t="shared" si="14"/>
        <v>2497.4519251835582</v>
      </c>
      <c r="BE26" s="40">
        <f t="shared" si="15"/>
        <v>1725.7943813704035</v>
      </c>
      <c r="BF26" s="40">
        <f>VLOOKUP($AX26&amp;"_"&amp;$BC$14,データシート1!$A:$BS,MATCH($BC$12&amp;"_"&amp;BF$20,データシート1!$A$1:$BS$1,0),0)</f>
        <v>1684.957741636407</v>
      </c>
      <c r="BG26" s="40">
        <f>VLOOKUP($AX26&amp;"_"&amp;$BC$14,データシート1!$A:$BS,MATCH($BC$12&amp;"_"&amp;BG$20,データシート1!$A$1:$BS$1,0),0)</f>
        <v>11.270670631167501</v>
      </c>
      <c r="BH26" s="40">
        <f>VLOOKUP($AX26&amp;"_"&amp;$BC$14,データシート1!$A:$BS,MATCH($BC$12&amp;"_"&amp;BH$20,データシート1!$A$1:$BS$1,0),0)</f>
        <v>29.565969102828873</v>
      </c>
      <c r="BI26" s="40">
        <f>VLOOKUP($AX26&amp;"_"&amp;$BC$14,データシート1!$A:$BS,MATCH($BC$12&amp;"_"&amp;BI$20,データシート1!$A$1:$BS$1,0),0)</f>
        <v>205.25236505070845</v>
      </c>
      <c r="BJ26" s="40">
        <f>VLOOKUP($AX26&amp;"_"&amp;$BC$14,データシート1!$A:$BS,MATCH($BC$12&amp;"_"&amp;BJ$20,データシート1!$A$1:$BS$1,0),0)</f>
        <v>246.37449485855186</v>
      </c>
      <c r="BK26" s="40">
        <f t="shared" si="1"/>
        <v>297.25806576650774</v>
      </c>
      <c r="BL26" s="40">
        <f t="shared" si="2"/>
        <v>258.43897695383129</v>
      </c>
      <c r="BM26" s="40">
        <f>VLOOKUP($AX26&amp;"_"&amp;$BC$14,データシート1!$A:$BS,MATCH($BC$12&amp;"_"&amp;BM$20,データシート1!$A$1:$BS$1,0),0)</f>
        <v>129.20693132913701</v>
      </c>
      <c r="BN26" s="40">
        <f>VLOOKUP($AX26&amp;"_"&amp;$BC$14,データシート1!$A:$BS,MATCH($BC$12&amp;"_"&amp;BN$20,データシート1!$A$1:$BS$1,0),0)</f>
        <v>129.23204562469428</v>
      </c>
      <c r="BO26" s="40">
        <f>VLOOKUP($AX26&amp;"_"&amp;$BC$14,データシート1!$A:$BS,MATCH($BC$12&amp;"_"&amp;BO$20,データシート1!$A$1:$BS$1,0),0)</f>
        <v>9.2132313295901547</v>
      </c>
      <c r="BP26" s="40">
        <f>VLOOKUP($AX26&amp;"_"&amp;$BC$14,データシート1!$A:$BS,MATCH($BC$12&amp;"_"&amp;BP$20,データシート1!$A$1:$BS$1,0),0)</f>
        <v>29.60585748308629</v>
      </c>
      <c r="BQ26" s="40">
        <f>VLOOKUP($AX26&amp;"_"&amp;$BC$14,データシート1!$A:$BS,MATCH($BC$12&amp;"_"&amp;BQ$20,データシート1!$A$1:$BS$1,0),0)</f>
        <v>22.77261813738691</v>
      </c>
      <c r="BR26" s="41">
        <f t="shared" si="3"/>
        <v>2497.4519251835582</v>
      </c>
      <c r="BT26" s="134" t="str">
        <f t="shared" si="4"/>
        <v>今治市</v>
      </c>
      <c r="BU26" s="38">
        <f t="shared" si="25"/>
        <v>2497.4519251835582</v>
      </c>
      <c r="BV26" s="69">
        <f t="shared" si="16"/>
        <v>0.69102206291460877</v>
      </c>
      <c r="BW26" s="69">
        <f t="shared" si="5"/>
        <v>0.67467074126464543</v>
      </c>
      <c r="BX26" s="69">
        <f t="shared" si="5"/>
        <v>4.5128679024879041E-3</v>
      </c>
      <c r="BY26" s="69">
        <f t="shared" si="5"/>
        <v>1.183845374747537E-2</v>
      </c>
      <c r="BZ26" s="69">
        <f t="shared" si="5"/>
        <v>8.2184711137381669E-2</v>
      </c>
      <c r="CA26" s="69">
        <f t="shared" si="5"/>
        <v>9.8650345327645814E-2</v>
      </c>
      <c r="CB26" s="69">
        <f t="shared" si="5"/>
        <v>0.1190245396794414</v>
      </c>
      <c r="CC26" s="69">
        <f t="shared" si="5"/>
        <v>0.10348106177652909</v>
      </c>
      <c r="CD26" s="69">
        <f t="shared" si="5"/>
        <v>5.1735502904481548E-2</v>
      </c>
      <c r="CE26" s="69">
        <f t="shared" si="5"/>
        <v>5.1745558872047542E-2</v>
      </c>
      <c r="CF26" s="69">
        <f t="shared" si="5"/>
        <v>3.6890525245698168E-3</v>
      </c>
      <c r="CG26" s="69">
        <f t="shared" si="5"/>
        <v>1.1854425378342493E-2</v>
      </c>
      <c r="CH26" s="69">
        <f t="shared" si="5"/>
        <v>9.1183409409224814E-3</v>
      </c>
      <c r="CI26" s="135">
        <f t="shared" si="6"/>
        <v>1</v>
      </c>
      <c r="CK26" s="136" t="str">
        <f t="shared" si="7"/>
        <v>今治市</v>
      </c>
      <c r="CL26" s="137">
        <f t="shared" si="17"/>
        <v>1725.7943813704035</v>
      </c>
      <c r="CM26" s="75">
        <f t="shared" si="18"/>
        <v>9.5379844654083945E-2</v>
      </c>
      <c r="CN26" s="76">
        <f t="shared" si="19"/>
        <v>1684.957741636407</v>
      </c>
      <c r="CO26" s="75">
        <f t="shared" si="20"/>
        <v>9.7691470790322005E-2</v>
      </c>
      <c r="CP26" s="76">
        <f t="shared" si="8"/>
        <v>11.270670631167501</v>
      </c>
      <c r="CQ26" s="75">
        <f t="shared" si="21"/>
        <v>0</v>
      </c>
      <c r="CR26" s="76">
        <f t="shared" si="9"/>
        <v>29.565969102828873</v>
      </c>
      <c r="CS26" s="75">
        <f t="shared" si="22"/>
        <v>0</v>
      </c>
      <c r="CT26" s="76">
        <f t="shared" si="10"/>
        <v>205.25236505070845</v>
      </c>
      <c r="CU26" s="77">
        <f t="shared" si="23"/>
        <v>7.4386475382283546E-2</v>
      </c>
      <c r="CV26" s="18"/>
      <c r="CW26" s="1078">
        <f t="shared" si="24"/>
        <v>164.60599999999999</v>
      </c>
      <c r="CX26" s="1081">
        <f>VLOOKUP($AX26&amp;"_"&amp;$CW$14,データシート1!$A:$BS,MATCH($CW$12&amp;"_"&amp;CX$20,データシート1!$A$1:$BS$1,0),0)</f>
        <v>164.60599999999999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15.267999999999999</v>
      </c>
      <c r="DB26" s="1081">
        <f>VLOOKUP($AX26&amp;"_"&amp;$CW$14,データシート1!$A:$BS,MATCH($CW$12&amp;"_"&amp;DB$20,データシート1!$A$1:$BS$1,0),0)</f>
        <v>996.971</v>
      </c>
      <c r="DC26" s="1081">
        <f>VLOOKUP($AX26&amp;"_"&amp;$CW$14,データシート1!$A:$BS,MATCH($CW$12&amp;"_"&amp;DC$20,データシート1!$A$1:$BS$1,0),0)</f>
        <v>0</v>
      </c>
      <c r="DD26" s="1080">
        <f t="shared" si="11"/>
        <v>1176.845</v>
      </c>
      <c r="DE26" s="18"/>
      <c r="DF26" s="138">
        <f>VLOOKUP($AX26&amp;"_"&amp;$DF$14,データシート1!$A:$BS,MATCH($DF$12&amp;"_"&amp;DF$20,データシート1!$A$1:$BS$1,0),0)</f>
        <v>16</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5</v>
      </c>
      <c r="DJ26" s="74">
        <f>VLOOKUP($AX26&amp;"_"&amp;$DF$14,データシート1!$A:$BS,MATCH($DF$12&amp;"_"&amp;DJ$20,データシート1!$A$1:$BS$1,0),0)</f>
        <v>1</v>
      </c>
      <c r="DK26" s="74">
        <f>VLOOKUP($AX26&amp;"_"&amp;$DF$14,データシート1!$A:$BS,MATCH($DF$12&amp;"_"&amp;DK$20,データシート1!$A$1:$BS$1,0),0)</f>
        <v>0</v>
      </c>
      <c r="DL26" s="78">
        <f t="shared" si="12"/>
        <v>22</v>
      </c>
      <c r="DM26" s="18"/>
      <c r="DN26" s="139">
        <f t="shared" si="26"/>
        <v>0.14000000000000001</v>
      </c>
      <c r="DO26" s="140">
        <f t="shared" si="27"/>
        <v>0</v>
      </c>
      <c r="DP26" s="140">
        <f t="shared" si="13"/>
        <v>0</v>
      </c>
      <c r="DQ26" s="140">
        <f t="shared" si="13"/>
        <v>0.01</v>
      </c>
      <c r="DR26" s="140">
        <f t="shared" si="13"/>
        <v>0.85</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11232</v>
      </c>
      <c r="AY27" s="20" t="str">
        <f>IF(IFERROR(比較地域マスタ!$Z12,"")=0,"",IFERROR(比較地域マスタ!$Z12,""))</f>
        <v>久喜市</v>
      </c>
      <c r="BB27" s="122" t="str">
        <f t="shared" si="0"/>
        <v>11232</v>
      </c>
      <c r="BC27" s="123" t="str">
        <f t="shared" si="0"/>
        <v>久喜市</v>
      </c>
      <c r="BD27" s="40">
        <f t="shared" si="14"/>
        <v>806.98155643433699</v>
      </c>
      <c r="BE27" s="40">
        <f t="shared" si="15"/>
        <v>276.84723222285288</v>
      </c>
      <c r="BF27" s="40">
        <f>VLOOKUP($AX27&amp;"_"&amp;$BC$14,データシート1!$A:$BS,MATCH($BC$12&amp;"_"&amp;BF$20,データシート1!$A$1:$BS$1,0),0)</f>
        <v>261.56413830449509</v>
      </c>
      <c r="BG27" s="40">
        <f>VLOOKUP($AX27&amp;"_"&amp;$BC$14,データシート1!$A:$BS,MATCH($BC$12&amp;"_"&amp;BG$20,データシート1!$A$1:$BS$1,0),0)</f>
        <v>5.9229630127842068</v>
      </c>
      <c r="BH27" s="40">
        <f>VLOOKUP($AX27&amp;"_"&amp;$BC$14,データシート1!$A:$BS,MATCH($BC$12&amp;"_"&amp;BH$20,データシート1!$A$1:$BS$1,0),0)</f>
        <v>9.360130905573639</v>
      </c>
      <c r="BI27" s="40">
        <f>VLOOKUP($AX27&amp;"_"&amp;$BC$14,データシート1!$A:$BS,MATCH($BC$12&amp;"_"&amp;BI$20,データシート1!$A$1:$BS$1,0),0)</f>
        <v>155.34773446695348</v>
      </c>
      <c r="BJ27" s="40">
        <f>VLOOKUP($AX27&amp;"_"&amp;$BC$14,データシート1!$A:$BS,MATCH($BC$12&amp;"_"&amp;BJ$20,データシート1!$A$1:$BS$1,0),0)</f>
        <v>170.0981369596598</v>
      </c>
      <c r="BK27" s="40">
        <f t="shared" si="1"/>
        <v>193.49161550799221</v>
      </c>
      <c r="BL27" s="40">
        <f t="shared" si="2"/>
        <v>184.49937814350568</v>
      </c>
      <c r="BM27" s="40">
        <f>VLOOKUP($AX27&amp;"_"&amp;$BC$14,データシート1!$A:$BS,MATCH($BC$12&amp;"_"&amp;BM$20,データシート1!$A$1:$BS$1,0),0)</f>
        <v>115.77656437690443</v>
      </c>
      <c r="BN27" s="40">
        <f>VLOOKUP($AX27&amp;"_"&amp;$BC$14,データシート1!$A:$BS,MATCH($BC$12&amp;"_"&amp;BN$20,データシート1!$A$1:$BS$1,0),0)</f>
        <v>68.722813766601263</v>
      </c>
      <c r="BO27" s="40">
        <f>VLOOKUP($AX27&amp;"_"&amp;$BC$14,データシート1!$A:$BS,MATCH($BC$12&amp;"_"&amp;BO$20,データシート1!$A$1:$BS$1,0),0)</f>
        <v>8.9922373644865168</v>
      </c>
      <c r="BP27" s="40">
        <f>VLOOKUP($AX27&amp;"_"&amp;$BC$14,データシート1!$A:$BS,MATCH($BC$12&amp;"_"&amp;BP$20,データシート1!$A$1:$BS$1,0),0)</f>
        <v>0</v>
      </c>
      <c r="BQ27" s="40">
        <f>VLOOKUP($AX27&amp;"_"&amp;$BC$14,データシート1!$A:$BS,MATCH($BC$12&amp;"_"&amp;BQ$20,データシート1!$A$1:$BS$1,0),0)</f>
        <v>11.19683727687868</v>
      </c>
      <c r="BR27" s="41">
        <f t="shared" si="3"/>
        <v>806.98155643433699</v>
      </c>
      <c r="BT27" s="134" t="str">
        <f t="shared" si="4"/>
        <v>久喜市</v>
      </c>
      <c r="BU27" s="38">
        <f t="shared" si="25"/>
        <v>806.98155643433699</v>
      </c>
      <c r="BV27" s="69">
        <f t="shared" si="16"/>
        <v>0.34306512957508906</v>
      </c>
      <c r="BW27" s="69">
        <f t="shared" si="5"/>
        <v>0.32412653823244869</v>
      </c>
      <c r="BX27" s="69">
        <f t="shared" si="5"/>
        <v>7.3396510311275623E-3</v>
      </c>
      <c r="BY27" s="69">
        <f t="shared" si="5"/>
        <v>1.1598940311512882E-2</v>
      </c>
      <c r="BZ27" s="69">
        <f t="shared" si="5"/>
        <v>0.19250469013611704</v>
      </c>
      <c r="CA27" s="69">
        <f t="shared" si="5"/>
        <v>0.21078317788481013</v>
      </c>
      <c r="CB27" s="69">
        <f t="shared" si="5"/>
        <v>0.23977204183319692</v>
      </c>
      <c r="CC27" s="69">
        <f t="shared" si="5"/>
        <v>0.22862898993468897</v>
      </c>
      <c r="CD27" s="69">
        <f t="shared" si="5"/>
        <v>0.14346866226839847</v>
      </c>
      <c r="CE27" s="69">
        <f t="shared" si="5"/>
        <v>8.5160327666290531E-2</v>
      </c>
      <c r="CF27" s="69">
        <f t="shared" si="5"/>
        <v>1.1143051898507922E-2</v>
      </c>
      <c r="CG27" s="69">
        <f t="shared" si="5"/>
        <v>0</v>
      </c>
      <c r="CH27" s="69">
        <f t="shared" si="5"/>
        <v>1.3874960570786913E-2</v>
      </c>
      <c r="CI27" s="135">
        <f t="shared" si="6"/>
        <v>1</v>
      </c>
      <c r="CK27" s="136" t="str">
        <f t="shared" si="7"/>
        <v>久喜市</v>
      </c>
      <c r="CL27" s="137">
        <f t="shared" si="17"/>
        <v>276.84723222285288</v>
      </c>
      <c r="CM27" s="75">
        <f t="shared" si="18"/>
        <v>1</v>
      </c>
      <c r="CN27" s="76">
        <f t="shared" si="19"/>
        <v>261.56413830449509</v>
      </c>
      <c r="CO27" s="75">
        <f t="shared" si="20"/>
        <v>1</v>
      </c>
      <c r="CP27" s="76">
        <f t="shared" si="8"/>
        <v>5.9229630127842068</v>
      </c>
      <c r="CQ27" s="75">
        <f t="shared" si="21"/>
        <v>0</v>
      </c>
      <c r="CR27" s="76">
        <f t="shared" si="9"/>
        <v>9.360130905573639</v>
      </c>
      <c r="CS27" s="75">
        <f t="shared" si="22"/>
        <v>0</v>
      </c>
      <c r="CT27" s="76">
        <f t="shared" si="10"/>
        <v>155.34773446695348</v>
      </c>
      <c r="CU27" s="77">
        <f t="shared" si="23"/>
        <v>0.1567708733157015</v>
      </c>
      <c r="CV27" s="18"/>
      <c r="CW27" s="1078">
        <f t="shared" si="24"/>
        <v>286.94900000000001</v>
      </c>
      <c r="CX27" s="1081">
        <f>VLOOKUP($AX27&amp;"_"&amp;$CW$14,データシート1!$A:$BS,MATCH($CW$12&amp;"_"&amp;CX$20,データシート1!$A$1:$BS$1,0),0)</f>
        <v>286.94900000000001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24.353999999999999</v>
      </c>
      <c r="DB27" s="1081">
        <f>VLOOKUP($AX27&amp;"_"&amp;$CW$14,データシート1!$A:$BS,MATCH($CW$12&amp;"_"&amp;DB$20,データシート1!$A$1:$BS$1,0),0)</f>
        <v>0</v>
      </c>
      <c r="DC27" s="1081">
        <f>VLOOKUP($AX27&amp;"_"&amp;$CW$14,データシート1!$A:$BS,MATCH($CW$12&amp;"_"&amp;DC$20,データシート1!$A$1:$BS$1,0),0)</f>
        <v>0</v>
      </c>
      <c r="DD27" s="1080">
        <f t="shared" si="11"/>
        <v>311.303</v>
      </c>
      <c r="DE27" s="18"/>
      <c r="DF27" s="138">
        <f>VLOOKUP($AX27&amp;"_"&amp;$DF$14,データシート1!$A:$BS,MATCH($DF$12&amp;"_"&amp;DF$20,データシート1!$A$1:$BS$1,0),0)</f>
        <v>17</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7</v>
      </c>
      <c r="DJ27" s="74">
        <f>VLOOKUP($AX27&amp;"_"&amp;$DF$14,データシート1!$A:$BS,MATCH($DF$12&amp;"_"&amp;DJ$20,データシート1!$A$1:$BS$1,0),0)</f>
        <v>0</v>
      </c>
      <c r="DK27" s="74">
        <f>VLOOKUP($AX27&amp;"_"&amp;$DF$14,データシート1!$A:$BS,MATCH($DF$12&amp;"_"&amp;DK$20,データシート1!$A$1:$BS$1,0),0)</f>
        <v>0</v>
      </c>
      <c r="DL27" s="78">
        <f t="shared" si="12"/>
        <v>24</v>
      </c>
      <c r="DM27" s="18"/>
      <c r="DN27" s="139">
        <f t="shared" si="26"/>
        <v>0.92</v>
      </c>
      <c r="DO27" s="140">
        <f t="shared" si="27"/>
        <v>0</v>
      </c>
      <c r="DP27" s="140">
        <f t="shared" si="13"/>
        <v>0</v>
      </c>
      <c r="DQ27" s="140">
        <f t="shared" si="13"/>
        <v>0.08</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23219</v>
      </c>
      <c r="AY28" s="20" t="str">
        <f>IF(IFERROR(比較地域マスタ!$Z13,"")=0,"",IFERROR(比較地域マスタ!$Z13,""))</f>
        <v>小牧市</v>
      </c>
      <c r="BB28" s="122" t="str">
        <f t="shared" si="0"/>
        <v>23219</v>
      </c>
      <c r="BC28" s="123" t="str">
        <f t="shared" si="0"/>
        <v>小牧市</v>
      </c>
      <c r="BD28" s="40">
        <f t="shared" si="14"/>
        <v>1586.3892961181145</v>
      </c>
      <c r="BE28" s="40">
        <f t="shared" si="15"/>
        <v>896.89845214300522</v>
      </c>
      <c r="BF28" s="40">
        <f>VLOOKUP($AX28&amp;"_"&amp;$BC$14,データシート1!$A:$BS,MATCH($BC$12&amp;"_"&amp;BF$20,データシート1!$A$1:$BS$1,0),0)</f>
        <v>883.59407388227919</v>
      </c>
      <c r="BG28" s="40">
        <f>VLOOKUP($AX28&amp;"_"&amp;$BC$14,データシート1!$A:$BS,MATCH($BC$12&amp;"_"&amp;BG$20,データシート1!$A$1:$BS$1,0),0)</f>
        <v>6.9551542813122529</v>
      </c>
      <c r="BH28" s="40">
        <f>VLOOKUP($AX28&amp;"_"&amp;$BC$14,データシート1!$A:$BS,MATCH($BC$12&amp;"_"&amp;BH$20,データシート1!$A$1:$BS$1,0),0)</f>
        <v>6.3492239794137495</v>
      </c>
      <c r="BI28" s="40">
        <f>VLOOKUP($AX28&amp;"_"&amp;$BC$14,データシート1!$A:$BS,MATCH($BC$12&amp;"_"&amp;BI$20,データシート1!$A$1:$BS$1,0),0)</f>
        <v>241.13900462539692</v>
      </c>
      <c r="BJ28" s="40">
        <f>VLOOKUP($AX28&amp;"_"&amp;$BC$14,データシート1!$A:$BS,MATCH($BC$12&amp;"_"&amp;BJ$20,データシート1!$A$1:$BS$1,0),0)</f>
        <v>177.85743029778806</v>
      </c>
      <c r="BK28" s="40">
        <f t="shared" si="1"/>
        <v>258.43349597963595</v>
      </c>
      <c r="BL28" s="40">
        <f t="shared" si="2"/>
        <v>249.45641215010983</v>
      </c>
      <c r="BM28" s="40">
        <f>VLOOKUP($AX28&amp;"_"&amp;$BC$14,データシート1!$A:$BS,MATCH($BC$12&amp;"_"&amp;BM$20,データシート1!$A$1:$BS$1,0),0)</f>
        <v>135.3350522923366</v>
      </c>
      <c r="BN28" s="40">
        <f>VLOOKUP($AX28&amp;"_"&amp;$BC$14,データシート1!$A:$BS,MATCH($BC$12&amp;"_"&amp;BN$20,データシート1!$A$1:$BS$1,0),0)</f>
        <v>114.12135985777324</v>
      </c>
      <c r="BO28" s="40">
        <f>VLOOKUP($AX28&amp;"_"&amp;$BC$14,データシート1!$A:$BS,MATCH($BC$12&amp;"_"&amp;BO$20,データシート1!$A$1:$BS$1,0),0)</f>
        <v>8.9770838295260997</v>
      </c>
      <c r="BP28" s="40">
        <f>VLOOKUP($AX28&amp;"_"&amp;$BC$14,データシート1!$A:$BS,MATCH($BC$12&amp;"_"&amp;BP$20,データシート1!$A$1:$BS$1,0),0)</f>
        <v>0</v>
      </c>
      <c r="BQ28" s="40">
        <f>VLOOKUP($AX28&amp;"_"&amp;$BC$14,データシート1!$A:$BS,MATCH($BC$12&amp;"_"&amp;BQ$20,データシート1!$A$1:$BS$1,0),0)</f>
        <v>12.06091307228836</v>
      </c>
      <c r="BR28" s="41">
        <f t="shared" si="3"/>
        <v>1586.3892961181145</v>
      </c>
      <c r="BT28" s="134" t="str">
        <f t="shared" si="4"/>
        <v>小牧市</v>
      </c>
      <c r="BU28" s="38">
        <f t="shared" si="25"/>
        <v>1586.3892961181145</v>
      </c>
      <c r="BV28" s="69">
        <f t="shared" si="16"/>
        <v>0.5653709681083392</v>
      </c>
      <c r="BW28" s="69">
        <f t="shared" si="5"/>
        <v>0.55698438967309527</v>
      </c>
      <c r="BX28" s="69">
        <f t="shared" si="5"/>
        <v>4.3842670259635992E-3</v>
      </c>
      <c r="BY28" s="69">
        <f t="shared" si="5"/>
        <v>4.0023114092803472E-3</v>
      </c>
      <c r="BZ28" s="69">
        <f t="shared" si="5"/>
        <v>0.15200493675509705</v>
      </c>
      <c r="CA28" s="69">
        <f t="shared" si="5"/>
        <v>0.11211461822958851</v>
      </c>
      <c r="CB28" s="69">
        <f t="shared" si="5"/>
        <v>0.16290673204365488</v>
      </c>
      <c r="CC28" s="69">
        <f t="shared" si="5"/>
        <v>0.15724791686411918</v>
      </c>
      <c r="CD28" s="69">
        <f t="shared" si="5"/>
        <v>8.5310114373250437E-2</v>
      </c>
      <c r="CE28" s="69">
        <f t="shared" si="5"/>
        <v>7.1937802490868757E-2</v>
      </c>
      <c r="CF28" s="69">
        <f t="shared" si="5"/>
        <v>5.6588151795356739E-3</v>
      </c>
      <c r="CG28" s="69">
        <f t="shared" si="5"/>
        <v>0</v>
      </c>
      <c r="CH28" s="69">
        <f t="shared" si="5"/>
        <v>7.602744863320336E-3</v>
      </c>
      <c r="CI28" s="135">
        <f t="shared" si="6"/>
        <v>1</v>
      </c>
      <c r="CK28" s="136" t="str">
        <f t="shared" si="7"/>
        <v>小牧市</v>
      </c>
      <c r="CL28" s="137">
        <f t="shared" si="17"/>
        <v>896.89845214300522</v>
      </c>
      <c r="CM28" s="75">
        <f t="shared" si="18"/>
        <v>0.33374012329354924</v>
      </c>
      <c r="CN28" s="76">
        <f t="shared" si="19"/>
        <v>883.59407388227919</v>
      </c>
      <c r="CO28" s="75">
        <f t="shared" si="20"/>
        <v>0.338765286965788</v>
      </c>
      <c r="CP28" s="76">
        <f t="shared" si="8"/>
        <v>6.9551542813122529</v>
      </c>
      <c r="CQ28" s="75">
        <f t="shared" si="21"/>
        <v>0</v>
      </c>
      <c r="CR28" s="76">
        <f t="shared" si="9"/>
        <v>6.3492239794137495</v>
      </c>
      <c r="CS28" s="75">
        <f t="shared" si="22"/>
        <v>0</v>
      </c>
      <c r="CT28" s="76">
        <f t="shared" si="10"/>
        <v>241.13900462539692</v>
      </c>
      <c r="CU28" s="77">
        <f t="shared" si="23"/>
        <v>0.25433048500499944</v>
      </c>
      <c r="CV28" s="18"/>
      <c r="CW28" s="1078">
        <f t="shared" si="24"/>
        <v>299.33100000000002</v>
      </c>
      <c r="CX28" s="1081">
        <f>VLOOKUP($AX28&amp;"_"&amp;$CW$14,データシート1!$A:$BS,MATCH($CW$12&amp;"_"&amp;CX$20,データシート1!$A$1:$BS$1,0),0)</f>
        <v>299.33100000000002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61.329000000000008</v>
      </c>
      <c r="DB28" s="1081">
        <f>VLOOKUP($AX28&amp;"_"&amp;$CW$14,データシート1!$A:$BS,MATCH($CW$12&amp;"_"&amp;DB$20,データシート1!$A$1:$BS$1,0),0)</f>
        <v>0.63300000000000001</v>
      </c>
      <c r="DC28" s="1081">
        <f>VLOOKUP($AX28&amp;"_"&amp;$CW$14,データシート1!$A:$BS,MATCH($CW$12&amp;"_"&amp;DC$20,データシート1!$A$1:$BS$1,0),0)</f>
        <v>0</v>
      </c>
      <c r="DD28" s="1080">
        <f t="shared" si="11"/>
        <v>361.29300000000001</v>
      </c>
      <c r="DE28" s="18"/>
      <c r="DF28" s="138">
        <f>VLOOKUP($AX28&amp;"_"&amp;$DF$14,データシート1!$A:$BS,MATCH($DF$12&amp;"_"&amp;DF$20,データシート1!$A$1:$BS$1,0),0)</f>
        <v>38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8</v>
      </c>
      <c r="DJ28" s="74">
        <f>VLOOKUP($AX28&amp;"_"&amp;$DF$14,データシート1!$A:$BS,MATCH($DF$12&amp;"_"&amp;DJ$20,データシート1!$A$1:$BS$1,0),0)</f>
        <v>1</v>
      </c>
      <c r="DK28" s="74">
        <f>VLOOKUP($AX28&amp;"_"&amp;$DF$14,データシート1!$A:$BS,MATCH($DF$12&amp;"_"&amp;DK$20,データシート1!$A$1:$BS$1,0),0)</f>
        <v>0</v>
      </c>
      <c r="DL28" s="78">
        <f t="shared" si="12"/>
        <v>47</v>
      </c>
      <c r="DM28" s="18"/>
      <c r="DN28" s="139">
        <f t="shared" si="26"/>
        <v>0.83</v>
      </c>
      <c r="DO28" s="140">
        <f t="shared" si="27"/>
        <v>0</v>
      </c>
      <c r="DP28" s="140">
        <f t="shared" si="13"/>
        <v>0</v>
      </c>
      <c r="DQ28" s="140">
        <f t="shared" si="13"/>
        <v>0.17</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11215</v>
      </c>
      <c r="AY29" s="20" t="str">
        <f>IF(IFERROR(比較地域マスタ!$Z14,"")=0,"",IFERROR(比較地域マスタ!$Z14,""))</f>
        <v>狭山市</v>
      </c>
      <c r="BB29" s="122" t="str">
        <f t="shared" si="0"/>
        <v>11215</v>
      </c>
      <c r="BC29" s="123" t="str">
        <f t="shared" si="0"/>
        <v>狭山市</v>
      </c>
      <c r="BD29" s="40">
        <f t="shared" si="14"/>
        <v>1067.7191274188306</v>
      </c>
      <c r="BE29" s="40">
        <f t="shared" si="15"/>
        <v>543.78304052660451</v>
      </c>
      <c r="BF29" s="40">
        <f>VLOOKUP($AX29&amp;"_"&amp;$BC$14,データシート1!$A:$BS,MATCH($BC$12&amp;"_"&amp;BF$20,データシート1!$A$1:$BS$1,0),0)</f>
        <v>534.40817031062795</v>
      </c>
      <c r="BG29" s="40">
        <f>VLOOKUP($AX29&amp;"_"&amp;$BC$14,データシート1!$A:$BS,MATCH($BC$12&amp;"_"&amp;BG$20,データシート1!$A$1:$BS$1,0),0)</f>
        <v>5.4238601854831598</v>
      </c>
      <c r="BH29" s="40">
        <f>VLOOKUP($AX29&amp;"_"&amp;$BC$14,データシート1!$A:$BS,MATCH($BC$12&amp;"_"&amp;BH$20,データシート1!$A$1:$BS$1,0),0)</f>
        <v>3.9510100304933946</v>
      </c>
      <c r="BI29" s="40">
        <f>VLOOKUP($AX29&amp;"_"&amp;$BC$14,データシート1!$A:$BS,MATCH($BC$12&amp;"_"&amp;BI$20,データシート1!$A$1:$BS$1,0),0)</f>
        <v>157.846961108318</v>
      </c>
      <c r="BJ29" s="40">
        <f>VLOOKUP($AX29&amp;"_"&amp;$BC$14,データシート1!$A:$BS,MATCH($BC$12&amp;"_"&amp;BJ$20,データシート1!$A$1:$BS$1,0),0)</f>
        <v>176.50296699341803</v>
      </c>
      <c r="BK29" s="40">
        <f t="shared" si="1"/>
        <v>176.06910747689003</v>
      </c>
      <c r="BL29" s="40">
        <f t="shared" si="2"/>
        <v>167.23489141082339</v>
      </c>
      <c r="BM29" s="40">
        <f>VLOOKUP($AX29&amp;"_"&amp;$BC$14,データシート1!$A:$BS,MATCH($BC$12&amp;"_"&amp;BM$20,データシート1!$A$1:$BS$1,0),0)</f>
        <v>104.0395124202123</v>
      </c>
      <c r="BN29" s="40">
        <f>VLOOKUP($AX29&amp;"_"&amp;$BC$14,データシート1!$A:$BS,MATCH($BC$12&amp;"_"&amp;BN$20,データシート1!$A$1:$BS$1,0),0)</f>
        <v>63.195378990611083</v>
      </c>
      <c r="BO29" s="40">
        <f>VLOOKUP($AX29&amp;"_"&amp;$BC$14,データシート1!$A:$BS,MATCH($BC$12&amp;"_"&amp;BO$20,データシート1!$A$1:$BS$1,0),0)</f>
        <v>8.8342160660666256</v>
      </c>
      <c r="BP29" s="40">
        <f>VLOOKUP($AX29&amp;"_"&amp;$BC$14,データシート1!$A:$BS,MATCH($BC$12&amp;"_"&amp;BP$20,データシート1!$A$1:$BS$1,0),0)</f>
        <v>0</v>
      </c>
      <c r="BQ29" s="40">
        <f>VLOOKUP($AX29&amp;"_"&amp;$BC$14,データシート1!$A:$BS,MATCH($BC$12&amp;"_"&amp;BQ$20,データシート1!$A$1:$BS$1,0),0)</f>
        <v>13.5170513136</v>
      </c>
      <c r="BR29" s="41">
        <f t="shared" si="3"/>
        <v>1067.7191274188306</v>
      </c>
      <c r="BT29" s="134" t="str">
        <f t="shared" si="4"/>
        <v>狭山市</v>
      </c>
      <c r="BU29" s="38">
        <f t="shared" si="25"/>
        <v>1067.7191274188306</v>
      </c>
      <c r="BV29" s="69">
        <f t="shared" si="16"/>
        <v>0.50929408920600572</v>
      </c>
      <c r="BW29" s="69">
        <f t="shared" si="5"/>
        <v>0.50051381171988452</v>
      </c>
      <c r="BX29" s="69">
        <f t="shared" si="5"/>
        <v>5.0798567209291556E-3</v>
      </c>
      <c r="BY29" s="69">
        <f t="shared" si="5"/>
        <v>3.7004207651920667E-3</v>
      </c>
      <c r="BZ29" s="69">
        <f t="shared" si="5"/>
        <v>0.14783565926172634</v>
      </c>
      <c r="CA29" s="69">
        <f t="shared" si="5"/>
        <v>0.16530842471662663</v>
      </c>
      <c r="CB29" s="69">
        <f t="shared" si="5"/>
        <v>0.16490208235056183</v>
      </c>
      <c r="CC29" s="69">
        <f t="shared" si="5"/>
        <v>0.15662816851010924</v>
      </c>
      <c r="CD29" s="69">
        <f t="shared" si="5"/>
        <v>9.7440899716504825E-2</v>
      </c>
      <c r="CE29" s="69">
        <f t="shared" si="5"/>
        <v>5.9187268793604413E-2</v>
      </c>
      <c r="CF29" s="69">
        <f t="shared" si="5"/>
        <v>8.2739138404525903E-3</v>
      </c>
      <c r="CG29" s="69">
        <f t="shared" si="5"/>
        <v>0</v>
      </c>
      <c r="CH29" s="69">
        <f t="shared" si="5"/>
        <v>1.2659744465079449E-2</v>
      </c>
      <c r="CI29" s="135">
        <f t="shared" si="6"/>
        <v>1</v>
      </c>
      <c r="CK29" s="136" t="str">
        <f t="shared" si="7"/>
        <v>狭山市</v>
      </c>
      <c r="CL29" s="137">
        <f t="shared" si="17"/>
        <v>543.78304052660451</v>
      </c>
      <c r="CM29" s="75">
        <f t="shared" si="18"/>
        <v>0.2791940694821507</v>
      </c>
      <c r="CN29" s="76">
        <f t="shared" si="19"/>
        <v>534.40817031062795</v>
      </c>
      <c r="CO29" s="75">
        <f t="shared" si="20"/>
        <v>0.28409183922422654</v>
      </c>
      <c r="CP29" s="76">
        <f t="shared" si="8"/>
        <v>5.4238601854831598</v>
      </c>
      <c r="CQ29" s="75">
        <f t="shared" si="21"/>
        <v>0</v>
      </c>
      <c r="CR29" s="76">
        <f t="shared" si="9"/>
        <v>3.9510100304933946</v>
      </c>
      <c r="CS29" s="75">
        <f t="shared" si="22"/>
        <v>0</v>
      </c>
      <c r="CT29" s="76">
        <f t="shared" si="10"/>
        <v>157.846961108318</v>
      </c>
      <c r="CU29" s="77">
        <f t="shared" si="23"/>
        <v>0.2821213641828757</v>
      </c>
      <c r="CV29" s="18"/>
      <c r="CW29" s="1078">
        <f t="shared" si="24"/>
        <v>151.821</v>
      </c>
      <c r="CX29" s="1081">
        <f>VLOOKUP($AX29&amp;"_"&amp;$CW$14,データシート1!$A:$BS,MATCH($CW$12&amp;"_"&amp;CX$20,データシート1!$A$1:$BS$1,0),0)</f>
        <v>151.821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44.531999999999996</v>
      </c>
      <c r="DB29" s="1081">
        <f>VLOOKUP($AX29&amp;"_"&amp;$CW$14,データシート1!$A:$BS,MATCH($CW$12&amp;"_"&amp;DB$20,データシート1!$A$1:$BS$1,0),0)</f>
        <v>0</v>
      </c>
      <c r="DC29" s="1081">
        <f>VLOOKUP($AX29&amp;"_"&amp;$CW$14,データシート1!$A:$BS,MATCH($CW$12&amp;"_"&amp;DC$20,データシート1!$A$1:$BS$1,0),0)</f>
        <v>0</v>
      </c>
      <c r="DD29" s="1080">
        <f t="shared" si="11"/>
        <v>196.35300000000001</v>
      </c>
      <c r="DE29" s="18"/>
      <c r="DF29" s="138">
        <f>VLOOKUP($AX29&amp;"_"&amp;$DF$14,データシート1!$A:$BS,MATCH($DF$12&amp;"_"&amp;DF$20,データシート1!$A$1:$BS$1,0),0)</f>
        <v>16</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4</v>
      </c>
      <c r="DJ29" s="74">
        <f>VLOOKUP($AX29&amp;"_"&amp;$DF$14,データシート1!$A:$BS,MATCH($DF$12&amp;"_"&amp;DJ$20,データシート1!$A$1:$BS$1,0),0)</f>
        <v>0</v>
      </c>
      <c r="DK29" s="74">
        <f>VLOOKUP($AX29&amp;"_"&amp;$DF$14,データシート1!$A:$BS,MATCH($DF$12&amp;"_"&amp;DK$20,データシート1!$A$1:$BS$1,0),0)</f>
        <v>0</v>
      </c>
      <c r="DL29" s="78">
        <f t="shared" si="12"/>
        <v>20</v>
      </c>
      <c r="DM29" s="18"/>
      <c r="DN29" s="139">
        <f t="shared" si="26"/>
        <v>0.77</v>
      </c>
      <c r="DO29" s="140">
        <f t="shared" si="27"/>
        <v>0</v>
      </c>
      <c r="DP29" s="140">
        <f t="shared" si="13"/>
        <v>0</v>
      </c>
      <c r="DQ29" s="140">
        <f t="shared" si="13"/>
        <v>0.23</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13224</v>
      </c>
      <c r="AY30" s="20" t="str">
        <f>IF(IFERROR(比較地域マスタ!$Z15,"")=0,"",IFERROR(比較地域マスタ!$Z15,""))</f>
        <v>多摩市</v>
      </c>
      <c r="BB30" s="122" t="str">
        <f t="shared" si="0"/>
        <v>13224</v>
      </c>
      <c r="BC30" s="123" t="str">
        <f t="shared" si="0"/>
        <v>多摩市</v>
      </c>
      <c r="BD30" s="40">
        <f t="shared" si="14"/>
        <v>504.84438166679382</v>
      </c>
      <c r="BE30" s="40">
        <f t="shared" si="15"/>
        <v>27.640377451462076</v>
      </c>
      <c r="BF30" s="40">
        <f>VLOOKUP($AX30&amp;"_"&amp;$BC$14,データシート1!$A:$BS,MATCH($BC$12&amp;"_"&amp;BF$20,データシート1!$A$1:$BS$1,0),0)</f>
        <v>15.45895045636936</v>
      </c>
      <c r="BG30" s="40">
        <f>VLOOKUP($AX30&amp;"_"&amp;$BC$14,データシート1!$A:$BS,MATCH($BC$12&amp;"_"&amp;BG$20,データシート1!$A$1:$BS$1,0),0)</f>
        <v>4.4161736684272146</v>
      </c>
      <c r="BH30" s="40">
        <f>VLOOKUP($AX30&amp;"_"&amp;$BC$14,データシート1!$A:$BS,MATCH($BC$12&amp;"_"&amp;BH$20,データシート1!$A$1:$BS$1,0),0)</f>
        <v>7.7652533266655022</v>
      </c>
      <c r="BI30" s="40">
        <f>VLOOKUP($AX30&amp;"_"&amp;$BC$14,データシート1!$A:$BS,MATCH($BC$12&amp;"_"&amp;BI$20,データシート1!$A$1:$BS$1,0),0)</f>
        <v>197.67045972306175</v>
      </c>
      <c r="BJ30" s="40">
        <f>VLOOKUP($AX30&amp;"_"&amp;$BC$14,データシート1!$A:$BS,MATCH($BC$12&amp;"_"&amp;BJ$20,データシート1!$A$1:$BS$1,0),0)</f>
        <v>167.75828578109173</v>
      </c>
      <c r="BK30" s="40">
        <f t="shared" si="1"/>
        <v>100.73798029216957</v>
      </c>
      <c r="BL30" s="40">
        <f t="shared" si="2"/>
        <v>91.983187617510254</v>
      </c>
      <c r="BM30" s="40">
        <f>VLOOKUP($AX30&amp;"_"&amp;$BC$14,データシート1!$A:$BS,MATCH($BC$12&amp;"_"&amp;BM$20,データシート1!$A$1:$BS$1,0),0)</f>
        <v>64.159845124414517</v>
      </c>
      <c r="BN30" s="40">
        <f>VLOOKUP($AX30&amp;"_"&amp;$BC$14,データシート1!$A:$BS,MATCH($BC$12&amp;"_"&amp;BN$20,データシート1!$A$1:$BS$1,0),0)</f>
        <v>27.82334249309573</v>
      </c>
      <c r="BO30" s="40">
        <f>VLOOKUP($AX30&amp;"_"&amp;$BC$14,データシート1!$A:$BS,MATCH($BC$12&amp;"_"&amp;BO$20,データシート1!$A$1:$BS$1,0),0)</f>
        <v>8.7547926746593134</v>
      </c>
      <c r="BP30" s="40">
        <f>VLOOKUP($AX30&amp;"_"&amp;$BC$14,データシート1!$A:$BS,MATCH($BC$12&amp;"_"&amp;BP$20,データシート1!$A$1:$BS$1,0),0)</f>
        <v>0</v>
      </c>
      <c r="BQ30" s="40">
        <f>VLOOKUP($AX30&amp;"_"&amp;$BC$14,データシート1!$A:$BS,MATCH($BC$12&amp;"_"&amp;BQ$20,データシート1!$A$1:$BS$1,0),0)</f>
        <v>11.03727841900869</v>
      </c>
      <c r="BR30" s="41">
        <f t="shared" si="3"/>
        <v>504.84438166679382</v>
      </c>
      <c r="BT30" s="134" t="str">
        <f t="shared" si="4"/>
        <v>多摩市</v>
      </c>
      <c r="BU30" s="38">
        <f t="shared" si="25"/>
        <v>504.84438166679382</v>
      </c>
      <c r="BV30" s="69">
        <f t="shared" si="16"/>
        <v>5.4750292278592121E-2</v>
      </c>
      <c r="BW30" s="69">
        <f t="shared" si="5"/>
        <v>3.0621219167241399E-2</v>
      </c>
      <c r="BX30" s="69">
        <f t="shared" si="5"/>
        <v>8.7475939691490263E-3</v>
      </c>
      <c r="BY30" s="69">
        <f t="shared" si="5"/>
        <v>1.5381479142201697E-2</v>
      </c>
      <c r="BZ30" s="69">
        <f t="shared" si="5"/>
        <v>0.39154731022346551</v>
      </c>
      <c r="CA30" s="69">
        <f t="shared" si="5"/>
        <v>0.33229702433692754</v>
      </c>
      <c r="CB30" s="69">
        <f t="shared" si="5"/>
        <v>0.19954263917838033</v>
      </c>
      <c r="CC30" s="69">
        <f t="shared" si="5"/>
        <v>0.1822010721676621</v>
      </c>
      <c r="CD30" s="69">
        <f t="shared" si="5"/>
        <v>0.1270883611947595</v>
      </c>
      <c r="CE30" s="69">
        <f t="shared" si="5"/>
        <v>5.5112710972902587E-2</v>
      </c>
      <c r="CF30" s="69">
        <f t="shared" si="5"/>
        <v>1.7341567010718227E-2</v>
      </c>
      <c r="CG30" s="69">
        <f t="shared" si="5"/>
        <v>0</v>
      </c>
      <c r="CH30" s="69">
        <f t="shared" si="5"/>
        <v>2.1862733982634452E-2</v>
      </c>
      <c r="CI30" s="135">
        <f t="shared" si="6"/>
        <v>1</v>
      </c>
      <c r="CK30" s="136" t="str">
        <f t="shared" si="7"/>
        <v>多摩市</v>
      </c>
      <c r="CL30" s="137">
        <f t="shared" si="17"/>
        <v>27.640377451462076</v>
      </c>
      <c r="CM30" s="75">
        <f t="shared" si="18"/>
        <v>0</v>
      </c>
      <c r="CN30" s="76">
        <f t="shared" si="19"/>
        <v>15.45895045636936</v>
      </c>
      <c r="CO30" s="75">
        <f t="shared" si="20"/>
        <v>0</v>
      </c>
      <c r="CP30" s="76">
        <f t="shared" si="8"/>
        <v>4.4161736684272146</v>
      </c>
      <c r="CQ30" s="75">
        <f t="shared" si="21"/>
        <v>0</v>
      </c>
      <c r="CR30" s="76">
        <f t="shared" si="9"/>
        <v>7.7652533266655022</v>
      </c>
      <c r="CS30" s="75">
        <f t="shared" si="22"/>
        <v>0</v>
      </c>
      <c r="CT30" s="76">
        <f t="shared" si="10"/>
        <v>197.67045972306175</v>
      </c>
      <c r="CU30" s="77">
        <f t="shared" si="23"/>
        <v>1</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290.30500000000006</v>
      </c>
      <c r="DB30" s="1081">
        <f>VLOOKUP($AX30&amp;"_"&amp;$CW$14,データシート1!$A:$BS,MATCH($CW$12&amp;"_"&amp;DB$20,データシート1!$A$1:$BS$1,0),0)</f>
        <v>0.67500000000000004</v>
      </c>
      <c r="DC30" s="1081">
        <f>VLOOKUP($AX30&amp;"_"&amp;$CW$14,データシート1!$A:$BS,MATCH($CW$12&amp;"_"&amp;DC$20,データシート1!$A$1:$BS$1,0),0)</f>
        <v>0</v>
      </c>
      <c r="DD30" s="1080">
        <f t="shared" si="11"/>
        <v>290.98000000000008</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19</v>
      </c>
      <c r="DJ30" s="74">
        <f>VLOOKUP($AX30&amp;"_"&amp;$DF$14,データシート1!$A:$BS,MATCH($DF$12&amp;"_"&amp;DJ$20,データシート1!$A$1:$BS$1,0),0)</f>
        <v>1</v>
      </c>
      <c r="DK30" s="74">
        <f>VLOOKUP($AX30&amp;"_"&amp;$DF$14,データシート1!$A:$BS,MATCH($DF$12&amp;"_"&amp;DK$20,データシート1!$A$1:$BS$1,0),0)</f>
        <v>0</v>
      </c>
      <c r="DL30" s="78">
        <f t="shared" si="12"/>
        <v>20</v>
      </c>
      <c r="DM30" s="18"/>
      <c r="DN30" s="139">
        <f t="shared" si="26"/>
        <v>0</v>
      </c>
      <c r="DO30" s="140">
        <f t="shared" si="27"/>
        <v>0</v>
      </c>
      <c r="DP30" s="140">
        <f t="shared" si="13"/>
        <v>0</v>
      </c>
      <c r="DQ30" s="140">
        <f t="shared" si="13"/>
        <v>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13203</v>
      </c>
      <c r="AY31" s="20" t="str">
        <f>IF(IFERROR(比較地域マスタ!$Z16,"")=0,"",IFERROR(比較地域マスタ!$Z16,""))</f>
        <v>武蔵野市</v>
      </c>
      <c r="BB31" s="122" t="str">
        <f t="shared" si="0"/>
        <v>13203</v>
      </c>
      <c r="BC31" s="123" t="str">
        <f t="shared" si="0"/>
        <v>武蔵野市</v>
      </c>
      <c r="BD31" s="40">
        <f t="shared" si="14"/>
        <v>516.75729864249831</v>
      </c>
      <c r="BE31" s="40">
        <f t="shared" si="15"/>
        <v>10.324904922364759</v>
      </c>
      <c r="BF31" s="40">
        <f>VLOOKUP($AX31&amp;"_"&amp;$BC$14,データシート1!$A:$BS,MATCH($BC$12&amp;"_"&amp;BF$20,データシート1!$A$1:$BS$1,0),0)</f>
        <v>4.755817665151528</v>
      </c>
      <c r="BG31" s="40">
        <f>VLOOKUP($AX31&amp;"_"&amp;$BC$14,データシート1!$A:$BS,MATCH($BC$12&amp;"_"&amp;BG$20,データシート1!$A$1:$BS$1,0),0)</f>
        <v>4.5390026322473984</v>
      </c>
      <c r="BH31" s="40">
        <f>VLOOKUP($AX31&amp;"_"&amp;$BC$14,データシート1!$A:$BS,MATCH($BC$12&amp;"_"&amp;BH$20,データシート1!$A$1:$BS$1,0),0)</f>
        <v>1.030084624965832</v>
      </c>
      <c r="BI31" s="40">
        <f>VLOOKUP($AX31&amp;"_"&amp;$BC$14,データシート1!$A:$BS,MATCH($BC$12&amp;"_"&amp;BI$20,データシート1!$A$1:$BS$1,0),0)</f>
        <v>249.59212210134521</v>
      </c>
      <c r="BJ31" s="40">
        <f>VLOOKUP($AX31&amp;"_"&amp;$BC$14,データシート1!$A:$BS,MATCH($BC$12&amp;"_"&amp;BJ$20,データシート1!$A$1:$BS$1,0),0)</f>
        <v>178.52178213779544</v>
      </c>
      <c r="BK31" s="40">
        <f t="shared" si="1"/>
        <v>67.211451833215875</v>
      </c>
      <c r="BL31" s="40">
        <f t="shared" si="2"/>
        <v>58.505952369556198</v>
      </c>
      <c r="BM31" s="40">
        <f>VLOOKUP($AX31&amp;"_"&amp;$BC$14,データシート1!$A:$BS,MATCH($BC$12&amp;"_"&amp;BM$20,データシート1!$A$1:$BS$1,0),0)</f>
        <v>40.478624996699679</v>
      </c>
      <c r="BN31" s="40">
        <f>VLOOKUP($AX31&amp;"_"&amp;$BC$14,データシート1!$A:$BS,MATCH($BC$12&amp;"_"&amp;BN$20,データシート1!$A$1:$BS$1,0),0)</f>
        <v>18.027327372856515</v>
      </c>
      <c r="BO31" s="40">
        <f>VLOOKUP($AX31&amp;"_"&amp;$BC$14,データシート1!$A:$BS,MATCH($BC$12&amp;"_"&amp;BO$20,データシート1!$A$1:$BS$1,0),0)</f>
        <v>8.7054994636596756</v>
      </c>
      <c r="BP31" s="40">
        <f>VLOOKUP($AX31&amp;"_"&amp;$BC$14,データシート1!$A:$BS,MATCH($BC$12&amp;"_"&amp;BP$20,データシート1!$A$1:$BS$1,0),0)</f>
        <v>0</v>
      </c>
      <c r="BQ31" s="40">
        <f>VLOOKUP($AX31&amp;"_"&amp;$BC$14,データシート1!$A:$BS,MATCH($BC$12&amp;"_"&amp;BQ$20,データシート1!$A$1:$BS$1,0),0)</f>
        <v>11.107037647777</v>
      </c>
      <c r="BR31" s="41">
        <f t="shared" si="3"/>
        <v>516.75729864249831</v>
      </c>
      <c r="BT31" s="134" t="str">
        <f t="shared" si="4"/>
        <v>武蔵野市</v>
      </c>
      <c r="BU31" s="38">
        <f t="shared" si="25"/>
        <v>516.75729864249831</v>
      </c>
      <c r="BV31" s="69">
        <f t="shared" si="16"/>
        <v>1.9980182088357321E-2</v>
      </c>
      <c r="BW31" s="69">
        <f t="shared" si="5"/>
        <v>9.2031939899927476E-3</v>
      </c>
      <c r="BX31" s="69">
        <f t="shared" si="5"/>
        <v>8.7836255901390936E-3</v>
      </c>
      <c r="BY31" s="69">
        <f t="shared" si="5"/>
        <v>1.9933625082254763E-3</v>
      </c>
      <c r="BZ31" s="69">
        <f t="shared" si="5"/>
        <v>0.48299680092959341</v>
      </c>
      <c r="CA31" s="69">
        <f t="shared" si="5"/>
        <v>0.3454654295290368</v>
      </c>
      <c r="CB31" s="69">
        <f t="shared" si="5"/>
        <v>0.13006386558985775</v>
      </c>
      <c r="CC31" s="69">
        <f t="shared" si="5"/>
        <v>0.11321746692934788</v>
      </c>
      <c r="CD31" s="69">
        <f t="shared" si="5"/>
        <v>7.833198505959274E-2</v>
      </c>
      <c r="CE31" s="69">
        <f t="shared" si="5"/>
        <v>3.4885481869755139E-2</v>
      </c>
      <c r="CF31" s="69">
        <f t="shared" si="5"/>
        <v>1.6846398660509857E-2</v>
      </c>
      <c r="CG31" s="69">
        <f t="shared" si="5"/>
        <v>0</v>
      </c>
      <c r="CH31" s="69">
        <f t="shared" si="5"/>
        <v>2.1493721863154645E-2</v>
      </c>
      <c r="CI31" s="135">
        <f t="shared" si="6"/>
        <v>1</v>
      </c>
      <c r="CK31" s="136" t="str">
        <f t="shared" si="7"/>
        <v>武蔵野市</v>
      </c>
      <c r="CL31" s="137">
        <f t="shared" si="17"/>
        <v>10.324904922364759</v>
      </c>
      <c r="CM31" s="75">
        <f t="shared" si="18"/>
        <v>0.6617010085198185</v>
      </c>
      <c r="CN31" s="76">
        <f t="shared" si="19"/>
        <v>4.755817665151528</v>
      </c>
      <c r="CO31" s="75">
        <f t="shared" si="20"/>
        <v>1</v>
      </c>
      <c r="CP31" s="76">
        <f t="shared" si="8"/>
        <v>4.5390026322473984</v>
      </c>
      <c r="CQ31" s="75">
        <f t="shared" si="21"/>
        <v>0</v>
      </c>
      <c r="CR31" s="76">
        <f t="shared" si="9"/>
        <v>1.030084624965832</v>
      </c>
      <c r="CS31" s="75">
        <f t="shared" si="22"/>
        <v>0</v>
      </c>
      <c r="CT31" s="76">
        <f t="shared" si="10"/>
        <v>249.59212210134521</v>
      </c>
      <c r="CU31" s="77">
        <f t="shared" si="23"/>
        <v>0.17347502651713959</v>
      </c>
      <c r="CV31" s="18"/>
      <c r="CW31" s="1078">
        <f t="shared" si="24"/>
        <v>6.8319999999999999</v>
      </c>
      <c r="CX31" s="1081">
        <f>VLOOKUP($AX31&amp;"_"&amp;$CW$14,データシート1!$A:$BS,MATCH($CW$12&amp;"_"&amp;CX$20,データシート1!$A$1:$BS$1,0),0)</f>
        <v>6.8319999999999999</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43.298000000000002</v>
      </c>
      <c r="DB31" s="1081">
        <f>VLOOKUP($AX31&amp;"_"&amp;$CW$14,データシート1!$A:$BS,MATCH($CW$12&amp;"_"&amp;DB$20,データシート1!$A$1:$BS$1,0),0)</f>
        <v>0</v>
      </c>
      <c r="DC31" s="1081">
        <f>VLOOKUP($AX31&amp;"_"&amp;$CW$14,データシート1!$A:$BS,MATCH($CW$12&amp;"_"&amp;DC$20,データシート1!$A$1:$BS$1,0),0)</f>
        <v>0</v>
      </c>
      <c r="DD31" s="1080">
        <f t="shared" si="11"/>
        <v>50.13</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9</v>
      </c>
      <c r="DJ31" s="74">
        <f>VLOOKUP($AX31&amp;"_"&amp;$DF$14,データシート1!$A:$BS,MATCH($DF$12&amp;"_"&amp;DJ$20,データシート1!$A$1:$BS$1,0),0)</f>
        <v>0</v>
      </c>
      <c r="DK31" s="74">
        <f>VLOOKUP($AX31&amp;"_"&amp;$DF$14,データシート1!$A:$BS,MATCH($DF$12&amp;"_"&amp;DK$20,データシート1!$A$1:$BS$1,0),0)</f>
        <v>0</v>
      </c>
      <c r="DL31" s="78">
        <f t="shared" si="12"/>
        <v>10</v>
      </c>
      <c r="DM31" s="18"/>
      <c r="DN31" s="139">
        <f t="shared" si="26"/>
        <v>0.14000000000000001</v>
      </c>
      <c r="DO31" s="140">
        <f t="shared" si="27"/>
        <v>0</v>
      </c>
      <c r="DP31" s="140">
        <f t="shared" si="13"/>
        <v>0</v>
      </c>
      <c r="DQ31" s="140">
        <f t="shared" si="13"/>
        <v>0.86</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31202</v>
      </c>
      <c r="AY32" s="20" t="str">
        <f>IF(IFERROR(比較地域マスタ!$Z17,"")=0,"",IFERROR(比較地域マスタ!$Z17,""))</f>
        <v>米子市</v>
      </c>
      <c r="AZ32" s="18"/>
      <c r="BA32" s="18"/>
      <c r="BB32" s="122" t="str">
        <f t="shared" si="0"/>
        <v>31202</v>
      </c>
      <c r="BC32" s="123" t="str">
        <f t="shared" si="0"/>
        <v>米子市</v>
      </c>
      <c r="BD32" s="40">
        <f t="shared" si="14"/>
        <v>881.97211302078415</v>
      </c>
      <c r="BE32" s="40">
        <f t="shared" si="15"/>
        <v>170.93929764094312</v>
      </c>
      <c r="BF32" s="40">
        <f>VLOOKUP($AX32&amp;"_"&amp;$BC$14,データシート1!$A:$BS,MATCH($BC$12&amp;"_"&amp;BF$20,データシート1!$A$1:$BS$1,0),0)</f>
        <v>140.95071377422889</v>
      </c>
      <c r="BG32" s="40">
        <f>VLOOKUP($AX32&amp;"_"&amp;$BC$14,データシート1!$A:$BS,MATCH($BC$12&amp;"_"&amp;BG$20,データシート1!$A$1:$BS$1,0),0)</f>
        <v>11.163986880429515</v>
      </c>
      <c r="BH32" s="40">
        <f>VLOOKUP($AX32&amp;"_"&amp;$BC$14,データシート1!$A:$BS,MATCH($BC$12&amp;"_"&amp;BH$20,データシート1!$A$1:$BS$1,0),0)</f>
        <v>18.82459698628471</v>
      </c>
      <c r="BI32" s="40">
        <f>VLOOKUP($AX32&amp;"_"&amp;$BC$14,データシート1!$A:$BS,MATCH($BC$12&amp;"_"&amp;BI$20,データシート1!$A$1:$BS$1,0),0)</f>
        <v>233.22718237944994</v>
      </c>
      <c r="BJ32" s="40">
        <f>VLOOKUP($AX32&amp;"_"&amp;$BC$14,データシート1!$A:$BS,MATCH($BC$12&amp;"_"&amp;BJ$20,データシート1!$A$1:$BS$1,0),0)</f>
        <v>216.04779768253428</v>
      </c>
      <c r="BK32" s="40">
        <f t="shared" si="1"/>
        <v>245.9764468328178</v>
      </c>
      <c r="BL32" s="40">
        <f t="shared" si="2"/>
        <v>236.99091104206823</v>
      </c>
      <c r="BM32" s="40">
        <f>VLOOKUP($AX32&amp;"_"&amp;$BC$14,データシート1!$A:$BS,MATCH($BC$12&amp;"_"&amp;BM$20,データシート1!$A$1:$BS$1,0),0)</f>
        <v>132.94481922425143</v>
      </c>
      <c r="BN32" s="40">
        <f>VLOOKUP($AX32&amp;"_"&amp;$BC$14,データシート1!$A:$BS,MATCH($BC$12&amp;"_"&amp;BN$20,データシート1!$A$1:$BS$1,0),0)</f>
        <v>104.0460918178168</v>
      </c>
      <c r="BO32" s="40">
        <f>VLOOKUP($AX32&amp;"_"&amp;$BC$14,データシート1!$A:$BS,MATCH($BC$12&amp;"_"&amp;BO$20,データシート1!$A$1:$BS$1,0),0)</f>
        <v>8.6991904043570916</v>
      </c>
      <c r="BP32" s="40">
        <f>VLOOKUP($AX32&amp;"_"&amp;$BC$14,データシート1!$A:$BS,MATCH($BC$12&amp;"_"&amp;BP$20,データシート1!$A$1:$BS$1,0),0)</f>
        <v>0.28634538639247265</v>
      </c>
      <c r="BQ32" s="40">
        <f>VLOOKUP($AX32&amp;"_"&amp;$BC$14,データシート1!$A:$BS,MATCH($BC$12&amp;"_"&amp;BQ$20,データシート1!$A$1:$BS$1,0),0)</f>
        <v>15.781388485039001</v>
      </c>
      <c r="BR32" s="41">
        <f t="shared" si="3"/>
        <v>881.97211302078415</v>
      </c>
      <c r="BS32" s="23"/>
      <c r="BT32" s="134" t="str">
        <f t="shared" si="4"/>
        <v>米子市</v>
      </c>
      <c r="BU32" s="38">
        <f t="shared" si="25"/>
        <v>881.97211302078415</v>
      </c>
      <c r="BV32" s="69">
        <f t="shared" si="16"/>
        <v>0.19381485550089592</v>
      </c>
      <c r="BW32" s="69">
        <f t="shared" si="5"/>
        <v>0.15981311845730353</v>
      </c>
      <c r="BX32" s="69">
        <f t="shared" si="5"/>
        <v>1.2657981715762514E-2</v>
      </c>
      <c r="BY32" s="69">
        <f t="shared" si="5"/>
        <v>2.1343755327829849E-2</v>
      </c>
      <c r="BZ32" s="69">
        <f t="shared" si="5"/>
        <v>0.26443827297513861</v>
      </c>
      <c r="CA32" s="69">
        <f t="shared" si="5"/>
        <v>0.24495989668263241</v>
      </c>
      <c r="CB32" s="69">
        <f t="shared" si="5"/>
        <v>0.27889367838438811</v>
      </c>
      <c r="CC32" s="69">
        <f t="shared" si="5"/>
        <v>0.26870567395874501</v>
      </c>
      <c r="CD32" s="69">
        <f t="shared" si="5"/>
        <v>0.15073585350551613</v>
      </c>
      <c r="CE32" s="69">
        <f t="shared" si="5"/>
        <v>0.11796982045322889</v>
      </c>
      <c r="CF32" s="69">
        <f t="shared" si="5"/>
        <v>9.8633395273259507E-3</v>
      </c>
      <c r="CG32" s="69">
        <f t="shared" si="5"/>
        <v>3.2466489831717022E-4</v>
      </c>
      <c r="CH32" s="69">
        <f t="shared" si="5"/>
        <v>1.7893296456944895E-2</v>
      </c>
      <c r="CI32" s="135">
        <f t="shared" si="6"/>
        <v>1</v>
      </c>
      <c r="CJ32" s="18"/>
      <c r="CK32" s="136" t="str">
        <f t="shared" si="7"/>
        <v>米子市</v>
      </c>
      <c r="CL32" s="137">
        <f t="shared" si="17"/>
        <v>170.93929764094312</v>
      </c>
      <c r="CM32" s="75">
        <f t="shared" si="18"/>
        <v>1</v>
      </c>
      <c r="CN32" s="76">
        <f t="shared" si="19"/>
        <v>140.95071377422889</v>
      </c>
      <c r="CO32" s="75">
        <f t="shared" si="20"/>
        <v>1</v>
      </c>
      <c r="CP32" s="76">
        <f t="shared" si="8"/>
        <v>11.163986880429515</v>
      </c>
      <c r="CQ32" s="75">
        <f t="shared" si="21"/>
        <v>0</v>
      </c>
      <c r="CR32" s="76">
        <f t="shared" si="9"/>
        <v>18.82459698628471</v>
      </c>
      <c r="CS32" s="75">
        <f t="shared" si="22"/>
        <v>0</v>
      </c>
      <c r="CT32" s="76">
        <f t="shared" si="10"/>
        <v>233.22718237944994</v>
      </c>
      <c r="CU32" s="77">
        <f t="shared" si="23"/>
        <v>8.2306015122924181E-2</v>
      </c>
      <c r="CV32" s="18"/>
      <c r="CW32" s="1078">
        <f t="shared" si="24"/>
        <v>390.28100000000001</v>
      </c>
      <c r="CX32" s="1081">
        <f>VLOOKUP($AX32&amp;"_"&amp;$CW$14,データシート1!$A:$BS,MATCH($CW$12&amp;"_"&amp;CX$20,データシート1!$A$1:$BS$1,0),0)</f>
        <v>390.28100000000001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19.196000000000002</v>
      </c>
      <c r="DB32" s="1081">
        <f>VLOOKUP($AX32&amp;"_"&amp;$CW$14,データシート1!$A:$BS,MATCH($CW$12&amp;"_"&amp;DB$20,データシート1!$A$1:$BS$1,0),0)</f>
        <v>0</v>
      </c>
      <c r="DC32" s="1081">
        <f>VLOOKUP($AX32&amp;"_"&amp;$CW$14,データシート1!$A:$BS,MATCH($CW$12&amp;"_"&amp;DC$20,データシート1!$A$1:$BS$1,0),0)</f>
        <v>0</v>
      </c>
      <c r="DD32" s="1080">
        <f t="shared" si="11"/>
        <v>409.47700000000003</v>
      </c>
      <c r="DE32" s="18"/>
      <c r="DF32" s="138">
        <f>VLOOKUP($AX32&amp;"_"&amp;$DF$14,データシート1!$A:$BS,MATCH($DF$12&amp;"_"&amp;DF$20,データシート1!$A$1:$BS$1,0),0)</f>
        <v>5</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3</v>
      </c>
      <c r="DJ32" s="74">
        <f>VLOOKUP($AX32&amp;"_"&amp;$DF$14,データシート1!$A:$BS,MATCH($DF$12&amp;"_"&amp;DJ$20,データシート1!$A$1:$BS$1,0),0)</f>
        <v>0</v>
      </c>
      <c r="DK32" s="74">
        <f>VLOOKUP($AX32&amp;"_"&amp;$DF$14,データシート1!$A:$BS,MATCH($DF$12&amp;"_"&amp;DK$20,データシート1!$A$1:$BS$1,0),0)</f>
        <v>0</v>
      </c>
      <c r="DL32" s="78">
        <f t="shared" si="12"/>
        <v>8</v>
      </c>
      <c r="DM32" s="18"/>
      <c r="DN32" s="139">
        <f t="shared" si="26"/>
        <v>0.95</v>
      </c>
      <c r="DO32" s="140">
        <f t="shared" si="27"/>
        <v>0</v>
      </c>
      <c r="DP32" s="140">
        <f t="shared" si="13"/>
        <v>0</v>
      </c>
      <c r="DQ32" s="140">
        <f t="shared" si="13"/>
        <v>0.05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11225</v>
      </c>
      <c r="AY33" s="20" t="str">
        <f>IF(IFERROR(比較地域マスタ!$Z18,"")=0,"",IFERROR(比較地域マスタ!$Z18,""))</f>
        <v>入間市</v>
      </c>
      <c r="BB33" s="122" t="str">
        <f t="shared" si="0"/>
        <v>11225</v>
      </c>
      <c r="BC33" s="123" t="str">
        <f t="shared" si="0"/>
        <v>入間市</v>
      </c>
      <c r="BD33" s="40">
        <f t="shared" si="14"/>
        <v>744.21236292828758</v>
      </c>
      <c r="BE33" s="40">
        <f t="shared" si="15"/>
        <v>244.82080893423728</v>
      </c>
      <c r="BF33" s="40">
        <f>VLOOKUP($AX33&amp;"_"&amp;$BC$14,データシート1!$A:$BS,MATCH($BC$12&amp;"_"&amp;BF$20,データシート1!$A$1:$BS$1,0),0)</f>
        <v>235.83223286683679</v>
      </c>
      <c r="BG33" s="40">
        <f>VLOOKUP($AX33&amp;"_"&amp;$BC$14,データシート1!$A:$BS,MATCH($BC$12&amp;"_"&amp;BG$20,データシート1!$A$1:$BS$1,0),0)</f>
        <v>5.9312468771377516</v>
      </c>
      <c r="BH33" s="40">
        <f>VLOOKUP($AX33&amp;"_"&amp;$BC$14,データシート1!$A:$BS,MATCH($BC$12&amp;"_"&amp;BH$20,データシート1!$A$1:$BS$1,0),0)</f>
        <v>3.0573291902627462</v>
      </c>
      <c r="BI33" s="40">
        <f>VLOOKUP($AX33&amp;"_"&amp;$BC$14,データシート1!$A:$BS,MATCH($BC$12&amp;"_"&amp;BI$20,データシート1!$A$1:$BS$1,0),0)</f>
        <v>129.76701685493572</v>
      </c>
      <c r="BJ33" s="40">
        <f>VLOOKUP($AX33&amp;"_"&amp;$BC$14,データシート1!$A:$BS,MATCH($BC$12&amp;"_"&amp;BJ$20,データシート1!$A$1:$BS$1,0),0)</f>
        <v>168.05667634140471</v>
      </c>
      <c r="BK33" s="40">
        <f t="shared" si="1"/>
        <v>179.74955920849985</v>
      </c>
      <c r="BL33" s="40">
        <f t="shared" si="2"/>
        <v>171.07242103011629</v>
      </c>
      <c r="BM33" s="40">
        <f>VLOOKUP($AX33&amp;"_"&amp;$BC$14,データシート1!$A:$BS,MATCH($BC$12&amp;"_"&amp;BM$20,データシート1!$A$1:$BS$1,0),0)</f>
        <v>103.71484375991034</v>
      </c>
      <c r="BN33" s="40">
        <f>VLOOKUP($AX33&amp;"_"&amp;$BC$14,データシート1!$A:$BS,MATCH($BC$12&amp;"_"&amp;BN$20,データシート1!$A$1:$BS$1,0),0)</f>
        <v>67.357577270205937</v>
      </c>
      <c r="BO33" s="40">
        <f>VLOOKUP($AX33&amp;"_"&amp;$BC$14,データシート1!$A:$BS,MATCH($BC$12&amp;"_"&amp;BO$20,データシート1!$A$1:$BS$1,0),0)</f>
        <v>8.6771381783835686</v>
      </c>
      <c r="BP33" s="40">
        <f>VLOOKUP($AX33&amp;"_"&amp;$BC$14,データシート1!$A:$BS,MATCH($BC$12&amp;"_"&amp;BP$20,データシート1!$A$1:$BS$1,0),0)</f>
        <v>0</v>
      </c>
      <c r="BQ33" s="40">
        <f>VLOOKUP($AX33&amp;"_"&amp;$BC$14,データシート1!$A:$BS,MATCH($BC$12&amp;"_"&amp;BQ$20,データシート1!$A$1:$BS$1,0),0)</f>
        <v>21.818301589210002</v>
      </c>
      <c r="BR33" s="41">
        <f t="shared" si="3"/>
        <v>744.21236292828758</v>
      </c>
      <c r="BT33" s="134" t="str">
        <f t="shared" si="4"/>
        <v>入間市</v>
      </c>
      <c r="BU33" s="38">
        <f t="shared" si="25"/>
        <v>744.21236292828758</v>
      </c>
      <c r="BV33" s="69">
        <f t="shared" si="16"/>
        <v>0.32896632887275518</v>
      </c>
      <c r="BW33" s="69">
        <f t="shared" si="5"/>
        <v>0.31688835689170297</v>
      </c>
      <c r="BX33" s="69">
        <f t="shared" si="5"/>
        <v>7.9698311565260666E-3</v>
      </c>
      <c r="BY33" s="69">
        <f t="shared" si="5"/>
        <v>4.1081408245261181E-3</v>
      </c>
      <c r="BZ33" s="69">
        <f t="shared" si="5"/>
        <v>0.17436826276888939</v>
      </c>
      <c r="CA33" s="69">
        <f t="shared" si="5"/>
        <v>0.22581817329685866</v>
      </c>
      <c r="CB33" s="69">
        <f t="shared" si="5"/>
        <v>0.2415299290396504</v>
      </c>
      <c r="CC33" s="69">
        <f t="shared" si="5"/>
        <v>0.22987043692339312</v>
      </c>
      <c r="CD33" s="69">
        <f t="shared" si="5"/>
        <v>0.13936189309166894</v>
      </c>
      <c r="CE33" s="69">
        <f t="shared" si="5"/>
        <v>9.0508543831724173E-2</v>
      </c>
      <c r="CF33" s="69">
        <f t="shared" si="5"/>
        <v>1.1659492116257277E-2</v>
      </c>
      <c r="CG33" s="69">
        <f t="shared" si="5"/>
        <v>0</v>
      </c>
      <c r="CH33" s="69">
        <f t="shared" si="5"/>
        <v>2.931730602184637E-2</v>
      </c>
      <c r="CI33" s="135">
        <f t="shared" si="6"/>
        <v>1</v>
      </c>
      <c r="CK33" s="136" t="str">
        <f t="shared" si="7"/>
        <v>入間市</v>
      </c>
      <c r="CL33" s="137">
        <f t="shared" si="17"/>
        <v>244.82080893423728</v>
      </c>
      <c r="CM33" s="75">
        <f t="shared" si="18"/>
        <v>0.22848547982302367</v>
      </c>
      <c r="CN33" s="76">
        <f t="shared" si="19"/>
        <v>235.83223286683679</v>
      </c>
      <c r="CO33" s="75">
        <f t="shared" si="20"/>
        <v>0.23719403967813646</v>
      </c>
      <c r="CP33" s="76">
        <f t="shared" si="8"/>
        <v>5.9312468771377516</v>
      </c>
      <c r="CQ33" s="75">
        <f t="shared" si="21"/>
        <v>0</v>
      </c>
      <c r="CR33" s="76">
        <f t="shared" si="9"/>
        <v>3.0573291902627462</v>
      </c>
      <c r="CS33" s="75">
        <f t="shared" si="22"/>
        <v>0</v>
      </c>
      <c r="CT33" s="76">
        <f t="shared" si="10"/>
        <v>129.76701685493572</v>
      </c>
      <c r="CU33" s="77">
        <f t="shared" si="23"/>
        <v>0.32398063097187491</v>
      </c>
      <c r="CV33" s="18"/>
      <c r="CW33" s="1078">
        <f t="shared" si="24"/>
        <v>55.938000000000002</v>
      </c>
      <c r="CX33" s="1081">
        <f>VLOOKUP($AX33&amp;"_"&amp;$CW$14,データシート1!$A:$BS,MATCH($CW$12&amp;"_"&amp;CX$20,データシート1!$A$1:$BS$1,0),0)</f>
        <v>55.938000000000002</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42.042000000000002</v>
      </c>
      <c r="DB33" s="1081">
        <f>VLOOKUP($AX33&amp;"_"&amp;$CW$14,データシート1!$A:$BS,MATCH($CW$12&amp;"_"&amp;DB$20,データシート1!$A$1:$BS$1,0),0)</f>
        <v>0</v>
      </c>
      <c r="DC33" s="1081">
        <f>VLOOKUP($AX33&amp;"_"&amp;$CW$14,データシート1!$A:$BS,MATCH($CW$12&amp;"_"&amp;DC$20,データシート1!$A$1:$BS$1,0),0)</f>
        <v>0</v>
      </c>
      <c r="DD33" s="1080">
        <f t="shared" si="11"/>
        <v>97.98</v>
      </c>
      <c r="DE33" s="18"/>
      <c r="DF33" s="138">
        <f>VLOOKUP($AX33&amp;"_"&amp;$DF$14,データシート1!$A:$BS,MATCH($DF$12&amp;"_"&amp;DF$20,データシート1!$A$1:$BS$1,0),0)</f>
        <v>11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6</v>
      </c>
      <c r="DJ33" s="74">
        <f>VLOOKUP($AX33&amp;"_"&amp;$DF$14,データシート1!$A:$BS,MATCH($DF$12&amp;"_"&amp;DJ$20,データシート1!$A$1:$BS$1,0),0)</f>
        <v>0</v>
      </c>
      <c r="DK33" s="74">
        <f>VLOOKUP($AX33&amp;"_"&amp;$DF$14,データシート1!$A:$BS,MATCH($DF$12&amp;"_"&amp;DK$20,データシート1!$A$1:$BS$1,0),0)</f>
        <v>0</v>
      </c>
      <c r="DL33" s="78">
        <f t="shared" si="12"/>
        <v>17</v>
      </c>
      <c r="DM33" s="18"/>
      <c r="DN33" s="139">
        <f t="shared" si="26"/>
        <v>0.56999999999999995</v>
      </c>
      <c r="DO33" s="140">
        <f t="shared" si="27"/>
        <v>0</v>
      </c>
      <c r="DP33" s="140">
        <f t="shared" si="13"/>
        <v>0</v>
      </c>
      <c r="DQ33" s="140">
        <f t="shared" si="13"/>
        <v>0.43</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21213</v>
      </c>
      <c r="AY34" s="20" t="str">
        <f>IF(IFERROR(比較地域マスタ!$Z19,"")=0,"",IFERROR(比較地域マスタ!$Z19,""))</f>
        <v>各務原市</v>
      </c>
      <c r="BB34" s="122" t="str">
        <f t="shared" si="0"/>
        <v>21213</v>
      </c>
      <c r="BC34" s="123" t="str">
        <f t="shared" si="0"/>
        <v>各務原市</v>
      </c>
      <c r="BD34" s="40">
        <f t="shared" si="14"/>
        <v>1172.5314411874542</v>
      </c>
      <c r="BE34" s="40">
        <f t="shared" si="15"/>
        <v>579.90504598468715</v>
      </c>
      <c r="BF34" s="40">
        <f>VLOOKUP($AX34&amp;"_"&amp;$BC$14,データシート1!$A:$BS,MATCH($BC$12&amp;"_"&amp;BF$20,データシート1!$A$1:$BS$1,0),0)</f>
        <v>569.92794951567942</v>
      </c>
      <c r="BG34" s="40">
        <f>VLOOKUP($AX34&amp;"_"&amp;$BC$14,データシート1!$A:$BS,MATCH($BC$12&amp;"_"&amp;BG$20,データシート1!$A$1:$BS$1,0),0)</f>
        <v>7.1193982393891844</v>
      </c>
      <c r="BH34" s="40">
        <f>VLOOKUP($AX34&amp;"_"&amp;$BC$14,データシート1!$A:$BS,MATCH($BC$12&amp;"_"&amp;BH$20,データシート1!$A$1:$BS$1,0),0)</f>
        <v>2.8576982296185101</v>
      </c>
      <c r="BI34" s="40">
        <f>VLOOKUP($AX34&amp;"_"&amp;$BC$14,データシート1!$A:$BS,MATCH($BC$12&amp;"_"&amp;BI$20,データシート1!$A$1:$BS$1,0),0)</f>
        <v>157.63846558504395</v>
      </c>
      <c r="BJ34" s="40">
        <f>VLOOKUP($AX34&amp;"_"&amp;$BC$14,データシート1!$A:$BS,MATCH($BC$12&amp;"_"&amp;BJ$20,データシート1!$A$1:$BS$1,0),0)</f>
        <v>182.20118144641251</v>
      </c>
      <c r="BK34" s="40">
        <f t="shared" si="1"/>
        <v>216.8012340075507</v>
      </c>
      <c r="BL34" s="40">
        <f t="shared" si="2"/>
        <v>208.13594742654863</v>
      </c>
      <c r="BM34" s="40">
        <f>VLOOKUP($AX34&amp;"_"&amp;$BC$14,データシート1!$A:$BS,MATCH($BC$12&amp;"_"&amp;BM$20,データシート1!$A$1:$BS$1,0),0)</f>
        <v>132.92382771604227</v>
      </c>
      <c r="BN34" s="40">
        <f>VLOOKUP($AX34&amp;"_"&amp;$BC$14,データシート1!$A:$BS,MATCH($BC$12&amp;"_"&amp;BN$20,データシート1!$A$1:$BS$1,0),0)</f>
        <v>75.212119710506343</v>
      </c>
      <c r="BO34" s="40">
        <f>VLOOKUP($AX34&amp;"_"&amp;$BC$14,データシート1!$A:$BS,MATCH($BC$12&amp;"_"&amp;BO$20,データシート1!$A$1:$BS$1,0),0)</f>
        <v>8.6652865810020767</v>
      </c>
      <c r="BP34" s="40">
        <f>VLOOKUP($AX34&amp;"_"&amp;$BC$14,データシート1!$A:$BS,MATCH($BC$12&amp;"_"&amp;BP$20,データシート1!$A$1:$BS$1,0),0)</f>
        <v>0</v>
      </c>
      <c r="BQ34" s="40">
        <f>VLOOKUP($AX34&amp;"_"&amp;$BC$14,データシート1!$A:$BS,MATCH($BC$12&amp;"_"&amp;BQ$20,データシート1!$A$1:$BS$1,0),0)</f>
        <v>35.985514163759987</v>
      </c>
      <c r="BR34" s="41">
        <f t="shared" si="3"/>
        <v>1172.5314411874542</v>
      </c>
      <c r="BT34" s="134" t="str">
        <f t="shared" si="4"/>
        <v>各務原市</v>
      </c>
      <c r="BU34" s="38">
        <f t="shared" si="25"/>
        <v>1172.5314411874542</v>
      </c>
      <c r="BV34" s="69">
        <f t="shared" si="16"/>
        <v>0.49457526307132682</v>
      </c>
      <c r="BW34" s="69">
        <f t="shared" si="5"/>
        <v>0.48606624052528435</v>
      </c>
      <c r="BX34" s="69">
        <f t="shared" si="5"/>
        <v>6.0718186219204306E-3</v>
      </c>
      <c r="BY34" s="69">
        <f t="shared" si="5"/>
        <v>2.4372039241220191E-3</v>
      </c>
      <c r="BZ34" s="69">
        <f t="shared" si="5"/>
        <v>0.13444284737081269</v>
      </c>
      <c r="CA34" s="69">
        <f t="shared" si="5"/>
        <v>0.15539129702303969</v>
      </c>
      <c r="CB34" s="69">
        <f t="shared" si="5"/>
        <v>0.18490014543916217</v>
      </c>
      <c r="CC34" s="69">
        <f t="shared" si="5"/>
        <v>0.1775099072957598</v>
      </c>
      <c r="CD34" s="69">
        <f t="shared" si="5"/>
        <v>0.11336483018436309</v>
      </c>
      <c r="CE34" s="69">
        <f t="shared" si="5"/>
        <v>6.4145077111396692E-2</v>
      </c>
      <c r="CF34" s="69">
        <f t="shared" si="5"/>
        <v>7.3902381434023702E-3</v>
      </c>
      <c r="CG34" s="69">
        <f t="shared" si="5"/>
        <v>0</v>
      </c>
      <c r="CH34" s="69">
        <f t="shared" si="5"/>
        <v>3.0690447095658678E-2</v>
      </c>
      <c r="CI34" s="135">
        <f t="shared" si="6"/>
        <v>1</v>
      </c>
      <c r="CK34" s="136" t="str">
        <f t="shared" si="7"/>
        <v>各務原市</v>
      </c>
      <c r="CL34" s="137">
        <f t="shared" si="17"/>
        <v>579.90504598468715</v>
      </c>
      <c r="CM34" s="75">
        <f t="shared" si="18"/>
        <v>0.21588017015341807</v>
      </c>
      <c r="CN34" s="76">
        <f t="shared" si="19"/>
        <v>569.92794951567942</v>
      </c>
      <c r="CO34" s="75">
        <f t="shared" si="20"/>
        <v>0.2196593448459328</v>
      </c>
      <c r="CP34" s="76">
        <f t="shared" si="8"/>
        <v>7.1193982393891844</v>
      </c>
      <c r="CQ34" s="75">
        <f t="shared" si="21"/>
        <v>0</v>
      </c>
      <c r="CR34" s="76">
        <f t="shared" si="9"/>
        <v>2.8576982296185101</v>
      </c>
      <c r="CS34" s="75">
        <f t="shared" si="22"/>
        <v>0</v>
      </c>
      <c r="CT34" s="76">
        <f t="shared" si="10"/>
        <v>157.63846558504395</v>
      </c>
      <c r="CU34" s="77">
        <f t="shared" si="23"/>
        <v>0.20065534057698295</v>
      </c>
      <c r="CV34" s="18"/>
      <c r="CW34" s="1078">
        <f t="shared" si="24"/>
        <v>125.19</v>
      </c>
      <c r="CX34" s="1081">
        <f>VLOOKUP($AX34&amp;"_"&amp;$CW$14,データシート1!$A:$BS,MATCH($CW$12&amp;"_"&amp;CX$20,データシート1!$A$1:$BS$1,0),0)</f>
        <v>125.19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31.631</v>
      </c>
      <c r="DB34" s="1081">
        <f>VLOOKUP($AX34&amp;"_"&amp;$CW$14,データシート1!$A:$BS,MATCH($CW$12&amp;"_"&amp;DB$20,データシート1!$A$1:$BS$1,0),0)</f>
        <v>0</v>
      </c>
      <c r="DC34" s="1081">
        <f>VLOOKUP($AX34&amp;"_"&amp;$CW$14,データシート1!$A:$BS,MATCH($CW$12&amp;"_"&amp;DC$20,データシート1!$A$1:$BS$1,0),0)</f>
        <v>0</v>
      </c>
      <c r="DD34" s="1080">
        <f t="shared" si="11"/>
        <v>156.821</v>
      </c>
      <c r="DE34" s="18"/>
      <c r="DF34" s="138">
        <f>VLOOKUP($AX34&amp;"_"&amp;$DF$14,データシート1!$A:$BS,MATCH($DF$12&amp;"_"&amp;DF$20,データシート1!$A$1:$BS$1,0),0)</f>
        <v>16</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5</v>
      </c>
      <c r="DJ34" s="74">
        <f>VLOOKUP($AX34&amp;"_"&amp;$DF$14,データシート1!$A:$BS,MATCH($DF$12&amp;"_"&amp;DJ$20,データシート1!$A$1:$BS$1,0),0)</f>
        <v>0</v>
      </c>
      <c r="DK34" s="74">
        <f>VLOOKUP($AX34&amp;"_"&amp;$DF$14,データシート1!$A:$BS,MATCH($DF$12&amp;"_"&amp;DK$20,データシート1!$A$1:$BS$1,0),0)</f>
        <v>0</v>
      </c>
      <c r="DL34" s="78">
        <f t="shared" si="12"/>
        <v>21</v>
      </c>
      <c r="DM34" s="18"/>
      <c r="DN34" s="139">
        <f t="shared" si="26"/>
        <v>0.8</v>
      </c>
      <c r="DO34" s="140">
        <f t="shared" si="27"/>
        <v>0</v>
      </c>
      <c r="DP34" s="140">
        <f t="shared" si="13"/>
        <v>0</v>
      </c>
      <c r="DQ34" s="140">
        <f t="shared" si="13"/>
        <v>0.2</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11227</v>
      </c>
      <c r="AY35" s="20" t="str">
        <f>IF(IFERROR(比較地域マスタ!$Z20,"")=0,"",IFERROR(比較地域マスタ!$Z20,""))</f>
        <v>朝霞市</v>
      </c>
      <c r="BB35" s="122" t="str">
        <f t="shared" si="0"/>
        <v>11227</v>
      </c>
      <c r="BC35" s="123" t="str">
        <f t="shared" si="0"/>
        <v>朝霞市</v>
      </c>
      <c r="BD35" s="40">
        <f t="shared" si="14"/>
        <v>480.09736500273914</v>
      </c>
      <c r="BE35" s="40">
        <f t="shared" si="15"/>
        <v>53.655057318184902</v>
      </c>
      <c r="BF35" s="40">
        <f>VLOOKUP($AX35&amp;"_"&amp;$BC$14,データシート1!$A:$BS,MATCH($BC$12&amp;"_"&amp;BF$20,データシート1!$A$1:$BS$1,0),0)</f>
        <v>46.144705369918583</v>
      </c>
      <c r="BG35" s="40">
        <f>VLOOKUP($AX35&amp;"_"&amp;$BC$14,データシート1!$A:$BS,MATCH($BC$12&amp;"_"&amp;BG$20,データシート1!$A$1:$BS$1,0),0)</f>
        <v>5.958169436286771</v>
      </c>
      <c r="BH35" s="40">
        <f>VLOOKUP($AX35&amp;"_"&amp;$BC$14,データシート1!$A:$BS,MATCH($BC$12&amp;"_"&amp;BH$20,データシート1!$A$1:$BS$1,0),0)</f>
        <v>1.552182511979548</v>
      </c>
      <c r="BI35" s="40">
        <f>VLOOKUP($AX35&amp;"_"&amp;$BC$14,データシート1!$A:$BS,MATCH($BC$12&amp;"_"&amp;BI$20,データシート1!$A$1:$BS$1,0),0)</f>
        <v>123.22979750749649</v>
      </c>
      <c r="BJ35" s="40">
        <f>VLOOKUP($AX35&amp;"_"&amp;$BC$14,データシート1!$A:$BS,MATCH($BC$12&amp;"_"&amp;BJ$20,データシート1!$A$1:$BS$1,0),0)</f>
        <v>171.3639436053848</v>
      </c>
      <c r="BK35" s="40">
        <f t="shared" si="1"/>
        <v>118.29090573567294</v>
      </c>
      <c r="BL35" s="40">
        <f t="shared" si="2"/>
        <v>109.84767445685344</v>
      </c>
      <c r="BM35" s="40">
        <f>VLOOKUP($AX35&amp;"_"&amp;$BC$14,データシート1!$A:$BS,MATCH($BC$12&amp;"_"&amp;BM$20,データシート1!$A$1:$BS$1,0),0)</f>
        <v>64.165442859936974</v>
      </c>
      <c r="BN35" s="40">
        <f>VLOOKUP($AX35&amp;"_"&amp;$BC$14,データシート1!$A:$BS,MATCH($BC$12&amp;"_"&amp;BN$20,データシート1!$A$1:$BS$1,0),0)</f>
        <v>45.682231596916459</v>
      </c>
      <c r="BO35" s="40">
        <f>VLOOKUP($AX35&amp;"_"&amp;$BC$14,データシート1!$A:$BS,MATCH($BC$12&amp;"_"&amp;BO$20,データシート1!$A$1:$BS$1,0),0)</f>
        <v>8.4432312788194999</v>
      </c>
      <c r="BP35" s="40">
        <f>VLOOKUP($AX35&amp;"_"&amp;$BC$14,データシート1!$A:$BS,MATCH($BC$12&amp;"_"&amp;BP$20,データシート1!$A$1:$BS$1,0),0)</f>
        <v>0</v>
      </c>
      <c r="BQ35" s="40">
        <f>VLOOKUP($AX35&amp;"_"&amp;$BC$14,データシート1!$A:$BS,MATCH($BC$12&amp;"_"&amp;BQ$20,データシート1!$A$1:$BS$1,0),0)</f>
        <v>13.557660836</v>
      </c>
      <c r="BR35" s="41">
        <f t="shared" si="3"/>
        <v>480.09736500273914</v>
      </c>
      <c r="BT35" s="134" t="str">
        <f t="shared" si="4"/>
        <v>朝霞市</v>
      </c>
      <c r="BU35" s="38">
        <f t="shared" si="25"/>
        <v>480.09736500273914</v>
      </c>
      <c r="BV35" s="69">
        <f t="shared" si="16"/>
        <v>0.11175869985847305</v>
      </c>
      <c r="BW35" s="69">
        <f t="shared" si="5"/>
        <v>9.6115306464252953E-2</v>
      </c>
      <c r="BX35" s="69">
        <f t="shared" si="5"/>
        <v>1.2410335633174695E-2</v>
      </c>
      <c r="BY35" s="69">
        <f t="shared" si="5"/>
        <v>3.2330577610453918E-3</v>
      </c>
      <c r="BZ35" s="69">
        <f t="shared" si="5"/>
        <v>0.25667667954560303</v>
      </c>
      <c r="CA35" s="69">
        <f t="shared" si="5"/>
        <v>0.35693581364356602</v>
      </c>
      <c r="CB35" s="69">
        <f t="shared" si="5"/>
        <v>0.24638940839635318</v>
      </c>
      <c r="CC35" s="69">
        <f t="shared" si="5"/>
        <v>0.22880291054342011</v>
      </c>
      <c r="CD35" s="69">
        <f t="shared" si="5"/>
        <v>0.13365089570856295</v>
      </c>
      <c r="CE35" s="69">
        <f t="shared" si="5"/>
        <v>9.5152014834857149E-2</v>
      </c>
      <c r="CF35" s="69">
        <f t="shared" si="5"/>
        <v>1.7586497852933078E-2</v>
      </c>
      <c r="CG35" s="69">
        <f t="shared" si="5"/>
        <v>0</v>
      </c>
      <c r="CH35" s="69">
        <f t="shared" si="5"/>
        <v>2.8239398556004672E-2</v>
      </c>
      <c r="CI35" s="135">
        <f t="shared" si="6"/>
        <v>1</v>
      </c>
      <c r="CK35" s="136" t="str">
        <f t="shared" si="7"/>
        <v>朝霞市</v>
      </c>
      <c r="CL35" s="137">
        <f t="shared" si="17"/>
        <v>53.655057318184902</v>
      </c>
      <c r="CM35" s="75">
        <f t="shared" si="18"/>
        <v>0.71816156623394944</v>
      </c>
      <c r="CN35" s="76">
        <f t="shared" si="19"/>
        <v>46.144705369918583</v>
      </c>
      <c r="CO35" s="75">
        <f t="shared" si="20"/>
        <v>0.83504704800042784</v>
      </c>
      <c r="CP35" s="76">
        <f t="shared" si="8"/>
        <v>5.958169436286771</v>
      </c>
      <c r="CQ35" s="75">
        <f t="shared" si="21"/>
        <v>0</v>
      </c>
      <c r="CR35" s="76">
        <f t="shared" si="9"/>
        <v>1.552182511979548</v>
      </c>
      <c r="CS35" s="75">
        <f t="shared" si="22"/>
        <v>0</v>
      </c>
      <c r="CT35" s="76">
        <f t="shared" si="10"/>
        <v>123.22979750749649</v>
      </c>
      <c r="CU35" s="77">
        <f t="shared" si="23"/>
        <v>0.68698481789560695</v>
      </c>
      <c r="CV35" s="18"/>
      <c r="CW35" s="1078">
        <f t="shared" si="24"/>
        <v>38.533000000000001</v>
      </c>
      <c r="CX35" s="1081">
        <f>VLOOKUP($AX35&amp;"_"&amp;$CW$14,データシート1!$A:$BS,MATCH($CW$12&amp;"_"&amp;CX$20,データシート1!$A$1:$BS$1,0),0)</f>
        <v>38.533000000000001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84.656999999999996</v>
      </c>
      <c r="DB35" s="1081">
        <f>VLOOKUP($AX35&amp;"_"&amp;$CW$14,データシート1!$A:$BS,MATCH($CW$12&amp;"_"&amp;DB$20,データシート1!$A$1:$BS$1,0),0)</f>
        <v>3.1640000000000001</v>
      </c>
      <c r="DC35" s="1081">
        <f>VLOOKUP($AX35&amp;"_"&amp;$CW$14,データシート1!$A:$BS,MATCH($CW$12&amp;"_"&amp;DC$20,データシート1!$A$1:$BS$1,0),0)</f>
        <v>0</v>
      </c>
      <c r="DD35" s="1080">
        <f t="shared" si="11"/>
        <v>126.354</v>
      </c>
      <c r="DE35" s="18"/>
      <c r="DF35" s="138">
        <f>VLOOKUP($AX35&amp;"_"&amp;$DF$14,データシート1!$A:$BS,MATCH($DF$12&amp;"_"&amp;DF$20,データシート1!$A$1:$BS$1,0),0)</f>
        <v>4</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4</v>
      </c>
      <c r="DJ35" s="74">
        <f>VLOOKUP($AX35&amp;"_"&amp;$DF$14,データシート1!$A:$BS,MATCH($DF$12&amp;"_"&amp;DJ$20,データシート1!$A$1:$BS$1,0),0)</f>
        <v>1</v>
      </c>
      <c r="DK35" s="74">
        <f>VLOOKUP($AX35&amp;"_"&amp;$DF$14,データシート1!$A:$BS,MATCH($DF$12&amp;"_"&amp;DK$20,データシート1!$A$1:$BS$1,0),0)</f>
        <v>0</v>
      </c>
      <c r="DL35" s="78">
        <f t="shared" si="12"/>
        <v>9</v>
      </c>
      <c r="DM35" s="18"/>
      <c r="DN35" s="139">
        <f t="shared" si="26"/>
        <v>0.3</v>
      </c>
      <c r="DO35" s="140">
        <f t="shared" si="27"/>
        <v>0</v>
      </c>
      <c r="DP35" s="140">
        <f t="shared" si="13"/>
        <v>0</v>
      </c>
      <c r="DQ35" s="140">
        <f t="shared" si="13"/>
        <v>0.67</v>
      </c>
      <c r="DR35" s="140">
        <f t="shared" si="13"/>
        <v>0.03</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47211</v>
      </c>
      <c r="AY36" s="20" t="str">
        <f>IF(IFERROR(比較地域マスタ!$Z21,"")=0,"",IFERROR(比較地域マスタ!$Z21,""))</f>
        <v>沖縄市</v>
      </c>
      <c r="BB36" s="122" t="str">
        <f t="shared" si="0"/>
        <v>47211</v>
      </c>
      <c r="BC36" s="123" t="str">
        <f t="shared" si="0"/>
        <v>沖縄市</v>
      </c>
      <c r="BD36" s="40">
        <f t="shared" si="14"/>
        <v>745.78960069911352</v>
      </c>
      <c r="BE36" s="40">
        <f t="shared" si="15"/>
        <v>74.015747186723885</v>
      </c>
      <c r="BF36" s="40">
        <f>VLOOKUP($AX36&amp;"_"&amp;$BC$14,データシート1!$A:$BS,MATCH($BC$12&amp;"_"&amp;BF$20,データシート1!$A$1:$BS$1,0),0)</f>
        <v>62.184158049106657</v>
      </c>
      <c r="BG36" s="40">
        <f>VLOOKUP($AX36&amp;"_"&amp;$BC$14,データシート1!$A:$BS,MATCH($BC$12&amp;"_"&amp;BG$20,データシート1!$A$1:$BS$1,0),0)</f>
        <v>9.2913461860610145</v>
      </c>
      <c r="BH36" s="40">
        <f>VLOOKUP($AX36&amp;"_"&amp;$BC$14,データシート1!$A:$BS,MATCH($BC$12&amp;"_"&amp;BH$20,データシート1!$A$1:$BS$1,0),0)</f>
        <v>2.5402429515562082</v>
      </c>
      <c r="BI36" s="40">
        <f>VLOOKUP($AX36&amp;"_"&amp;$BC$14,データシート1!$A:$BS,MATCH($BC$12&amp;"_"&amp;BI$20,データシート1!$A$1:$BS$1,0),0)</f>
        <v>242.25749021715862</v>
      </c>
      <c r="BJ36" s="40">
        <f>VLOOKUP($AX36&amp;"_"&amp;$BC$14,データシート1!$A:$BS,MATCH($BC$12&amp;"_"&amp;BJ$20,データシート1!$A$1:$BS$1,0),0)</f>
        <v>202.21108403468133</v>
      </c>
      <c r="BK36" s="40">
        <f t="shared" si="1"/>
        <v>208.09651134476479</v>
      </c>
      <c r="BL36" s="40">
        <f t="shared" si="2"/>
        <v>197.35242428197051</v>
      </c>
      <c r="BM36" s="40">
        <f>VLOOKUP($AX36&amp;"_"&amp;$BC$14,データシート1!$A:$BS,MATCH($BC$12&amp;"_"&amp;BM$20,データシート1!$A$1:$BS$1,0),0)</f>
        <v>119.95947224605347</v>
      </c>
      <c r="BN36" s="40">
        <f>VLOOKUP($AX36&amp;"_"&amp;$BC$14,データシート1!$A:$BS,MATCH($BC$12&amp;"_"&amp;BN$20,データシート1!$A$1:$BS$1,0),0)</f>
        <v>77.392952035917062</v>
      </c>
      <c r="BO36" s="40">
        <f>VLOOKUP($AX36&amp;"_"&amp;$BC$14,データシート1!$A:$BS,MATCH($BC$12&amp;"_"&amp;BO$20,データシート1!$A$1:$BS$1,0),0)</f>
        <v>8.4301414548459128</v>
      </c>
      <c r="BP36" s="40">
        <f>VLOOKUP($AX36&amp;"_"&amp;$BC$14,データシート1!$A:$BS,MATCH($BC$12&amp;"_"&amp;BP$20,データシート1!$A$1:$BS$1,0),0)</f>
        <v>2.3139456079483831</v>
      </c>
      <c r="BQ36" s="40">
        <f>VLOOKUP($AX36&amp;"_"&amp;$BC$14,データシート1!$A:$BS,MATCH($BC$12&amp;"_"&amp;BQ$20,データシート1!$A$1:$BS$1,0),0)</f>
        <v>19.208767915784929</v>
      </c>
      <c r="BR36" s="41">
        <f t="shared" si="3"/>
        <v>745.78960069911352</v>
      </c>
      <c r="BT36" s="134" t="str">
        <f t="shared" si="4"/>
        <v>沖縄市</v>
      </c>
      <c r="BU36" s="38">
        <f t="shared" si="25"/>
        <v>745.78960069911352</v>
      </c>
      <c r="BV36" s="69">
        <f t="shared" si="16"/>
        <v>9.924480995355861E-2</v>
      </c>
      <c r="BW36" s="69">
        <f t="shared" si="5"/>
        <v>8.3380296521719216E-2</v>
      </c>
      <c r="BX36" s="69">
        <f t="shared" si="5"/>
        <v>1.2458401373994996E-2</v>
      </c>
      <c r="BY36" s="69">
        <f t="shared" si="5"/>
        <v>3.4061120578443961E-3</v>
      </c>
      <c r="BZ36" s="69">
        <f t="shared" si="5"/>
        <v>0.32483355894217764</v>
      </c>
      <c r="CA36" s="69">
        <f t="shared" si="5"/>
        <v>0.2711369048926478</v>
      </c>
      <c r="CB36" s="69">
        <f t="shared" si="5"/>
        <v>0.27902844334339366</v>
      </c>
      <c r="CC36" s="69">
        <f t="shared" si="5"/>
        <v>0.26462211875436398</v>
      </c>
      <c r="CD36" s="69">
        <f t="shared" si="5"/>
        <v>0.16084894738891745</v>
      </c>
      <c r="CE36" s="69">
        <f t="shared" si="5"/>
        <v>0.10377317136544655</v>
      </c>
      <c r="CF36" s="69">
        <f t="shared" si="5"/>
        <v>1.1303645756046183E-2</v>
      </c>
      <c r="CG36" s="69">
        <f t="shared" si="5"/>
        <v>3.1026788329835365E-3</v>
      </c>
      <c r="CH36" s="69">
        <f t="shared" si="5"/>
        <v>2.5756282868222301E-2</v>
      </c>
      <c r="CI36" s="135">
        <f t="shared" si="6"/>
        <v>1</v>
      </c>
      <c r="CK36" s="136" t="str">
        <f t="shared" si="7"/>
        <v>沖縄市</v>
      </c>
      <c r="CL36" s="137">
        <f t="shared" si="17"/>
        <v>74.015747186723885</v>
      </c>
      <c r="CM36" s="75">
        <f t="shared" si="18"/>
        <v>1</v>
      </c>
      <c r="CN36" s="76">
        <f t="shared" si="19"/>
        <v>62.184158049106657</v>
      </c>
      <c r="CO36" s="75">
        <f t="shared" si="20"/>
        <v>1</v>
      </c>
      <c r="CP36" s="76">
        <f t="shared" si="8"/>
        <v>9.2913461860610145</v>
      </c>
      <c r="CQ36" s="75">
        <f t="shared" si="21"/>
        <v>0</v>
      </c>
      <c r="CR36" s="76">
        <f t="shared" si="9"/>
        <v>2.5402429515562082</v>
      </c>
      <c r="CS36" s="75">
        <f t="shared" si="22"/>
        <v>0</v>
      </c>
      <c r="CT36" s="76">
        <f t="shared" si="10"/>
        <v>242.25749021715862</v>
      </c>
      <c r="CU36" s="77">
        <f t="shared" si="23"/>
        <v>5.4322365794359673E-2</v>
      </c>
      <c r="CV36" s="18"/>
      <c r="CW36" s="1078">
        <f t="shared" si="24"/>
        <v>100.208</v>
      </c>
      <c r="CX36" s="1081">
        <f>VLOOKUP($AX36&amp;"_"&amp;$CW$14,データシート1!$A:$BS,MATCH($CW$12&amp;"_"&amp;CX$20,データシート1!$A$1:$BS$1,0),0)</f>
        <v>100.208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13.16</v>
      </c>
      <c r="DB36" s="1081">
        <f>VLOOKUP($AX36&amp;"_"&amp;$CW$14,データシート1!$A:$BS,MATCH($CW$12&amp;"_"&amp;DB$20,データシート1!$A$1:$BS$1,0),0)</f>
        <v>0</v>
      </c>
      <c r="DC36" s="1081">
        <f>VLOOKUP($AX36&amp;"_"&amp;$CW$14,データシート1!$A:$BS,MATCH($CW$12&amp;"_"&amp;DC$20,データシート1!$A$1:$BS$1,0),0)</f>
        <v>0</v>
      </c>
      <c r="DD36" s="1080">
        <f t="shared" si="11"/>
        <v>113.36799999999999</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0.88</v>
      </c>
      <c r="DO36" s="140">
        <f t="shared" si="27"/>
        <v>0</v>
      </c>
      <c r="DP36" s="140">
        <f t="shared" si="13"/>
        <v>0</v>
      </c>
      <c r="DQ36" s="140">
        <f t="shared" si="13"/>
        <v>0.12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09202</v>
      </c>
      <c r="AY37" s="20" t="str">
        <f>IF(IFERROR(比較地域マスタ!$Z22,"")=0,"",IFERROR(比較地域マスタ!$Z22,""))</f>
        <v>足利市</v>
      </c>
      <c r="BB37" s="122" t="str">
        <f t="shared" si="0"/>
        <v>09202</v>
      </c>
      <c r="BC37" s="123" t="str">
        <f t="shared" si="0"/>
        <v>足利市</v>
      </c>
      <c r="BD37" s="40">
        <f t="shared" si="14"/>
        <v>837.96585886263586</v>
      </c>
      <c r="BE37" s="40">
        <f t="shared" si="15"/>
        <v>196.69259644761809</v>
      </c>
      <c r="BF37" s="40">
        <f>VLOOKUP($AX37&amp;"_"&amp;$BC$14,データシート1!$A:$BS,MATCH($BC$12&amp;"_"&amp;BF$20,データシート1!$A$1:$BS$1,0),0)</f>
        <v>182.49049147177701</v>
      </c>
      <c r="BG37" s="40">
        <f>VLOOKUP($AX37&amp;"_"&amp;$BC$14,データシート1!$A:$BS,MATCH($BC$12&amp;"_"&amp;BG$20,データシート1!$A$1:$BS$1,0),0)</f>
        <v>7.9725018940977019</v>
      </c>
      <c r="BH37" s="40">
        <f>VLOOKUP($AX37&amp;"_"&amp;$BC$14,データシート1!$A:$BS,MATCH($BC$12&amp;"_"&amp;BH$20,データシート1!$A$1:$BS$1,0),0)</f>
        <v>6.2296030817434023</v>
      </c>
      <c r="BI37" s="40">
        <f>VLOOKUP($AX37&amp;"_"&amp;$BC$14,データシート1!$A:$BS,MATCH($BC$12&amp;"_"&amp;BI$20,データシート1!$A$1:$BS$1,0),0)</f>
        <v>164.06396201645964</v>
      </c>
      <c r="BJ37" s="40">
        <f>VLOOKUP($AX37&amp;"_"&amp;$BC$14,データシート1!$A:$BS,MATCH($BC$12&amp;"_"&amp;BJ$20,データシート1!$A$1:$BS$1,0),0)</f>
        <v>200.67835700013322</v>
      </c>
      <c r="BK37" s="40">
        <f t="shared" si="1"/>
        <v>238.08517048044499</v>
      </c>
      <c r="BL37" s="40">
        <f t="shared" si="2"/>
        <v>229.47560409608724</v>
      </c>
      <c r="BM37" s="40">
        <f>VLOOKUP($AX37&amp;"_"&amp;$BC$14,データシート1!$A:$BS,MATCH($BC$12&amp;"_"&amp;BM$20,データシート1!$A$1:$BS$1,0),0)</f>
        <v>145.69086300886477</v>
      </c>
      <c r="BN37" s="40">
        <f>VLOOKUP($AX37&amp;"_"&amp;$BC$14,データシート1!$A:$BS,MATCH($BC$12&amp;"_"&amp;BN$20,データシート1!$A$1:$BS$1,0),0)</f>
        <v>83.784741087222486</v>
      </c>
      <c r="BO37" s="40">
        <f>VLOOKUP($AX37&amp;"_"&amp;$BC$14,データシート1!$A:$BS,MATCH($BC$12&amp;"_"&amp;BO$20,データシート1!$A$1:$BS$1,0),0)</f>
        <v>8.6095663843577501</v>
      </c>
      <c r="BP37" s="40">
        <f>VLOOKUP($AX37&amp;"_"&amp;$BC$14,データシート1!$A:$BS,MATCH($BC$12&amp;"_"&amp;BP$20,データシート1!$A$1:$BS$1,0),0)</f>
        <v>0</v>
      </c>
      <c r="BQ37" s="40">
        <f>VLOOKUP($AX37&amp;"_"&amp;$BC$14,データシート1!$A:$BS,MATCH($BC$12&amp;"_"&amp;BQ$20,データシート1!$A$1:$BS$1,0),0)</f>
        <v>38.445772917980001</v>
      </c>
      <c r="BR37" s="41">
        <f t="shared" si="3"/>
        <v>837.96585886263586</v>
      </c>
      <c r="BT37" s="134" t="str">
        <f t="shared" si="4"/>
        <v>足利市</v>
      </c>
      <c r="BU37" s="38">
        <f t="shared" si="25"/>
        <v>837.96585886263586</v>
      </c>
      <c r="BV37" s="69">
        <f t="shared" si="16"/>
        <v>0.23472626523780732</v>
      </c>
      <c r="BW37" s="69">
        <f t="shared" si="5"/>
        <v>0.21777795544017728</v>
      </c>
      <c r="BX37" s="69">
        <f t="shared" si="5"/>
        <v>9.514113027133007E-3</v>
      </c>
      <c r="BY37" s="69">
        <f t="shared" si="5"/>
        <v>7.4341967704970599E-3</v>
      </c>
      <c r="BZ37" s="69">
        <f t="shared" si="5"/>
        <v>0.19578836092337021</v>
      </c>
      <c r="CA37" s="69">
        <f t="shared" si="5"/>
        <v>0.23948273653119029</v>
      </c>
      <c r="CB37" s="69">
        <f t="shared" si="5"/>
        <v>0.28412275746364657</v>
      </c>
      <c r="CC37" s="69">
        <f t="shared" si="5"/>
        <v>0.27384839330751803</v>
      </c>
      <c r="CD37" s="69">
        <f t="shared" si="5"/>
        <v>0.17386252848846345</v>
      </c>
      <c r="CE37" s="69">
        <f t="shared" si="5"/>
        <v>9.9985864819054596E-2</v>
      </c>
      <c r="CF37" s="69">
        <f t="shared" si="5"/>
        <v>1.0274364156128561E-2</v>
      </c>
      <c r="CG37" s="69">
        <f t="shared" si="5"/>
        <v>0</v>
      </c>
      <c r="CH37" s="69">
        <f t="shared" si="5"/>
        <v>4.5879879843985685E-2</v>
      </c>
      <c r="CI37" s="135">
        <f t="shared" si="6"/>
        <v>1</v>
      </c>
      <c r="CK37" s="136" t="str">
        <f t="shared" si="7"/>
        <v>足利市</v>
      </c>
      <c r="CL37" s="137">
        <f t="shared" si="17"/>
        <v>196.69259644761809</v>
      </c>
      <c r="CM37" s="75">
        <f t="shared" si="18"/>
        <v>0.99509083480996585</v>
      </c>
      <c r="CN37" s="76">
        <f t="shared" si="19"/>
        <v>182.49049147177701</v>
      </c>
      <c r="CO37" s="75">
        <f t="shared" si="20"/>
        <v>1</v>
      </c>
      <c r="CP37" s="76">
        <f t="shared" si="8"/>
        <v>7.9725018940977019</v>
      </c>
      <c r="CQ37" s="75">
        <f t="shared" si="21"/>
        <v>0</v>
      </c>
      <c r="CR37" s="76">
        <f t="shared" si="9"/>
        <v>6.2296030817434023</v>
      </c>
      <c r="CS37" s="75">
        <f t="shared" si="22"/>
        <v>0</v>
      </c>
      <c r="CT37" s="76">
        <f t="shared" si="10"/>
        <v>164.06396201645964</v>
      </c>
      <c r="CU37" s="77">
        <f t="shared" si="23"/>
        <v>0.31383491759655541</v>
      </c>
      <c r="CV37" s="18"/>
      <c r="CW37" s="1078">
        <f t="shared" si="24"/>
        <v>195.727</v>
      </c>
      <c r="CX37" s="1081">
        <f>VLOOKUP($AX37&amp;"_"&amp;$CW$14,データシート1!$A:$BS,MATCH($CW$12&amp;"_"&amp;CX$20,データシート1!$A$1:$BS$1,0),0)</f>
        <v>195.727</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51.489000000000004</v>
      </c>
      <c r="DB37" s="1081">
        <f>VLOOKUP($AX37&amp;"_"&amp;$CW$14,データシート1!$A:$BS,MATCH($CW$12&amp;"_"&amp;DB$20,データシート1!$A$1:$BS$1,0),0)</f>
        <v>0</v>
      </c>
      <c r="DC37" s="1081">
        <f>VLOOKUP($AX37&amp;"_"&amp;$CW$14,データシート1!$A:$BS,MATCH($CW$12&amp;"_"&amp;DC$20,データシート1!$A$1:$BS$1,0),0)</f>
        <v>0</v>
      </c>
      <c r="DD37" s="1080">
        <f t="shared" si="11"/>
        <v>247.21600000000001</v>
      </c>
      <c r="DE37" s="18"/>
      <c r="DF37" s="138">
        <f>VLOOKUP($AX37&amp;"_"&amp;$DF$14,データシート1!$A:$BS,MATCH($DF$12&amp;"_"&amp;DF$20,データシート1!$A$1:$BS$1,0),0)</f>
        <v>16</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5</v>
      </c>
      <c r="DJ37" s="74">
        <f>VLOOKUP($AX37&amp;"_"&amp;$DF$14,データシート1!$A:$BS,MATCH($DF$12&amp;"_"&amp;DJ$20,データシート1!$A$1:$BS$1,0),0)</f>
        <v>0</v>
      </c>
      <c r="DK37" s="74">
        <f>VLOOKUP($AX37&amp;"_"&amp;$DF$14,データシート1!$A:$BS,MATCH($DF$12&amp;"_"&amp;DK$20,データシート1!$A$1:$BS$1,0),0)</f>
        <v>0</v>
      </c>
      <c r="DL37" s="78">
        <f t="shared" si="12"/>
        <v>21</v>
      </c>
      <c r="DM37" s="18"/>
      <c r="DN37" s="139">
        <f t="shared" si="26"/>
        <v>0.79</v>
      </c>
      <c r="DO37" s="140">
        <f t="shared" si="27"/>
        <v>0</v>
      </c>
      <c r="DP37" s="140">
        <f t="shared" ref="DP37:DP68" si="29">IF($DD37=0,0,ROUND(CZ37/$DD37,2))</f>
        <v>0</v>
      </c>
      <c r="DQ37" s="140">
        <f t="shared" ref="DQ37:DQ68" si="30">IF($DD37=0,0,ROUND(DA37/$DD37,2))</f>
        <v>0.21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11237</v>
      </c>
      <c r="AY38" s="20" t="str">
        <f>IF(IFERROR(比較地域マスタ!$Z23,"")=0,"",IFERROR(比較地域マスタ!$Z23,""))</f>
        <v>三郷市</v>
      </c>
      <c r="BB38" s="122" t="str">
        <f t="shared" si="0"/>
        <v>11237</v>
      </c>
      <c r="BC38" s="123" t="str">
        <f t="shared" si="0"/>
        <v>三郷市</v>
      </c>
      <c r="BD38" s="40">
        <f t="shared" si="14"/>
        <v>583.8534897654996</v>
      </c>
      <c r="BE38" s="40">
        <f t="shared" si="15"/>
        <v>75.19385920121394</v>
      </c>
      <c r="BF38" s="40">
        <f>VLOOKUP($AX38&amp;"_"&amp;$BC$14,データシート1!$A:$BS,MATCH($BC$12&amp;"_"&amp;BF$20,データシート1!$A$1:$BS$1,0),0)</f>
        <v>64.554526528296094</v>
      </c>
      <c r="BG38" s="40">
        <f>VLOOKUP($AX38&amp;"_"&amp;$BC$14,データシート1!$A:$BS,MATCH($BC$12&amp;"_"&amp;BG$20,データシート1!$A$1:$BS$1,0),0)</f>
        <v>9.5575084979017877</v>
      </c>
      <c r="BH38" s="40">
        <f>VLOOKUP($AX38&amp;"_"&amp;$BC$14,データシート1!$A:$BS,MATCH($BC$12&amp;"_"&amp;BH$20,データシート1!$A$1:$BS$1,0),0)</f>
        <v>1.0818241750160487</v>
      </c>
      <c r="BI38" s="40">
        <f>VLOOKUP($AX38&amp;"_"&amp;$BC$14,データシート1!$A:$BS,MATCH($BC$12&amp;"_"&amp;BI$20,データシート1!$A$1:$BS$1,0),0)</f>
        <v>147.18720146883095</v>
      </c>
      <c r="BJ38" s="40">
        <f>VLOOKUP($AX38&amp;"_"&amp;$BC$14,データシート1!$A:$BS,MATCH($BC$12&amp;"_"&amp;BJ$20,データシート1!$A$1:$BS$1,0),0)</f>
        <v>166.52558087771342</v>
      </c>
      <c r="BK38" s="40">
        <f t="shared" si="1"/>
        <v>176.10127153719347</v>
      </c>
      <c r="BL38" s="40">
        <f t="shared" si="2"/>
        <v>167.673901351387</v>
      </c>
      <c r="BM38" s="40">
        <f>VLOOKUP($AX38&amp;"_"&amp;$BC$14,データシート1!$A:$BS,MATCH($BC$12&amp;"_"&amp;BM$20,データシート1!$A$1:$BS$1,0),0)</f>
        <v>84.469829033735266</v>
      </c>
      <c r="BN38" s="40">
        <f>VLOOKUP($AX38&amp;"_"&amp;$BC$14,データシート1!$A:$BS,MATCH($BC$12&amp;"_"&amp;BN$20,データシート1!$A$1:$BS$1,0),0)</f>
        <v>83.204072317651736</v>
      </c>
      <c r="BO38" s="40">
        <f>VLOOKUP($AX38&amp;"_"&amp;$BC$14,データシート1!$A:$BS,MATCH($BC$12&amp;"_"&amp;BO$20,データシート1!$A$1:$BS$1,0),0)</f>
        <v>8.427370185806458</v>
      </c>
      <c r="BP38" s="40">
        <f>VLOOKUP($AX38&amp;"_"&amp;$BC$14,データシート1!$A:$BS,MATCH($BC$12&amp;"_"&amp;BP$20,データシート1!$A$1:$BS$1,0),0)</f>
        <v>0</v>
      </c>
      <c r="BQ38" s="40">
        <f>VLOOKUP($AX38&amp;"_"&amp;$BC$14,データシート1!$A:$BS,MATCH($BC$12&amp;"_"&amp;BQ$20,データシート1!$A$1:$BS$1,0),0)</f>
        <v>18.845576680547779</v>
      </c>
      <c r="BR38" s="41">
        <f t="shared" si="3"/>
        <v>583.8534897654996</v>
      </c>
      <c r="BT38" s="134" t="str">
        <f t="shared" si="4"/>
        <v>三郷市</v>
      </c>
      <c r="BU38" s="38">
        <f t="shared" si="25"/>
        <v>583.8534897654996</v>
      </c>
      <c r="BV38" s="69">
        <f t="shared" si="16"/>
        <v>0.12878891797223818</v>
      </c>
      <c r="BW38" s="69">
        <f t="shared" si="5"/>
        <v>0.11056631100076826</v>
      </c>
      <c r="BX38" s="69">
        <f t="shared" si="5"/>
        <v>1.6369703470883578E-2</v>
      </c>
      <c r="BY38" s="69">
        <f t="shared" si="5"/>
        <v>1.8529035005863462E-3</v>
      </c>
      <c r="BZ38" s="69">
        <f t="shared" si="5"/>
        <v>0.25209612351199201</v>
      </c>
      <c r="CA38" s="69">
        <f t="shared" si="5"/>
        <v>0.28521809631487716</v>
      </c>
      <c r="CB38" s="69">
        <f t="shared" si="5"/>
        <v>0.30161894143670054</v>
      </c>
      <c r="CC38" s="69">
        <f t="shared" si="5"/>
        <v>0.28718489191309277</v>
      </c>
      <c r="CD38" s="69">
        <f t="shared" si="5"/>
        <v>0.14467641371410137</v>
      </c>
      <c r="CE38" s="69">
        <f t="shared" si="5"/>
        <v>0.14250847819899137</v>
      </c>
      <c r="CF38" s="69">
        <f t="shared" si="5"/>
        <v>1.4434049523607795E-2</v>
      </c>
      <c r="CG38" s="69">
        <f t="shared" si="5"/>
        <v>0</v>
      </c>
      <c r="CH38" s="69">
        <f t="shared" si="5"/>
        <v>3.2277920764191996E-2</v>
      </c>
      <c r="CI38" s="135">
        <f t="shared" si="6"/>
        <v>1</v>
      </c>
      <c r="CK38" s="136" t="str">
        <f t="shared" si="7"/>
        <v>三郷市</v>
      </c>
      <c r="CL38" s="137">
        <f t="shared" si="17"/>
        <v>75.19385920121394</v>
      </c>
      <c r="CM38" s="75">
        <f t="shared" si="18"/>
        <v>0.81646294859951629</v>
      </c>
      <c r="CN38" s="76">
        <f t="shared" si="19"/>
        <v>64.554526528296094</v>
      </c>
      <c r="CO38" s="75">
        <f t="shared" si="20"/>
        <v>0.95102548654105135</v>
      </c>
      <c r="CP38" s="76">
        <f t="shared" si="8"/>
        <v>9.5575084979017877</v>
      </c>
      <c r="CQ38" s="75">
        <f t="shared" si="21"/>
        <v>0</v>
      </c>
      <c r="CR38" s="76">
        <f t="shared" si="9"/>
        <v>1.0818241750160487</v>
      </c>
      <c r="CS38" s="75">
        <f t="shared" si="22"/>
        <v>0</v>
      </c>
      <c r="CT38" s="76">
        <f t="shared" si="10"/>
        <v>147.18720146883095</v>
      </c>
      <c r="CU38" s="77">
        <f t="shared" si="23"/>
        <v>1</v>
      </c>
      <c r="CV38" s="18"/>
      <c r="CW38" s="1078">
        <f t="shared" si="24"/>
        <v>61.393000000000001</v>
      </c>
      <c r="CX38" s="1081">
        <f>VLOOKUP($AX38&amp;"_"&amp;$CW$14,データシート1!$A:$BS,MATCH($CW$12&amp;"_"&amp;CX$20,データシート1!$A$1:$BS$1,0),0)</f>
        <v>61.393000000000001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166.14500000000001</v>
      </c>
      <c r="DB38" s="1081">
        <f>VLOOKUP($AX38&amp;"_"&amp;$CW$14,データシート1!$A:$BS,MATCH($CW$12&amp;"_"&amp;DB$20,データシート1!$A$1:$BS$1,0),0)</f>
        <v>0</v>
      </c>
      <c r="DC38" s="1081">
        <f>VLOOKUP($AX38&amp;"_"&amp;$CW$14,データシート1!$A:$BS,MATCH($CW$12&amp;"_"&amp;DC$20,データシート1!$A$1:$BS$1,0),0)</f>
        <v>0</v>
      </c>
      <c r="DD38" s="1080">
        <f t="shared" si="11"/>
        <v>227.53800000000001</v>
      </c>
      <c r="DE38" s="18"/>
      <c r="DF38" s="138">
        <f>VLOOKUP($AX38&amp;"_"&amp;$DF$14,データシート1!$A:$BS,MATCH($DF$12&amp;"_"&amp;DF$20,データシート1!$A$1:$BS$1,0),0)</f>
        <v>4</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9</v>
      </c>
      <c r="DJ38" s="74">
        <f>VLOOKUP($AX38&amp;"_"&amp;$DF$14,データシート1!$A:$BS,MATCH($DF$12&amp;"_"&amp;DJ$20,データシート1!$A$1:$BS$1,0),0)</f>
        <v>0</v>
      </c>
      <c r="DK38" s="74">
        <f>VLOOKUP($AX38&amp;"_"&amp;$DF$14,データシート1!$A:$BS,MATCH($DF$12&amp;"_"&amp;DK$20,データシート1!$A$1:$BS$1,0),0)</f>
        <v>0</v>
      </c>
      <c r="DL38" s="78">
        <f t="shared" si="12"/>
        <v>13</v>
      </c>
      <c r="DM38" s="18"/>
      <c r="DN38" s="139">
        <f t="shared" si="26"/>
        <v>0.27</v>
      </c>
      <c r="DO38" s="140">
        <f t="shared" si="27"/>
        <v>0</v>
      </c>
      <c r="DP38" s="140">
        <f t="shared" si="29"/>
        <v>0</v>
      </c>
      <c r="DQ38" s="140">
        <f t="shared" si="30"/>
        <v>0.73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22214</v>
      </c>
      <c r="AY39" s="20" t="str">
        <f>IF(IFERROR(比較地域マスタ!$Z24,"")=0,"",IFERROR(比較地域マスタ!$Z24,""))</f>
        <v>藤枝市</v>
      </c>
      <c r="BB39" s="122" t="str">
        <f t="shared" si="0"/>
        <v>22214</v>
      </c>
      <c r="BC39" s="123" t="str">
        <f t="shared" si="0"/>
        <v>藤枝市</v>
      </c>
      <c r="BD39" s="40">
        <f t="shared" si="14"/>
        <v>774.87060808919307</v>
      </c>
      <c r="BE39" s="40">
        <f t="shared" si="15"/>
        <v>244.39142182361843</v>
      </c>
      <c r="BF39" s="40">
        <f>VLOOKUP($AX39&amp;"_"&amp;$BC$14,データシート1!$A:$BS,MATCH($BC$12&amp;"_"&amp;BF$20,データシート1!$A$1:$BS$1,0),0)</f>
        <v>217.16588001782139</v>
      </c>
      <c r="BG39" s="40">
        <f>VLOOKUP($AX39&amp;"_"&amp;$BC$14,データシート1!$A:$BS,MATCH($BC$12&amp;"_"&amp;BG$20,データシート1!$A$1:$BS$1,0),0)</f>
        <v>6.8500169706552896</v>
      </c>
      <c r="BH39" s="40">
        <f>VLOOKUP($AX39&amp;"_"&amp;$BC$14,データシート1!$A:$BS,MATCH($BC$12&amp;"_"&amp;BH$20,データシート1!$A$1:$BS$1,0),0)</f>
        <v>20.375524835141746</v>
      </c>
      <c r="BI39" s="40">
        <f>VLOOKUP($AX39&amp;"_"&amp;$BC$14,データシート1!$A:$BS,MATCH($BC$12&amp;"_"&amp;BI$20,データシート1!$A$1:$BS$1,0),0)</f>
        <v>145.16153720390437</v>
      </c>
      <c r="BJ39" s="40">
        <f>VLOOKUP($AX39&amp;"_"&amp;$BC$14,データシート1!$A:$BS,MATCH($BC$12&amp;"_"&amp;BJ$20,データシート1!$A$1:$BS$1,0),0)</f>
        <v>162.6576345222268</v>
      </c>
      <c r="BK39" s="40">
        <f t="shared" si="1"/>
        <v>215.88919817788658</v>
      </c>
      <c r="BL39" s="40">
        <f t="shared" si="2"/>
        <v>207.39284108194906</v>
      </c>
      <c r="BM39" s="40">
        <f>VLOOKUP($AX39&amp;"_"&amp;$BC$14,データシート1!$A:$BS,MATCH($BC$12&amp;"_"&amp;BM$20,データシート1!$A$1:$BS$1,0),0)</f>
        <v>126.27651678313565</v>
      </c>
      <c r="BN39" s="40">
        <f>VLOOKUP($AX39&amp;"_"&amp;$BC$14,データシート1!$A:$BS,MATCH($BC$12&amp;"_"&amp;BN$20,データシート1!$A$1:$BS$1,0),0)</f>
        <v>81.11632429881341</v>
      </c>
      <c r="BO39" s="40">
        <f>VLOOKUP($AX39&amp;"_"&amp;$BC$14,データシート1!$A:$BS,MATCH($BC$12&amp;"_"&amp;BO$20,データシート1!$A$1:$BS$1,0),0)</f>
        <v>8.4963570959375296</v>
      </c>
      <c r="BP39" s="40">
        <f>VLOOKUP($AX39&amp;"_"&amp;$BC$14,データシート1!$A:$BS,MATCH($BC$12&amp;"_"&amp;BP$20,データシート1!$A$1:$BS$1,0),0)</f>
        <v>0</v>
      </c>
      <c r="BQ39" s="40">
        <f>VLOOKUP($AX39&amp;"_"&amp;$BC$14,データシート1!$A:$BS,MATCH($BC$12&amp;"_"&amp;BQ$20,データシート1!$A$1:$BS$1,0),0)</f>
        <v>6.770816361557018</v>
      </c>
      <c r="BR39" s="41">
        <f t="shared" si="3"/>
        <v>774.87060808919307</v>
      </c>
      <c r="BT39" s="134" t="str">
        <f t="shared" si="4"/>
        <v>藤枝市</v>
      </c>
      <c r="BU39" s="38">
        <f t="shared" si="25"/>
        <v>774.87060808919307</v>
      </c>
      <c r="BV39" s="69">
        <f t="shared" si="16"/>
        <v>0.31539642783235783</v>
      </c>
      <c r="BW39" s="69">
        <f t="shared" si="5"/>
        <v>0.2802608303253955</v>
      </c>
      <c r="BX39" s="69">
        <f t="shared" si="5"/>
        <v>8.8402075122544898E-3</v>
      </c>
      <c r="BY39" s="69">
        <f t="shared" si="5"/>
        <v>2.6295389994707839E-2</v>
      </c>
      <c r="BZ39" s="69">
        <f t="shared" si="5"/>
        <v>0.18733648649013573</v>
      </c>
      <c r="CA39" s="69">
        <f t="shared" si="5"/>
        <v>0.20991586572542156</v>
      </c>
      <c r="CB39" s="69">
        <f t="shared" si="5"/>
        <v>0.2786132238390906</v>
      </c>
      <c r="CC39" s="69">
        <f t="shared" si="5"/>
        <v>0.26764835175949359</v>
      </c>
      <c r="CD39" s="69">
        <f t="shared" si="5"/>
        <v>0.16296464914901035</v>
      </c>
      <c r="CE39" s="69">
        <f t="shared" si="5"/>
        <v>0.10468370261048326</v>
      </c>
      <c r="CF39" s="69">
        <f t="shared" si="5"/>
        <v>1.0964872079596984E-2</v>
      </c>
      <c r="CG39" s="69">
        <f t="shared" si="5"/>
        <v>0</v>
      </c>
      <c r="CH39" s="69">
        <f t="shared" si="5"/>
        <v>8.7379961129944537E-3</v>
      </c>
      <c r="CI39" s="135">
        <f t="shared" si="6"/>
        <v>1</v>
      </c>
      <c r="CK39" s="136" t="str">
        <f t="shared" si="7"/>
        <v>藤枝市</v>
      </c>
      <c r="CL39" s="137">
        <f t="shared" si="17"/>
        <v>244.39142182361843</v>
      </c>
      <c r="CM39" s="75">
        <f t="shared" si="18"/>
        <v>0.63458446635630683</v>
      </c>
      <c r="CN39" s="76">
        <f t="shared" si="19"/>
        <v>217.16588001782139</v>
      </c>
      <c r="CO39" s="75">
        <f t="shared" si="20"/>
        <v>0.71414072959929531</v>
      </c>
      <c r="CP39" s="76">
        <f t="shared" si="8"/>
        <v>6.8500169706552896</v>
      </c>
      <c r="CQ39" s="75">
        <f t="shared" si="21"/>
        <v>0</v>
      </c>
      <c r="CR39" s="76">
        <f t="shared" si="9"/>
        <v>20.375524835141746</v>
      </c>
      <c r="CS39" s="75">
        <f t="shared" si="22"/>
        <v>0</v>
      </c>
      <c r="CT39" s="76">
        <f t="shared" si="10"/>
        <v>145.16153720390437</v>
      </c>
      <c r="CU39" s="77">
        <f t="shared" si="23"/>
        <v>6.2737004411903205E-2</v>
      </c>
      <c r="CV39" s="18"/>
      <c r="CW39" s="1078">
        <f t="shared" si="24"/>
        <v>155.08699999999999</v>
      </c>
      <c r="CX39" s="1081">
        <f>VLOOKUP($AX39&amp;"_"&amp;$CW$14,データシート1!$A:$BS,MATCH($CW$12&amp;"_"&amp;CX$20,データシート1!$A$1:$BS$1,0),0)</f>
        <v>155.08699999999999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9.1069999999999993</v>
      </c>
      <c r="DB39" s="1081">
        <f>VLOOKUP($AX39&amp;"_"&amp;$CW$14,データシート1!$A:$BS,MATCH($CW$12&amp;"_"&amp;DB$20,データシート1!$A$1:$BS$1,0),0)</f>
        <v>0</v>
      </c>
      <c r="DC39" s="1081">
        <f>VLOOKUP($AX39&amp;"_"&amp;$CW$14,データシート1!$A:$BS,MATCH($CW$12&amp;"_"&amp;DC$20,データシート1!$A$1:$BS$1,0),0)</f>
        <v>0</v>
      </c>
      <c r="DD39" s="1080">
        <f t="shared" si="11"/>
        <v>164.19399999999999</v>
      </c>
      <c r="DE39" s="18"/>
      <c r="DF39" s="138">
        <f>VLOOKUP($AX39&amp;"_"&amp;$DF$14,データシート1!$A:$BS,MATCH($DF$12&amp;"_"&amp;DF$20,データシート1!$A$1:$BS$1,0),0)</f>
        <v>17</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2</v>
      </c>
      <c r="DJ39" s="74">
        <f>VLOOKUP($AX39&amp;"_"&amp;$DF$14,データシート1!$A:$BS,MATCH($DF$12&amp;"_"&amp;DJ$20,データシート1!$A$1:$BS$1,0),0)</f>
        <v>0</v>
      </c>
      <c r="DK39" s="74">
        <f>VLOOKUP($AX39&amp;"_"&amp;$DF$14,データシート1!$A:$BS,MATCH($DF$12&amp;"_"&amp;DK$20,データシート1!$A$1:$BS$1,0),0)</f>
        <v>0</v>
      </c>
      <c r="DL39" s="78">
        <f t="shared" si="12"/>
        <v>19</v>
      </c>
      <c r="DM39" s="18"/>
      <c r="DN39" s="139">
        <f t="shared" si="26"/>
        <v>0.94</v>
      </c>
      <c r="DO39" s="140">
        <f t="shared" si="27"/>
        <v>0</v>
      </c>
      <c r="DP39" s="140">
        <f t="shared" si="29"/>
        <v>0</v>
      </c>
      <c r="DQ39" s="140">
        <f t="shared" si="30"/>
        <v>0.06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27209</v>
      </c>
      <c r="AY40" s="20" t="str">
        <f>IF(IFERROR(比較地域マスタ!$Z25,"")=0,"",IFERROR(比較地域マスタ!$Z25,""))</f>
        <v>守口市</v>
      </c>
      <c r="BB40" s="122" t="str">
        <f t="shared" si="0"/>
        <v>27209</v>
      </c>
      <c r="BC40" s="123" t="str">
        <f t="shared" si="0"/>
        <v>守口市</v>
      </c>
      <c r="BD40" s="40">
        <f t="shared" si="14"/>
        <v>526.03241009676765</v>
      </c>
      <c r="BE40" s="40">
        <f t="shared" si="15"/>
        <v>80.119074010092618</v>
      </c>
      <c r="BF40" s="40">
        <f>VLOOKUP($AX40&amp;"_"&amp;$BC$14,データシート1!$A:$BS,MATCH($BC$12&amp;"_"&amp;BF$20,データシート1!$A$1:$BS$1,0),0)</f>
        <v>74.250514386942385</v>
      </c>
      <c r="BG40" s="40">
        <f>VLOOKUP($AX40&amp;"_"&amp;$BC$14,データシート1!$A:$BS,MATCH($BC$12&amp;"_"&amp;BG$20,データシート1!$A$1:$BS$1,0),0)</f>
        <v>5.6612490525595911</v>
      </c>
      <c r="BH40" s="40">
        <f>VLOOKUP($AX40&amp;"_"&amp;$BC$14,データシート1!$A:$BS,MATCH($BC$12&amp;"_"&amp;BH$20,データシート1!$A$1:$BS$1,0),0)</f>
        <v>0.20731057059064201</v>
      </c>
      <c r="BI40" s="40">
        <f>VLOOKUP($AX40&amp;"_"&amp;$BC$14,データシート1!$A:$BS,MATCH($BC$12&amp;"_"&amp;BI$20,データシート1!$A$1:$BS$1,0),0)</f>
        <v>126.90291344732626</v>
      </c>
      <c r="BJ40" s="40">
        <f>VLOOKUP($AX40&amp;"_"&amp;$BC$14,データシート1!$A:$BS,MATCH($BC$12&amp;"_"&amp;BJ$20,データシート1!$A$1:$BS$1,0),0)</f>
        <v>172.74689868562663</v>
      </c>
      <c r="BK40" s="40">
        <f t="shared" si="1"/>
        <v>119.0071931482635</v>
      </c>
      <c r="BL40" s="40">
        <f t="shared" si="2"/>
        <v>110.54385542811519</v>
      </c>
      <c r="BM40" s="40">
        <f>VLOOKUP($AX40&amp;"_"&amp;$BC$14,データシート1!$A:$BS,MATCH($BC$12&amp;"_"&amp;BM$20,データシート1!$A$1:$BS$1,0),0)</f>
        <v>58.097497553603702</v>
      </c>
      <c r="BN40" s="40">
        <f>VLOOKUP($AX40&amp;"_"&amp;$BC$14,データシート1!$A:$BS,MATCH($BC$12&amp;"_"&amp;BN$20,データシート1!$A$1:$BS$1,0),0)</f>
        <v>52.446357874511499</v>
      </c>
      <c r="BO40" s="40">
        <f>VLOOKUP($AX40&amp;"_"&amp;$BC$14,データシート1!$A:$BS,MATCH($BC$12&amp;"_"&amp;BO$20,データシート1!$A$1:$BS$1,0),0)</f>
        <v>8.4633377201482993</v>
      </c>
      <c r="BP40" s="40">
        <f>VLOOKUP($AX40&amp;"_"&amp;$BC$14,データシート1!$A:$BS,MATCH($BC$12&amp;"_"&amp;BP$20,データシート1!$A$1:$BS$1,0),0)</f>
        <v>0</v>
      </c>
      <c r="BQ40" s="40">
        <f>VLOOKUP($AX40&amp;"_"&amp;$BC$14,データシート1!$A:$BS,MATCH($BC$12&amp;"_"&amp;BQ$20,データシート1!$A$1:$BS$1,0),0)</f>
        <v>27.256330805458639</v>
      </c>
      <c r="BR40" s="41">
        <f t="shared" si="3"/>
        <v>526.03241009676765</v>
      </c>
      <c r="BT40" s="134" t="str">
        <f t="shared" si="4"/>
        <v>守口市</v>
      </c>
      <c r="BU40" s="38">
        <f t="shared" si="25"/>
        <v>526.03241009676765</v>
      </c>
      <c r="BV40" s="69">
        <f t="shared" si="16"/>
        <v>0.15230824654958827</v>
      </c>
      <c r="BW40" s="69">
        <f t="shared" si="5"/>
        <v>0.14115197649757633</v>
      </c>
      <c r="BX40" s="69">
        <f t="shared" si="5"/>
        <v>1.0762167775020101E-2</v>
      </c>
      <c r="BY40" s="69">
        <f t="shared" si="5"/>
        <v>3.9410227699184099E-4</v>
      </c>
      <c r="BZ40" s="69">
        <f t="shared" si="5"/>
        <v>0.24124542710967467</v>
      </c>
      <c r="CA40" s="69">
        <f t="shared" si="5"/>
        <v>0.32839592270341011</v>
      </c>
      <c r="CB40" s="69">
        <f t="shared" si="5"/>
        <v>0.22623547687179812</v>
      </c>
      <c r="CC40" s="69">
        <f t="shared" si="5"/>
        <v>0.21014647254867777</v>
      </c>
      <c r="CD40" s="69">
        <f t="shared" si="5"/>
        <v>0.11044471108332703</v>
      </c>
      <c r="CE40" s="69">
        <f t="shared" si="5"/>
        <v>9.9701761465350758E-2</v>
      </c>
      <c r="CF40" s="69">
        <f t="shared" si="5"/>
        <v>1.6089004323120326E-2</v>
      </c>
      <c r="CG40" s="69">
        <f t="shared" si="5"/>
        <v>0</v>
      </c>
      <c r="CH40" s="69">
        <f t="shared" si="5"/>
        <v>5.1814926765528818E-2</v>
      </c>
      <c r="CI40" s="135">
        <f t="shared" si="6"/>
        <v>1</v>
      </c>
      <c r="CK40" s="136" t="str">
        <f t="shared" si="7"/>
        <v>守口市</v>
      </c>
      <c r="CL40" s="137">
        <f t="shared" si="17"/>
        <v>80.119074010092618</v>
      </c>
      <c r="CM40" s="75">
        <f t="shared" si="18"/>
        <v>0.34338889134607709</v>
      </c>
      <c r="CN40" s="76">
        <f t="shared" si="19"/>
        <v>74.250514386942385</v>
      </c>
      <c r="CO40" s="75">
        <f t="shared" si="20"/>
        <v>0.37052941958929014</v>
      </c>
      <c r="CP40" s="76">
        <f t="shared" si="8"/>
        <v>5.6612490525595911</v>
      </c>
      <c r="CQ40" s="75">
        <f t="shared" si="21"/>
        <v>0</v>
      </c>
      <c r="CR40" s="76">
        <f t="shared" si="9"/>
        <v>0.20731057059064201</v>
      </c>
      <c r="CS40" s="75">
        <f t="shared" si="22"/>
        <v>0</v>
      </c>
      <c r="CT40" s="76">
        <f t="shared" si="10"/>
        <v>126.90291344732626</v>
      </c>
      <c r="CU40" s="77">
        <f t="shared" si="23"/>
        <v>0.46564730781005581</v>
      </c>
      <c r="CV40" s="18"/>
      <c r="CW40" s="1078">
        <f t="shared" si="24"/>
        <v>27.512</v>
      </c>
      <c r="CX40" s="1081">
        <f>VLOOKUP($AX40&amp;"_"&amp;$CW$14,データシート1!$A:$BS,MATCH($CW$12&amp;"_"&amp;CX$20,データシート1!$A$1:$BS$1,0),0)</f>
        <v>27.512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59.091999999999999</v>
      </c>
      <c r="DB40" s="1081">
        <f>VLOOKUP($AX40&amp;"_"&amp;$CW$14,データシート1!$A:$BS,MATCH($CW$12&amp;"_"&amp;DB$20,データシート1!$A$1:$BS$1,0),0)</f>
        <v>0</v>
      </c>
      <c r="DC40" s="1081">
        <f>VLOOKUP($AX40&amp;"_"&amp;$CW$14,データシート1!$A:$BS,MATCH($CW$12&amp;"_"&amp;DC$20,データシート1!$A$1:$BS$1,0),0)</f>
        <v>0</v>
      </c>
      <c r="DD40" s="1080">
        <f t="shared" si="11"/>
        <v>86.603999999999999</v>
      </c>
      <c r="DE40" s="18"/>
      <c r="DF40" s="138">
        <f>VLOOKUP($AX40&amp;"_"&amp;$DF$14,データシート1!$A:$BS,MATCH($DF$12&amp;"_"&amp;DF$20,データシート1!$A$1:$BS$1,0),0)</f>
        <v>2</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11</v>
      </c>
      <c r="DM40" s="18"/>
      <c r="DN40" s="139">
        <f t="shared" si="26"/>
        <v>0.32</v>
      </c>
      <c r="DO40" s="140">
        <f t="shared" si="27"/>
        <v>0</v>
      </c>
      <c r="DP40" s="140">
        <f t="shared" si="29"/>
        <v>0</v>
      </c>
      <c r="DQ40" s="140">
        <f t="shared" si="30"/>
        <v>0.68</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11224</v>
      </c>
      <c r="AY41" s="20" t="str">
        <f>IF(IFERROR(比較地域マスタ!$Z26,"")=0,"",IFERROR(比較地域マスタ!$Z26,""))</f>
        <v>戸田市</v>
      </c>
      <c r="BB41" s="122" t="str">
        <f t="shared" si="0"/>
        <v>11224</v>
      </c>
      <c r="BC41" s="123" t="str">
        <f t="shared" si="0"/>
        <v>戸田市</v>
      </c>
      <c r="BD41" s="40">
        <f t="shared" si="14"/>
        <v>641.48117842431111</v>
      </c>
      <c r="BE41" s="40">
        <f t="shared" si="15"/>
        <v>146.31778352516503</v>
      </c>
      <c r="BF41" s="40">
        <f>VLOOKUP($AX41&amp;"_"&amp;$BC$14,データシート1!$A:$BS,MATCH($BC$12&amp;"_"&amp;BF$20,データシート1!$A$1:$BS$1,0),0)</f>
        <v>135.73196176164021</v>
      </c>
      <c r="BG41" s="40">
        <f>VLOOKUP($AX41&amp;"_"&amp;$BC$14,データシート1!$A:$BS,MATCH($BC$12&amp;"_"&amp;BG$20,データシート1!$A$1:$BS$1,0),0)</f>
        <v>6.9170267352095287</v>
      </c>
      <c r="BH41" s="40">
        <f>VLOOKUP($AX41&amp;"_"&amp;$BC$14,データシート1!$A:$BS,MATCH($BC$12&amp;"_"&amp;BH$20,データシート1!$A$1:$BS$1,0),0)</f>
        <v>3.6687950283152952</v>
      </c>
      <c r="BI41" s="40">
        <f>VLOOKUP($AX41&amp;"_"&amp;$BC$14,データシート1!$A:$BS,MATCH($BC$12&amp;"_"&amp;BI$20,データシート1!$A$1:$BS$1,0),0)</f>
        <v>175.62224558330021</v>
      </c>
      <c r="BJ41" s="40">
        <f>VLOOKUP($AX41&amp;"_"&amp;$BC$14,データシート1!$A:$BS,MATCH($BC$12&amp;"_"&amp;BJ$20,データシート1!$A$1:$BS$1,0),0)</f>
        <v>168.78685223085486</v>
      </c>
      <c r="BK41" s="40">
        <f t="shared" si="1"/>
        <v>139.04162074185689</v>
      </c>
      <c r="BL41" s="40">
        <f t="shared" si="2"/>
        <v>130.72586783885225</v>
      </c>
      <c r="BM41" s="40">
        <f>VLOOKUP($AX41&amp;"_"&amp;$BC$14,データシート1!$A:$BS,MATCH($BC$12&amp;"_"&amp;BM$20,データシート1!$A$1:$BS$1,0),0)</f>
        <v>63.120065751119867</v>
      </c>
      <c r="BN41" s="40">
        <f>VLOOKUP($AX41&amp;"_"&amp;$BC$14,データシート1!$A:$BS,MATCH($BC$12&amp;"_"&amp;BN$20,データシート1!$A$1:$BS$1,0),0)</f>
        <v>67.605802087732371</v>
      </c>
      <c r="BO41" s="40">
        <f>VLOOKUP($AX41&amp;"_"&amp;$BC$14,データシート1!$A:$BS,MATCH($BC$12&amp;"_"&amp;BO$20,データシート1!$A$1:$BS$1,0),0)</f>
        <v>8.3157529030046469</v>
      </c>
      <c r="BP41" s="40">
        <f>VLOOKUP($AX41&amp;"_"&amp;$BC$14,データシート1!$A:$BS,MATCH($BC$12&amp;"_"&amp;BP$20,データシート1!$A$1:$BS$1,0),0)</f>
        <v>0</v>
      </c>
      <c r="BQ41" s="40">
        <f>VLOOKUP($AX41&amp;"_"&amp;$BC$14,データシート1!$A:$BS,MATCH($BC$12&amp;"_"&amp;BQ$20,データシート1!$A$1:$BS$1,0),0)</f>
        <v>11.71267634313409</v>
      </c>
      <c r="BR41" s="41">
        <f t="shared" si="3"/>
        <v>641.48117842431111</v>
      </c>
      <c r="BT41" s="134" t="str">
        <f t="shared" si="4"/>
        <v>戸田市</v>
      </c>
      <c r="BU41" s="38">
        <f t="shared" si="25"/>
        <v>641.48117842431111</v>
      </c>
      <c r="BV41" s="69">
        <f t="shared" si="16"/>
        <v>0.22809365020587144</v>
      </c>
      <c r="BW41" s="69">
        <f t="shared" si="5"/>
        <v>0.2115914953187599</v>
      </c>
      <c r="BX41" s="69">
        <f t="shared" si="5"/>
        <v>1.0782898965484884E-2</v>
      </c>
      <c r="BY41" s="69">
        <f t="shared" si="5"/>
        <v>5.7192559216266694E-3</v>
      </c>
      <c r="BZ41" s="69">
        <f t="shared" si="5"/>
        <v>0.2737761472825847</v>
      </c>
      <c r="CA41" s="69">
        <f t="shared" si="5"/>
        <v>0.2631205059600516</v>
      </c>
      <c r="CB41" s="69">
        <f t="shared" si="5"/>
        <v>0.21675089685934179</v>
      </c>
      <c r="CC41" s="69">
        <f t="shared" si="5"/>
        <v>0.20378753459292134</v>
      </c>
      <c r="CD41" s="69">
        <f t="shared" si="5"/>
        <v>9.8397377622463561E-2</v>
      </c>
      <c r="CE41" s="69">
        <f t="shared" si="5"/>
        <v>0.10539015697045777</v>
      </c>
      <c r="CF41" s="69">
        <f t="shared" si="5"/>
        <v>1.2963362266420463E-2</v>
      </c>
      <c r="CG41" s="69">
        <f t="shared" si="5"/>
        <v>0</v>
      </c>
      <c r="CH41" s="69">
        <f t="shared" si="5"/>
        <v>1.8258799692150406E-2</v>
      </c>
      <c r="CI41" s="135">
        <f t="shared" si="6"/>
        <v>1</v>
      </c>
      <c r="CK41" s="136" t="str">
        <f t="shared" si="7"/>
        <v>戸田市</v>
      </c>
      <c r="CL41" s="137">
        <f t="shared" si="17"/>
        <v>146.31778352516503</v>
      </c>
      <c r="CM41" s="75">
        <f t="shared" si="18"/>
        <v>0.21631683611825886</v>
      </c>
      <c r="CN41" s="76">
        <f t="shared" si="19"/>
        <v>135.73196176164021</v>
      </c>
      <c r="CO41" s="75">
        <f t="shared" si="20"/>
        <v>0.2331875233305957</v>
      </c>
      <c r="CP41" s="76">
        <f t="shared" si="8"/>
        <v>6.9170267352095287</v>
      </c>
      <c r="CQ41" s="75">
        <f t="shared" si="21"/>
        <v>0</v>
      </c>
      <c r="CR41" s="76">
        <f t="shared" si="9"/>
        <v>3.6687950283152952</v>
      </c>
      <c r="CS41" s="75">
        <f t="shared" si="22"/>
        <v>0</v>
      </c>
      <c r="CT41" s="76">
        <f t="shared" si="10"/>
        <v>175.62224558330021</v>
      </c>
      <c r="CU41" s="77">
        <f t="shared" si="23"/>
        <v>0.66895853432346419</v>
      </c>
      <c r="CV41" s="18"/>
      <c r="CW41" s="1078">
        <f t="shared" si="24"/>
        <v>31.651</v>
      </c>
      <c r="CX41" s="1081">
        <f>VLOOKUP($AX41&amp;"_"&amp;$CW$14,データシート1!$A:$BS,MATCH($CW$12&amp;"_"&amp;CX$20,データシート1!$A$1:$BS$1,0),0)</f>
        <v>31.651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117.48399999999999</v>
      </c>
      <c r="DB41" s="1081">
        <f>VLOOKUP($AX41&amp;"_"&amp;$CW$14,データシート1!$A:$BS,MATCH($CW$12&amp;"_"&amp;DB$20,データシート1!$A$1:$BS$1,0),0)</f>
        <v>0</v>
      </c>
      <c r="DC41" s="1081">
        <f>VLOOKUP($AX41&amp;"_"&amp;$CW$14,データシート1!$A:$BS,MATCH($CW$12&amp;"_"&amp;DC$20,データシート1!$A$1:$BS$1,0),0)</f>
        <v>0</v>
      </c>
      <c r="DD41" s="1080">
        <f t="shared" si="11"/>
        <v>149.13499999999999</v>
      </c>
      <c r="DE41" s="18"/>
      <c r="DF41" s="138">
        <f>VLOOKUP($AX41&amp;"_"&amp;$DF$14,データシート1!$A:$BS,MATCH($DF$12&amp;"_"&amp;DF$20,データシート1!$A$1:$BS$1,0),0)</f>
        <v>5</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8</v>
      </c>
      <c r="DJ41" s="74">
        <f>VLOOKUP($AX41&amp;"_"&amp;$DF$14,データシート1!$A:$BS,MATCH($DF$12&amp;"_"&amp;DJ$20,データシート1!$A$1:$BS$1,0),0)</f>
        <v>0</v>
      </c>
      <c r="DK41" s="74">
        <f>VLOOKUP($AX41&amp;"_"&amp;$DF$14,データシート1!$A:$BS,MATCH($DF$12&amp;"_"&amp;DK$20,データシート1!$A$1:$BS$1,0),0)</f>
        <v>0</v>
      </c>
      <c r="DL41" s="78">
        <f t="shared" si="12"/>
        <v>13</v>
      </c>
      <c r="DM41" s="18"/>
      <c r="DN41" s="139">
        <f t="shared" si="26"/>
        <v>0.21</v>
      </c>
      <c r="DO41" s="140">
        <f t="shared" si="27"/>
        <v>0</v>
      </c>
      <c r="DP41" s="140">
        <f t="shared" si="29"/>
        <v>0</v>
      </c>
      <c r="DQ41" s="140">
        <f t="shared" si="30"/>
        <v>0.79</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11218</v>
      </c>
      <c r="AY42" s="20" t="str">
        <f>IF(IFERROR(比較地域マスタ!$Z27,"")=0,"",IFERROR(比較地域マスタ!$Z27,""))</f>
        <v>深谷市</v>
      </c>
      <c r="BB42" s="122" t="str">
        <f t="shared" si="0"/>
        <v>11218</v>
      </c>
      <c r="BC42" s="123" t="str">
        <f t="shared" si="0"/>
        <v>深谷市</v>
      </c>
      <c r="BD42" s="40">
        <f t="shared" si="14"/>
        <v>878.84677193237326</v>
      </c>
      <c r="BE42" s="40">
        <f t="shared" si="15"/>
        <v>321.4060052242624</v>
      </c>
      <c r="BF42" s="40">
        <f>VLOOKUP($AX42&amp;"_"&amp;$BC$14,データシート1!$A:$BS,MATCH($BC$12&amp;"_"&amp;BF$20,データシート1!$A$1:$BS$1,0),0)</f>
        <v>268.35868781530633</v>
      </c>
      <c r="BG42" s="40">
        <f>VLOOKUP($AX42&amp;"_"&amp;$BC$14,データシート1!$A:$BS,MATCH($BC$12&amp;"_"&amp;BG$20,データシート1!$A$1:$BS$1,0),0)</f>
        <v>6.6229495506587046</v>
      </c>
      <c r="BH42" s="40">
        <f>VLOOKUP($AX42&amp;"_"&amp;$BC$14,データシート1!$A:$BS,MATCH($BC$12&amp;"_"&amp;BH$20,データシート1!$A$1:$BS$1,0),0)</f>
        <v>46.424367858297394</v>
      </c>
      <c r="BI42" s="40">
        <f>VLOOKUP($AX42&amp;"_"&amp;$BC$14,データシート1!$A:$BS,MATCH($BC$12&amp;"_"&amp;BI$20,データシート1!$A$1:$BS$1,0),0)</f>
        <v>138.75273429215562</v>
      </c>
      <c r="BJ42" s="40">
        <f>VLOOKUP($AX42&amp;"_"&amp;$BC$14,データシート1!$A:$BS,MATCH($BC$12&amp;"_"&amp;BJ$20,データシート1!$A$1:$BS$1,0),0)</f>
        <v>153.62496464403711</v>
      </c>
      <c r="BK42" s="40">
        <f t="shared" si="1"/>
        <v>245.34158869767606</v>
      </c>
      <c r="BL42" s="40">
        <f t="shared" si="2"/>
        <v>236.92147098190901</v>
      </c>
      <c r="BM42" s="40">
        <f>VLOOKUP($AX42&amp;"_"&amp;$BC$14,データシート1!$A:$BS,MATCH($BC$12&amp;"_"&amp;BM$20,データシート1!$A$1:$BS$1,0),0)</f>
        <v>135.56595888263755</v>
      </c>
      <c r="BN42" s="40">
        <f>VLOOKUP($AX42&amp;"_"&amp;$BC$14,データシート1!$A:$BS,MATCH($BC$12&amp;"_"&amp;BN$20,データシート1!$A$1:$BS$1,0),0)</f>
        <v>101.35551209927146</v>
      </c>
      <c r="BO42" s="40">
        <f>VLOOKUP($AX42&amp;"_"&amp;$BC$14,データシート1!$A:$BS,MATCH($BC$12&amp;"_"&amp;BO$20,データシート1!$A$1:$BS$1,0),0)</f>
        <v>8.4201177157670379</v>
      </c>
      <c r="BP42" s="40">
        <f>VLOOKUP($AX42&amp;"_"&amp;$BC$14,データシート1!$A:$BS,MATCH($BC$12&amp;"_"&amp;BP$20,データシート1!$A$1:$BS$1,0),0)</f>
        <v>0</v>
      </c>
      <c r="BQ42" s="40">
        <f>VLOOKUP($AX42&amp;"_"&amp;$BC$14,データシート1!$A:$BS,MATCH($BC$12&amp;"_"&amp;BQ$20,データシート1!$A$1:$BS$1,0),0)</f>
        <v>19.721479074242129</v>
      </c>
      <c r="BR42" s="41">
        <f t="shared" si="3"/>
        <v>878.84677193237326</v>
      </c>
      <c r="BT42" s="134" t="str">
        <f t="shared" si="4"/>
        <v>深谷市</v>
      </c>
      <c r="BU42" s="38">
        <f t="shared" si="25"/>
        <v>878.84677193237326</v>
      </c>
      <c r="BV42" s="69">
        <f t="shared" si="16"/>
        <v>0.36571335924414639</v>
      </c>
      <c r="BW42" s="69">
        <f t="shared" si="5"/>
        <v>0.3053532155841569</v>
      </c>
      <c r="BX42" s="69">
        <f t="shared" si="5"/>
        <v>7.5359548014228093E-3</v>
      </c>
      <c r="BY42" s="69">
        <f t="shared" si="5"/>
        <v>5.2824188858566712E-2</v>
      </c>
      <c r="BZ42" s="69">
        <f t="shared" si="5"/>
        <v>0.15788046190016905</v>
      </c>
      <c r="CA42" s="69">
        <f t="shared" ref="CA42:CH68" si="32">BJ42/$BR42</f>
        <v>0.1748029002897202</v>
      </c>
      <c r="CB42" s="69">
        <f t="shared" si="32"/>
        <v>0.27916309934009176</v>
      </c>
      <c r="CC42" s="69">
        <f t="shared" si="32"/>
        <v>0.26958222815221305</v>
      </c>
      <c r="CD42" s="69">
        <f t="shared" si="32"/>
        <v>0.15425437426886204</v>
      </c>
      <c r="CE42" s="69">
        <f t="shared" si="32"/>
        <v>0.11532785388335103</v>
      </c>
      <c r="CF42" s="69">
        <f t="shared" si="32"/>
        <v>9.5808711878786548E-3</v>
      </c>
      <c r="CG42" s="69">
        <f t="shared" si="32"/>
        <v>0</v>
      </c>
      <c r="CH42" s="69">
        <f t="shared" si="32"/>
        <v>2.2440179225872704E-2</v>
      </c>
      <c r="CI42" s="135">
        <f t="shared" si="6"/>
        <v>1</v>
      </c>
      <c r="CK42" s="136" t="str">
        <f t="shared" si="7"/>
        <v>深谷市</v>
      </c>
      <c r="CL42" s="137">
        <f t="shared" si="17"/>
        <v>321.4060052242624</v>
      </c>
      <c r="CM42" s="75">
        <f t="shared" si="18"/>
        <v>0.6639701702247176</v>
      </c>
      <c r="CN42" s="76">
        <f t="shared" si="19"/>
        <v>268.35868781530633</v>
      </c>
      <c r="CO42" s="75">
        <f t="shared" si="20"/>
        <v>0.79521927066088494</v>
      </c>
      <c r="CP42" s="76">
        <f t="shared" si="8"/>
        <v>6.6229495506587046</v>
      </c>
      <c r="CQ42" s="75">
        <f t="shared" si="21"/>
        <v>0</v>
      </c>
      <c r="CR42" s="76">
        <f t="shared" si="9"/>
        <v>46.424367858297394</v>
      </c>
      <c r="CS42" s="75">
        <f t="shared" si="22"/>
        <v>0</v>
      </c>
      <c r="CT42" s="76">
        <f t="shared" si="10"/>
        <v>138.75273429215562</v>
      </c>
      <c r="CU42" s="77">
        <f t="shared" si="23"/>
        <v>6.5173490426208083E-2</v>
      </c>
      <c r="CV42" s="18"/>
      <c r="CW42" s="1078">
        <f t="shared" si="24"/>
        <v>213.404</v>
      </c>
      <c r="CX42" s="1081">
        <f>VLOOKUP($AX42&amp;"_"&amp;$CW$14,データシート1!$A:$BS,MATCH($CW$12&amp;"_"&amp;CX$20,データシート1!$A$1:$BS$1,0),0)</f>
        <v>213.404</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9.0429999999999993</v>
      </c>
      <c r="DB42" s="1081">
        <f>VLOOKUP($AX42&amp;"_"&amp;$CW$14,データシート1!$A:$BS,MATCH($CW$12&amp;"_"&amp;DB$20,データシート1!$A$1:$BS$1,0),0)</f>
        <v>0</v>
      </c>
      <c r="DC42" s="1081">
        <f>VLOOKUP($AX42&amp;"_"&amp;$CW$14,データシート1!$A:$BS,MATCH($CW$12&amp;"_"&amp;DC$20,データシート1!$A$1:$BS$1,0),0)</f>
        <v>0</v>
      </c>
      <c r="DD42" s="1080">
        <f t="shared" si="11"/>
        <v>222.447</v>
      </c>
      <c r="DE42" s="18"/>
      <c r="DF42" s="138">
        <f>VLOOKUP($AX42&amp;"_"&amp;$DF$14,データシート1!$A:$BS,MATCH($DF$12&amp;"_"&amp;DF$20,データシート1!$A$1:$BS$1,0),0)</f>
        <v>22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v>
      </c>
      <c r="DJ42" s="74">
        <f>VLOOKUP($AX42&amp;"_"&amp;$DF$14,データシート1!$A:$BS,MATCH($DF$12&amp;"_"&amp;DJ$20,データシート1!$A$1:$BS$1,0),0)</f>
        <v>0</v>
      </c>
      <c r="DK42" s="74">
        <f>VLOOKUP($AX42&amp;"_"&amp;$DF$14,データシート1!$A:$BS,MATCH($DF$12&amp;"_"&amp;DK$20,データシート1!$A$1:$BS$1,0),0)</f>
        <v>0</v>
      </c>
      <c r="DL42" s="78">
        <f t="shared" si="12"/>
        <v>24</v>
      </c>
      <c r="DM42" s="18"/>
      <c r="DN42" s="139">
        <f t="shared" si="26"/>
        <v>0.96</v>
      </c>
      <c r="DO42" s="140">
        <f t="shared" si="27"/>
        <v>0</v>
      </c>
      <c r="DP42" s="140">
        <f t="shared" si="29"/>
        <v>0</v>
      </c>
      <c r="DQ42" s="140">
        <f t="shared" si="30"/>
        <v>0.04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08203</v>
      </c>
      <c r="AY43" s="20" t="str">
        <f>IF(IFERROR(比較地域マスタ!$Z28,"")=0,"",IFERROR(比較地域マスタ!$Z28,""))</f>
        <v>土浦市</v>
      </c>
      <c r="AZ43" s="26"/>
      <c r="BB43" s="122" t="str">
        <f t="shared" si="0"/>
        <v>08203</v>
      </c>
      <c r="BC43" s="123" t="str">
        <f t="shared" si="0"/>
        <v>土浦市</v>
      </c>
      <c r="BD43" s="40">
        <f t="shared" si="14"/>
        <v>1651.123455073568</v>
      </c>
      <c r="BE43" s="40">
        <f t="shared" si="15"/>
        <v>920.91606483761007</v>
      </c>
      <c r="BF43" s="40">
        <f>VLOOKUP($AX43&amp;"_"&amp;$BC$14,データシート1!$A:$BS,MATCH($BC$12&amp;"_"&amp;BF$20,データシート1!$A$1:$BS$1,0),0)</f>
        <v>891.32409261373016</v>
      </c>
      <c r="BG43" s="40">
        <f>VLOOKUP($AX43&amp;"_"&amp;$BC$14,データシート1!$A:$BS,MATCH($BC$12&amp;"_"&amp;BG$20,データシート1!$A$1:$BS$1,0),0)</f>
        <v>8.6791542645345778</v>
      </c>
      <c r="BH43" s="40">
        <f>VLOOKUP($AX43&amp;"_"&amp;$BC$14,データシート1!$A:$BS,MATCH($BC$12&amp;"_"&amp;BH$20,データシート1!$A$1:$BS$1,0),0)</f>
        <v>20.912817959345396</v>
      </c>
      <c r="BI43" s="40">
        <f>VLOOKUP($AX43&amp;"_"&amp;$BC$14,データシート1!$A:$BS,MATCH($BC$12&amp;"_"&amp;BI$20,データシート1!$A$1:$BS$1,0),0)</f>
        <v>252.7807448218079</v>
      </c>
      <c r="BJ43" s="40">
        <f>VLOOKUP($AX43&amp;"_"&amp;$BC$14,データシート1!$A:$BS,MATCH($BC$12&amp;"_"&amp;BJ$20,データシート1!$A$1:$BS$1,0),0)</f>
        <v>206.40993152501935</v>
      </c>
      <c r="BK43" s="40">
        <f t="shared" si="1"/>
        <v>251.74707569249165</v>
      </c>
      <c r="BL43" s="40">
        <f t="shared" si="2"/>
        <v>243.35213496908443</v>
      </c>
      <c r="BM43" s="40">
        <f>VLOOKUP($AX43&amp;"_"&amp;$BC$14,データシート1!$A:$BS,MATCH($BC$12&amp;"_"&amp;BM$20,データシート1!$A$1:$BS$1,0),0)</f>
        <v>138.89381265073268</v>
      </c>
      <c r="BN43" s="40">
        <f>VLOOKUP($AX43&amp;"_"&amp;$BC$14,データシート1!$A:$BS,MATCH($BC$12&amp;"_"&amp;BN$20,データシート1!$A$1:$BS$1,0),0)</f>
        <v>104.45832231835176</v>
      </c>
      <c r="BO43" s="40">
        <f>VLOOKUP($AX43&amp;"_"&amp;$BC$14,データシート1!$A:$BS,MATCH($BC$12&amp;"_"&amp;BO$20,データシート1!$A$1:$BS$1,0),0)</f>
        <v>8.3356824548202901</v>
      </c>
      <c r="BP43" s="40">
        <f>VLOOKUP($AX43&amp;"_"&amp;$BC$14,データシート1!$A:$BS,MATCH($BC$12&amp;"_"&amp;BP$20,データシート1!$A$1:$BS$1,0),0)</f>
        <v>5.9258268586924616E-2</v>
      </c>
      <c r="BQ43" s="40">
        <f>VLOOKUP($AX43&amp;"_"&amp;$BC$14,データシート1!$A:$BS,MATCH($BC$12&amp;"_"&amp;BQ$20,データシート1!$A$1:$BS$1,0),0)</f>
        <v>19.269638196638869</v>
      </c>
      <c r="BR43" s="41">
        <f t="shared" si="3"/>
        <v>1651.123455073568</v>
      </c>
      <c r="BT43" s="134" t="str">
        <f t="shared" si="4"/>
        <v>土浦市</v>
      </c>
      <c r="BU43" s="38">
        <f t="shared" si="25"/>
        <v>1651.123455073568</v>
      </c>
      <c r="BV43" s="69">
        <f t="shared" si="16"/>
        <v>0.55775118572013582</v>
      </c>
      <c r="BW43" s="69">
        <f t="shared" si="16"/>
        <v>0.53982886008606545</v>
      </c>
      <c r="BX43" s="69">
        <f t="shared" si="16"/>
        <v>5.2565144283216944E-3</v>
      </c>
      <c r="BY43" s="69">
        <f t="shared" si="16"/>
        <v>1.2665811205748754E-2</v>
      </c>
      <c r="BZ43" s="69">
        <f t="shared" si="16"/>
        <v>0.15309621097384563</v>
      </c>
      <c r="CA43" s="69">
        <f t="shared" si="32"/>
        <v>0.12501180992297301</v>
      </c>
      <c r="CB43" s="69">
        <f t="shared" si="32"/>
        <v>0.1524701710940656</v>
      </c>
      <c r="CC43" s="69">
        <f t="shared" si="32"/>
        <v>0.14738579009420077</v>
      </c>
      <c r="CD43" s="69">
        <f t="shared" si="32"/>
        <v>8.4120791951649718E-2</v>
      </c>
      <c r="CE43" s="69">
        <f t="shared" si="32"/>
        <v>6.3264998142551057E-2</v>
      </c>
      <c r="CF43" s="69">
        <f t="shared" si="32"/>
        <v>5.0484913343132676E-3</v>
      </c>
      <c r="CG43" s="69">
        <f t="shared" si="32"/>
        <v>3.588966555155882E-5</v>
      </c>
      <c r="CH43" s="69">
        <f t="shared" si="32"/>
        <v>1.1670622288979769E-2</v>
      </c>
      <c r="CI43" s="135">
        <f t="shared" si="6"/>
        <v>1</v>
      </c>
      <c r="CJ43" s="26"/>
      <c r="CK43" s="136" t="str">
        <f t="shared" si="7"/>
        <v>土浦市</v>
      </c>
      <c r="CL43" s="137">
        <f t="shared" si="17"/>
        <v>920.91606483761007</v>
      </c>
      <c r="CM43" s="75">
        <f t="shared" si="18"/>
        <v>0.30681514938044185</v>
      </c>
      <c r="CN43" s="76">
        <f t="shared" si="19"/>
        <v>891.32409261373016</v>
      </c>
      <c r="CO43" s="75">
        <f t="shared" si="20"/>
        <v>0.31700141659073056</v>
      </c>
      <c r="CP43" s="76">
        <f t="shared" si="8"/>
        <v>8.6791542645345778</v>
      </c>
      <c r="CQ43" s="75">
        <f t="shared" si="21"/>
        <v>0</v>
      </c>
      <c r="CR43" s="76">
        <f t="shared" si="9"/>
        <v>20.912817959345396</v>
      </c>
      <c r="CS43" s="75">
        <f t="shared" si="22"/>
        <v>0</v>
      </c>
      <c r="CT43" s="76">
        <f t="shared" si="10"/>
        <v>252.7807448218079</v>
      </c>
      <c r="CU43" s="77">
        <f t="shared" si="23"/>
        <v>0.38634271795046421</v>
      </c>
      <c r="CV43" s="18"/>
      <c r="CW43" s="1078">
        <f t="shared" si="24"/>
        <v>282.55099999999999</v>
      </c>
      <c r="CX43" s="1081">
        <f>VLOOKUP($AX43&amp;"_"&amp;$CW$14,データシート1!$A:$BS,MATCH($CW$12&amp;"_"&amp;CX$20,データシート1!$A$1:$BS$1,0),0)</f>
        <v>282.55099999999999</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97.66</v>
      </c>
      <c r="DB43" s="1081">
        <f>VLOOKUP($AX43&amp;"_"&amp;$CW$14,データシート1!$A:$BS,MATCH($CW$12&amp;"_"&amp;DB$20,データシート1!$A$1:$BS$1,0),0)</f>
        <v>0</v>
      </c>
      <c r="DC43" s="1081">
        <f>VLOOKUP($AX43&amp;"_"&amp;$CW$14,データシート1!$A:$BS,MATCH($CW$12&amp;"_"&amp;DC$20,データシート1!$A$1:$BS$1,0),0)</f>
        <v>0</v>
      </c>
      <c r="DD43" s="1080">
        <f t="shared" si="11"/>
        <v>380.21100000000001</v>
      </c>
      <c r="DE43" s="18"/>
      <c r="DF43" s="138">
        <f>VLOOKUP($AX43&amp;"_"&amp;$DF$14,データシート1!$A:$BS,MATCH($DF$12&amp;"_"&amp;DF$20,データシート1!$A$1:$BS$1,0),0)</f>
        <v>17</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6</v>
      </c>
      <c r="DJ43" s="74">
        <f>VLOOKUP($AX43&amp;"_"&amp;$DF$14,データシート1!$A:$BS,MATCH($DF$12&amp;"_"&amp;DJ$20,データシート1!$A$1:$BS$1,0),0)</f>
        <v>0</v>
      </c>
      <c r="DK43" s="74">
        <f>VLOOKUP($AX43&amp;"_"&amp;$DF$14,データシート1!$A:$BS,MATCH($DF$12&amp;"_"&amp;DK$20,データシート1!$A$1:$BS$1,0),0)</f>
        <v>0</v>
      </c>
      <c r="DL43" s="78">
        <f t="shared" si="12"/>
        <v>23</v>
      </c>
      <c r="DM43" s="18"/>
      <c r="DN43" s="139">
        <f t="shared" si="26"/>
        <v>0.74</v>
      </c>
      <c r="DO43" s="140">
        <f t="shared" si="27"/>
        <v>0</v>
      </c>
      <c r="DP43" s="140">
        <f t="shared" si="29"/>
        <v>0</v>
      </c>
      <c r="DQ43" s="140">
        <f t="shared" si="30"/>
        <v>0.26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08204</v>
      </c>
      <c r="AY44" s="20" t="str">
        <f>IF(IFERROR(比較地域マスタ!$Z29,"")=0,"",IFERROR(比較地域マスタ!$Z29,""))</f>
        <v>古河市</v>
      </c>
      <c r="BB44" s="122" t="str">
        <f t="shared" si="0"/>
        <v>08204</v>
      </c>
      <c r="BC44" s="123" t="str">
        <f t="shared" si="0"/>
        <v>古河市</v>
      </c>
      <c r="BD44" s="40">
        <f t="shared" si="14"/>
        <v>2266.8237271582711</v>
      </c>
      <c r="BE44" s="40">
        <f t="shared" si="15"/>
        <v>1658.8454553441591</v>
      </c>
      <c r="BF44" s="40">
        <f>VLOOKUP($AX44&amp;"_"&amp;$BC$14,データシート1!$A:$BS,MATCH($BC$12&amp;"_"&amp;BF$20,データシート1!$A$1:$BS$1,0),0)</f>
        <v>1636.258325985958</v>
      </c>
      <c r="BG44" s="40">
        <f>VLOOKUP($AX44&amp;"_"&amp;$BC$14,データシート1!$A:$BS,MATCH($BC$12&amp;"_"&amp;BG$20,データシート1!$A$1:$BS$1,0),0)</f>
        <v>7.8542221433431978</v>
      </c>
      <c r="BH44" s="40">
        <f>VLOOKUP($AX44&amp;"_"&amp;$BC$14,データシート1!$A:$BS,MATCH($BC$12&amp;"_"&amp;BH$20,データシート1!$A$1:$BS$1,0),0)</f>
        <v>14.732907214857985</v>
      </c>
      <c r="BI44" s="40">
        <f>VLOOKUP($AX44&amp;"_"&amp;$BC$14,データシート1!$A:$BS,MATCH($BC$12&amp;"_"&amp;BI$20,データシート1!$A$1:$BS$1,0),0)</f>
        <v>154.73337595904755</v>
      </c>
      <c r="BJ44" s="40">
        <f>VLOOKUP($AX44&amp;"_"&amp;$BC$14,データシート1!$A:$BS,MATCH($BC$12&amp;"_"&amp;BJ$20,データシート1!$A$1:$BS$1,0),0)</f>
        <v>190.72461883078373</v>
      </c>
      <c r="BK44" s="40">
        <f t="shared" si="1"/>
        <v>244.66102724679831</v>
      </c>
      <c r="BL44" s="40">
        <f t="shared" si="2"/>
        <v>236.27292653291261</v>
      </c>
      <c r="BM44" s="40">
        <f>VLOOKUP($AX44&amp;"_"&amp;$BC$14,データシート1!$A:$BS,MATCH($BC$12&amp;"_"&amp;BM$20,データシート1!$A$1:$BS$1,0),0)</f>
        <v>135.51138096129367</v>
      </c>
      <c r="BN44" s="40">
        <f>VLOOKUP($AX44&amp;"_"&amp;$BC$14,データシート1!$A:$BS,MATCH($BC$12&amp;"_"&amp;BN$20,データシート1!$A$1:$BS$1,0),0)</f>
        <v>100.76154557161895</v>
      </c>
      <c r="BO44" s="40">
        <f>VLOOKUP($AX44&amp;"_"&amp;$BC$14,データシート1!$A:$BS,MATCH($BC$12&amp;"_"&amp;BO$20,データシート1!$A$1:$BS$1,0),0)</f>
        <v>8.3881007138856951</v>
      </c>
      <c r="BP44" s="40">
        <f>VLOOKUP($AX44&amp;"_"&amp;$BC$14,データシート1!$A:$BS,MATCH($BC$12&amp;"_"&amp;BP$20,データシート1!$A$1:$BS$1,0),0)</f>
        <v>0</v>
      </c>
      <c r="BQ44" s="40">
        <f>VLOOKUP($AX44&amp;"_"&amp;$BC$14,データシート1!$A:$BS,MATCH($BC$12&amp;"_"&amp;BQ$20,データシート1!$A$1:$BS$1,0),0)</f>
        <v>17.85924977748245</v>
      </c>
      <c r="BR44" s="41">
        <f t="shared" si="3"/>
        <v>2266.8237271582711</v>
      </c>
      <c r="BT44" s="134" t="str">
        <f t="shared" si="4"/>
        <v>古河市</v>
      </c>
      <c r="BU44" s="38">
        <f t="shared" si="25"/>
        <v>2266.8237271582711</v>
      </c>
      <c r="BV44" s="69">
        <f t="shared" si="16"/>
        <v>0.73179287629202472</v>
      </c>
      <c r="BW44" s="69">
        <f t="shared" si="16"/>
        <v>0.72182865671571173</v>
      </c>
      <c r="BX44" s="69">
        <f t="shared" si="16"/>
        <v>3.464857919583092E-3</v>
      </c>
      <c r="BY44" s="69">
        <f t="shared" si="16"/>
        <v>6.4993616567298809E-3</v>
      </c>
      <c r="BZ44" s="69">
        <f t="shared" si="16"/>
        <v>6.8259994857661002E-2</v>
      </c>
      <c r="CA44" s="69">
        <f t="shared" si="32"/>
        <v>8.413738419346764E-2</v>
      </c>
      <c r="CB44" s="69">
        <f t="shared" si="32"/>
        <v>0.1079312097873219</v>
      </c>
      <c r="CC44" s="69">
        <f t="shared" si="32"/>
        <v>0.1042308335236584</v>
      </c>
      <c r="CD44" s="69">
        <f t="shared" si="32"/>
        <v>5.9780290517416214E-2</v>
      </c>
      <c r="CE44" s="69">
        <f t="shared" si="32"/>
        <v>4.4450543006242196E-2</v>
      </c>
      <c r="CF44" s="69">
        <f t="shared" si="32"/>
        <v>3.7003762636635012E-3</v>
      </c>
      <c r="CG44" s="69">
        <f t="shared" si="32"/>
        <v>0</v>
      </c>
      <c r="CH44" s="69">
        <f t="shared" si="32"/>
        <v>7.8785348695247295E-3</v>
      </c>
      <c r="CI44" s="135">
        <f t="shared" si="6"/>
        <v>1</v>
      </c>
      <c r="CK44" s="136" t="str">
        <f t="shared" si="7"/>
        <v>古河市</v>
      </c>
      <c r="CL44" s="137">
        <f t="shared" si="17"/>
        <v>1658.8454553441591</v>
      </c>
      <c r="CM44" s="75">
        <f t="shared" si="18"/>
        <v>0.16521490842746395</v>
      </c>
      <c r="CN44" s="76">
        <f t="shared" si="19"/>
        <v>1636.258325985958</v>
      </c>
      <c r="CO44" s="75">
        <f t="shared" si="20"/>
        <v>0.16749555717912476</v>
      </c>
      <c r="CP44" s="76">
        <f t="shared" si="8"/>
        <v>7.8542221433431978</v>
      </c>
      <c r="CQ44" s="75">
        <f t="shared" si="21"/>
        <v>0</v>
      </c>
      <c r="CR44" s="76">
        <f t="shared" si="9"/>
        <v>14.732907214857985</v>
      </c>
      <c r="CS44" s="75">
        <f t="shared" si="22"/>
        <v>0</v>
      </c>
      <c r="CT44" s="76">
        <f t="shared" si="10"/>
        <v>154.73337595904755</v>
      </c>
      <c r="CU44" s="77">
        <f t="shared" si="23"/>
        <v>7.4612215551062191E-2</v>
      </c>
      <c r="CV44" s="18"/>
      <c r="CW44" s="1078">
        <f t="shared" si="24"/>
        <v>274.06599999999997</v>
      </c>
      <c r="CX44" s="1081">
        <f>VLOOKUP($AX44&amp;"_"&amp;$CW$14,データシート1!$A:$BS,MATCH($CW$12&amp;"_"&amp;CX$20,データシート1!$A$1:$BS$1,0),0)</f>
        <v>274.06599999999997</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11.545</v>
      </c>
      <c r="DB44" s="1081">
        <f>VLOOKUP($AX44&amp;"_"&amp;$CW$14,データシート1!$A:$BS,MATCH($CW$12&amp;"_"&amp;DB$20,データシート1!$A$1:$BS$1,0),0)</f>
        <v>0</v>
      </c>
      <c r="DC44" s="1081">
        <f>VLOOKUP($AX44&amp;"_"&amp;$CW$14,データシート1!$A:$BS,MATCH($CW$12&amp;"_"&amp;DC$20,データシート1!$A$1:$BS$1,0),0)</f>
        <v>0</v>
      </c>
      <c r="DD44" s="1080">
        <f t="shared" si="11"/>
        <v>285.61099999999999</v>
      </c>
      <c r="DE44" s="18"/>
      <c r="DF44" s="138">
        <f>VLOOKUP($AX44&amp;"_"&amp;$DF$14,データシート1!$A:$BS,MATCH($DF$12&amp;"_"&amp;DF$20,データシート1!$A$1:$BS$1,0),0)</f>
        <v>28</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3</v>
      </c>
      <c r="DJ44" s="74">
        <f>VLOOKUP($AX44&amp;"_"&amp;$DF$14,データシート1!$A:$BS,MATCH($DF$12&amp;"_"&amp;DJ$20,データシート1!$A$1:$BS$1,0),0)</f>
        <v>0</v>
      </c>
      <c r="DK44" s="74">
        <f>VLOOKUP($AX44&amp;"_"&amp;$DF$14,データシート1!$A:$BS,MATCH($DF$12&amp;"_"&amp;DK$20,データシート1!$A$1:$BS$1,0),0)</f>
        <v>0</v>
      </c>
      <c r="DL44" s="78">
        <f t="shared" si="12"/>
        <v>31</v>
      </c>
      <c r="DM44" s="18"/>
      <c r="DN44" s="139">
        <f t="shared" si="26"/>
        <v>0.96</v>
      </c>
      <c r="DO44" s="140">
        <f t="shared" si="27"/>
        <v>0</v>
      </c>
      <c r="DP44" s="140">
        <f t="shared" si="29"/>
        <v>0</v>
      </c>
      <c r="DQ44" s="140">
        <f t="shared" si="30"/>
        <v>0.04</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24205</v>
      </c>
      <c r="AY45" s="20" t="str">
        <f>IF(IFERROR(比較地域マスタ!$Z30,"")=0,"",IFERROR(比較地域マスタ!$Z30,""))</f>
        <v>桑名市</v>
      </c>
      <c r="BB45" s="122" t="str">
        <f t="shared" si="0"/>
        <v>24205</v>
      </c>
      <c r="BC45" s="123" t="str">
        <f t="shared" si="0"/>
        <v>桑名市</v>
      </c>
      <c r="BD45" s="40">
        <f t="shared" si="14"/>
        <v>960.49926066217199</v>
      </c>
      <c r="BE45" s="40">
        <f t="shared" si="15"/>
        <v>415.77797436878717</v>
      </c>
      <c r="BF45" s="40">
        <f>VLOOKUP($AX45&amp;"_"&amp;$BC$14,データシート1!$A:$BS,MATCH($BC$12&amp;"_"&amp;BF$20,データシート1!$A$1:$BS$1,0),0)</f>
        <v>400.51499572461421</v>
      </c>
      <c r="BG45" s="40">
        <f>VLOOKUP($AX45&amp;"_"&amp;$BC$14,データシート1!$A:$BS,MATCH($BC$12&amp;"_"&amp;BG$20,データシート1!$A$1:$BS$1,0),0)</f>
        <v>8.3472958100044998</v>
      </c>
      <c r="BH45" s="40">
        <f>VLOOKUP($AX45&amp;"_"&amp;$BC$14,データシート1!$A:$BS,MATCH($BC$12&amp;"_"&amp;BH$20,データシート1!$A$1:$BS$1,0),0)</f>
        <v>6.9156828341684857</v>
      </c>
      <c r="BI45" s="40">
        <f>VLOOKUP($AX45&amp;"_"&amp;$BC$14,データシート1!$A:$BS,MATCH($BC$12&amp;"_"&amp;BI$20,データシート1!$A$1:$BS$1,0),0)</f>
        <v>158.76844385504828</v>
      </c>
      <c r="BJ45" s="40">
        <f>VLOOKUP($AX45&amp;"_"&amp;$BC$14,データシート1!$A:$BS,MATCH($BC$12&amp;"_"&amp;BJ$20,データシート1!$A$1:$BS$1,0),0)</f>
        <v>170.80005744716647</v>
      </c>
      <c r="BK45" s="40">
        <f t="shared" si="1"/>
        <v>198.33269989171382</v>
      </c>
      <c r="BL45" s="40">
        <f t="shared" si="2"/>
        <v>190.00173449057769</v>
      </c>
      <c r="BM45" s="40">
        <f>VLOOKUP($AX45&amp;"_"&amp;$BC$14,データシート1!$A:$BS,MATCH($BC$12&amp;"_"&amp;BM$20,データシート1!$A$1:$BS$1,0),0)</f>
        <v>120.22396524948911</v>
      </c>
      <c r="BN45" s="40">
        <f>VLOOKUP($AX45&amp;"_"&amp;$BC$14,データシート1!$A:$BS,MATCH($BC$12&amp;"_"&amp;BN$20,データシート1!$A$1:$BS$1,0),0)</f>
        <v>69.777769241088578</v>
      </c>
      <c r="BO45" s="40">
        <f>VLOOKUP($AX45&amp;"_"&amp;$BC$14,データシート1!$A:$BS,MATCH($BC$12&amp;"_"&amp;BO$20,データシート1!$A$1:$BS$1,0),0)</f>
        <v>8.3309654011361154</v>
      </c>
      <c r="BP45" s="40">
        <f>VLOOKUP($AX45&amp;"_"&amp;$BC$14,データシート1!$A:$BS,MATCH($BC$12&amp;"_"&amp;BP$20,データシート1!$A$1:$BS$1,0),0)</f>
        <v>0</v>
      </c>
      <c r="BQ45" s="40">
        <f>VLOOKUP($AX45&amp;"_"&amp;$BC$14,データシート1!$A:$BS,MATCH($BC$12&amp;"_"&amp;BQ$20,データシート1!$A$1:$BS$1,0),0)</f>
        <v>16.82008509945635</v>
      </c>
      <c r="BR45" s="41">
        <f t="shared" si="3"/>
        <v>960.49926066217199</v>
      </c>
      <c r="BT45" s="134" t="str">
        <f t="shared" si="4"/>
        <v>桑名市</v>
      </c>
      <c r="BU45" s="38">
        <f t="shared" si="25"/>
        <v>960.49926066217199</v>
      </c>
      <c r="BV45" s="69">
        <f t="shared" si="16"/>
        <v>0.43287693327545945</v>
      </c>
      <c r="BW45" s="69">
        <f t="shared" si="16"/>
        <v>0.41698626134131284</v>
      </c>
      <c r="BX45" s="69">
        <f t="shared" si="16"/>
        <v>8.6905801512536726E-3</v>
      </c>
      <c r="BY45" s="69">
        <f t="shared" si="16"/>
        <v>7.2000917828929784E-3</v>
      </c>
      <c r="BZ45" s="69">
        <f t="shared" si="16"/>
        <v>0.16529783036542128</v>
      </c>
      <c r="CA45" s="69">
        <f t="shared" si="32"/>
        <v>0.17782424666252863</v>
      </c>
      <c r="CB45" s="69">
        <f t="shared" si="32"/>
        <v>0.2064891749682165</v>
      </c>
      <c r="CC45" s="69">
        <f t="shared" si="32"/>
        <v>0.19781559681741945</v>
      </c>
      <c r="CD45" s="69">
        <f t="shared" si="32"/>
        <v>0.12516820176062002</v>
      </c>
      <c r="CE45" s="69">
        <f t="shared" si="32"/>
        <v>7.264739505679943E-2</v>
      </c>
      <c r="CF45" s="69">
        <f t="shared" si="32"/>
        <v>8.6735781507970289E-3</v>
      </c>
      <c r="CG45" s="69">
        <f t="shared" si="32"/>
        <v>0</v>
      </c>
      <c r="CH45" s="69">
        <f t="shared" si="32"/>
        <v>1.7511814728374195E-2</v>
      </c>
      <c r="CI45" s="135">
        <f t="shared" si="6"/>
        <v>1</v>
      </c>
      <c r="CK45" s="136" t="str">
        <f t="shared" si="7"/>
        <v>桑名市</v>
      </c>
      <c r="CL45" s="137">
        <f t="shared" si="17"/>
        <v>415.77797436878717</v>
      </c>
      <c r="CM45" s="75">
        <f t="shared" si="18"/>
        <v>0.72632515096179817</v>
      </c>
      <c r="CN45" s="76">
        <f t="shared" si="19"/>
        <v>400.51499572461421</v>
      </c>
      <c r="CO45" s="75">
        <f t="shared" si="20"/>
        <v>0.75400422761609176</v>
      </c>
      <c r="CP45" s="76">
        <f t="shared" si="8"/>
        <v>8.3472958100044998</v>
      </c>
      <c r="CQ45" s="75">
        <f t="shared" si="21"/>
        <v>0</v>
      </c>
      <c r="CR45" s="76">
        <f t="shared" si="9"/>
        <v>6.9156828341684857</v>
      </c>
      <c r="CS45" s="75">
        <f t="shared" si="22"/>
        <v>0</v>
      </c>
      <c r="CT45" s="76">
        <f t="shared" si="10"/>
        <v>158.76844385504828</v>
      </c>
      <c r="CU45" s="77">
        <f t="shared" si="23"/>
        <v>0.45536756703370046</v>
      </c>
      <c r="CV45" s="18"/>
      <c r="CW45" s="1078">
        <f t="shared" si="24"/>
        <v>301.99</v>
      </c>
      <c r="CX45" s="1081">
        <f>VLOOKUP($AX45&amp;"_"&amp;$CW$14,データシート1!$A:$BS,MATCH($CW$12&amp;"_"&amp;CX$20,データシート1!$A$1:$BS$1,0),0)</f>
        <v>301.99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72.298000000000002</v>
      </c>
      <c r="DB45" s="1081">
        <f>VLOOKUP($AX45&amp;"_"&amp;$CW$14,データシート1!$A:$BS,MATCH($CW$12&amp;"_"&amp;DB$20,データシート1!$A$1:$BS$1,0),0)</f>
        <v>0</v>
      </c>
      <c r="DC45" s="1081">
        <f>VLOOKUP($AX45&amp;"_"&amp;$CW$14,データシート1!$A:$BS,MATCH($CW$12&amp;"_"&amp;DC$20,データシート1!$A$1:$BS$1,0),0)</f>
        <v>0</v>
      </c>
      <c r="DD45" s="1080">
        <f t="shared" si="11"/>
        <v>374.28800000000001</v>
      </c>
      <c r="DE45" s="18"/>
      <c r="DF45" s="138">
        <f>VLOOKUP($AX45&amp;"_"&amp;$DF$14,データシート1!$A:$BS,MATCH($DF$12&amp;"_"&amp;DF$20,データシート1!$A$1:$BS$1,0),0)</f>
        <v>18</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8</v>
      </c>
      <c r="DJ45" s="74">
        <f>VLOOKUP($AX45&amp;"_"&amp;$DF$14,データシート1!$A:$BS,MATCH($DF$12&amp;"_"&amp;DJ$20,データシート1!$A$1:$BS$1,0),0)</f>
        <v>0</v>
      </c>
      <c r="DK45" s="74">
        <f>VLOOKUP($AX45&amp;"_"&amp;$DF$14,データシート1!$A:$BS,MATCH($DF$12&amp;"_"&amp;DK$20,データシート1!$A$1:$BS$1,0),0)</f>
        <v>0</v>
      </c>
      <c r="DL45" s="78">
        <f t="shared" si="12"/>
        <v>26</v>
      </c>
      <c r="DM45" s="18"/>
      <c r="DN45" s="139">
        <f t="shared" si="26"/>
        <v>0.81</v>
      </c>
      <c r="DO45" s="140">
        <f t="shared" si="27"/>
        <v>0</v>
      </c>
      <c r="DP45" s="140">
        <f t="shared" si="29"/>
        <v>0</v>
      </c>
      <c r="DQ45" s="140">
        <f t="shared" si="30"/>
        <v>0.19</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27220</v>
      </c>
      <c r="AY46" s="20" t="str">
        <f>IF(IFERROR(比較地域マスタ!$Z31,"")=0,"",IFERROR(比較地域マスタ!$Z31,""))</f>
        <v>箕面市</v>
      </c>
      <c r="BB46" s="122" t="str">
        <f t="shared" si="0"/>
        <v>27220</v>
      </c>
      <c r="BC46" s="123" t="str">
        <f t="shared" si="0"/>
        <v>箕面市</v>
      </c>
      <c r="BD46" s="40">
        <f t="shared" si="14"/>
        <v>424.80838021036732</v>
      </c>
      <c r="BE46" s="40">
        <f t="shared" si="15"/>
        <v>30.571401117522541</v>
      </c>
      <c r="BF46" s="40">
        <f>VLOOKUP($AX46&amp;"_"&amp;$BC$14,データシート1!$A:$BS,MATCH($BC$12&amp;"_"&amp;BF$20,データシート1!$A$1:$BS$1,0),0)</f>
        <v>20.16566214382717</v>
      </c>
      <c r="BG46" s="40">
        <f>VLOOKUP($AX46&amp;"_"&amp;$BC$14,データシート1!$A:$BS,MATCH($BC$12&amp;"_"&amp;BG$20,データシート1!$A$1:$BS$1,0),0)</f>
        <v>3.564490144204187</v>
      </c>
      <c r="BH46" s="40">
        <f>VLOOKUP($AX46&amp;"_"&amp;$BC$14,データシート1!$A:$BS,MATCH($BC$12&amp;"_"&amp;BH$20,データシート1!$A$1:$BS$1,0),0)</f>
        <v>6.8412488294911862</v>
      </c>
      <c r="BI46" s="40">
        <f>VLOOKUP($AX46&amp;"_"&amp;$BC$14,データシート1!$A:$BS,MATCH($BC$12&amp;"_"&amp;BI$20,データシート1!$A$1:$BS$1,0),0)</f>
        <v>114.41855541127943</v>
      </c>
      <c r="BJ46" s="40">
        <f>VLOOKUP($AX46&amp;"_"&amp;$BC$14,データシート1!$A:$BS,MATCH($BC$12&amp;"_"&amp;BJ$20,データシート1!$A$1:$BS$1,0),0)</f>
        <v>146.40231266740741</v>
      </c>
      <c r="BK46" s="40">
        <f t="shared" si="1"/>
        <v>114.37073391711793</v>
      </c>
      <c r="BL46" s="40">
        <f t="shared" si="2"/>
        <v>106.18133908967815</v>
      </c>
      <c r="BM46" s="40">
        <f>VLOOKUP($AX46&amp;"_"&amp;$BC$14,データシート1!$A:$BS,MATCH($BC$12&amp;"_"&amp;BM$20,データシート1!$A$1:$BS$1,0),0)</f>
        <v>73.575236273171498</v>
      </c>
      <c r="BN46" s="40">
        <f>VLOOKUP($AX46&amp;"_"&amp;$BC$14,データシート1!$A:$BS,MATCH($BC$12&amp;"_"&amp;BN$20,データシート1!$A$1:$BS$1,0),0)</f>
        <v>32.606102816506642</v>
      </c>
      <c r="BO46" s="40">
        <f>VLOOKUP($AX46&amp;"_"&amp;$BC$14,データシート1!$A:$BS,MATCH($BC$12&amp;"_"&amp;BO$20,データシート1!$A$1:$BS$1,0),0)</f>
        <v>8.1893948274397861</v>
      </c>
      <c r="BP46" s="40">
        <f>VLOOKUP($AX46&amp;"_"&amp;$BC$14,データシート1!$A:$BS,MATCH($BC$12&amp;"_"&amp;BP$20,データシート1!$A$1:$BS$1,0),0)</f>
        <v>0</v>
      </c>
      <c r="BQ46" s="40">
        <f>VLOOKUP($AX46&amp;"_"&amp;$BC$14,データシート1!$A:$BS,MATCH($BC$12&amp;"_"&amp;BQ$20,データシート1!$A$1:$BS$1,0),0)</f>
        <v>19.045377097039999</v>
      </c>
      <c r="BR46" s="41">
        <f t="shared" si="3"/>
        <v>424.80838021036732</v>
      </c>
      <c r="BT46" s="134" t="str">
        <f t="shared" si="4"/>
        <v>箕面市</v>
      </c>
      <c r="BU46" s="38">
        <f t="shared" si="25"/>
        <v>424.80838021036732</v>
      </c>
      <c r="BV46" s="69">
        <f t="shared" si="16"/>
        <v>7.1965155448165646E-2</v>
      </c>
      <c r="BW46" s="69">
        <f t="shared" si="16"/>
        <v>4.7470019621178444E-2</v>
      </c>
      <c r="BX46" s="69">
        <f t="shared" si="16"/>
        <v>8.3908188026776513E-3</v>
      </c>
      <c r="BY46" s="69">
        <f t="shared" si="16"/>
        <v>1.6104317024309558E-2</v>
      </c>
      <c r="BZ46" s="69">
        <f t="shared" si="16"/>
        <v>0.26934156843755946</v>
      </c>
      <c r="CA46" s="69">
        <f t="shared" si="32"/>
        <v>0.34463141380334406</v>
      </c>
      <c r="CB46" s="69">
        <f t="shared" si="32"/>
        <v>0.26922899651951532</v>
      </c>
      <c r="CC46" s="69">
        <f t="shared" si="32"/>
        <v>0.2499511404108756</v>
      </c>
      <c r="CD46" s="69">
        <f t="shared" si="32"/>
        <v>0.17319629202403367</v>
      </c>
      <c r="CE46" s="69">
        <f t="shared" si="32"/>
        <v>7.675484838684192E-2</v>
      </c>
      <c r="CF46" s="69">
        <f t="shared" si="32"/>
        <v>1.9277856108639746E-2</v>
      </c>
      <c r="CG46" s="69">
        <f t="shared" si="32"/>
        <v>0</v>
      </c>
      <c r="CH46" s="69">
        <f t="shared" si="32"/>
        <v>4.4832865791415481E-2</v>
      </c>
      <c r="CI46" s="135">
        <f t="shared" si="6"/>
        <v>1</v>
      </c>
      <c r="CK46" s="136" t="str">
        <f t="shared" si="7"/>
        <v>箕面市</v>
      </c>
      <c r="CL46" s="137">
        <f t="shared" si="17"/>
        <v>30.571401117522541</v>
      </c>
      <c r="CM46" s="75">
        <f t="shared" si="18"/>
        <v>0</v>
      </c>
      <c r="CN46" s="76">
        <f t="shared" si="19"/>
        <v>20.16566214382717</v>
      </c>
      <c r="CO46" s="75">
        <f t="shared" si="20"/>
        <v>0</v>
      </c>
      <c r="CP46" s="76">
        <f t="shared" si="8"/>
        <v>3.564490144204187</v>
      </c>
      <c r="CQ46" s="75">
        <f t="shared" si="21"/>
        <v>0</v>
      </c>
      <c r="CR46" s="76">
        <f t="shared" si="9"/>
        <v>6.8412488294911862</v>
      </c>
      <c r="CS46" s="75">
        <f t="shared" si="22"/>
        <v>0</v>
      </c>
      <c r="CT46" s="76">
        <f t="shared" si="10"/>
        <v>114.41855541127943</v>
      </c>
      <c r="CU46" s="77">
        <f t="shared" si="23"/>
        <v>0.28780296938405275</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32.93</v>
      </c>
      <c r="DB46" s="1081">
        <f>VLOOKUP($AX46&amp;"_"&amp;$CW$14,データシート1!$A:$BS,MATCH($CW$12&amp;"_"&amp;DB$20,データシート1!$A$1:$BS$1,0),0)</f>
        <v>0</v>
      </c>
      <c r="DC46" s="1081">
        <f>VLOOKUP($AX46&amp;"_"&amp;$CW$14,データシート1!$A:$BS,MATCH($CW$12&amp;"_"&amp;DC$20,データシート1!$A$1:$BS$1,0),0)</f>
        <v>0</v>
      </c>
      <c r="DD46" s="1080">
        <f t="shared" si="11"/>
        <v>32.93</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7</v>
      </c>
      <c r="DJ46" s="74">
        <f>VLOOKUP($AX46&amp;"_"&amp;$DF$14,データシート1!$A:$BS,MATCH($DF$12&amp;"_"&amp;DJ$20,データシート1!$A$1:$BS$1,0),0)</f>
        <v>0</v>
      </c>
      <c r="DK46" s="74">
        <f>VLOOKUP($AX46&amp;"_"&amp;$DF$14,データシート1!$A:$BS,MATCH($DF$12&amp;"_"&amp;DK$20,データシート1!$A$1:$BS$1,0),0)</f>
        <v>0</v>
      </c>
      <c r="DL46" s="78">
        <f t="shared" si="12"/>
        <v>7</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14215</v>
      </c>
      <c r="AY47" s="20" t="str">
        <f>IF(IFERROR(比較地域マスタ!$Z32,"")=0,"",IFERROR(比較地域マスタ!$Z32,""))</f>
        <v>海老名市</v>
      </c>
      <c r="BB47" s="122" t="str">
        <f t="shared" si="0"/>
        <v>14215</v>
      </c>
      <c r="BC47" s="123" t="str">
        <f t="shared" si="0"/>
        <v>海老名市</v>
      </c>
      <c r="BD47" s="40">
        <f t="shared" si="14"/>
        <v>882.00525163486577</v>
      </c>
      <c r="BE47" s="40">
        <f t="shared" si="15"/>
        <v>386.13911232389654</v>
      </c>
      <c r="BF47" s="40">
        <f>VLOOKUP($AX47&amp;"_"&amp;$BC$14,データシート1!$A:$BS,MATCH($BC$12&amp;"_"&amp;BF$20,データシート1!$A$1:$BS$1,0),0)</f>
        <v>377.6002901592114</v>
      </c>
      <c r="BG47" s="40">
        <f>VLOOKUP($AX47&amp;"_"&amp;$BC$14,データシート1!$A:$BS,MATCH($BC$12&amp;"_"&amp;BG$20,データシート1!$A$1:$BS$1,0),0)</f>
        <v>4.3592421520451685</v>
      </c>
      <c r="BH47" s="40">
        <f>VLOOKUP($AX47&amp;"_"&amp;$BC$14,データシート1!$A:$BS,MATCH($BC$12&amp;"_"&amp;BH$20,データシート1!$A$1:$BS$1,0),0)</f>
        <v>4.1795800126399767</v>
      </c>
      <c r="BI47" s="40">
        <f>VLOOKUP($AX47&amp;"_"&amp;$BC$14,データシート1!$A:$BS,MATCH($BC$12&amp;"_"&amp;BI$20,データシート1!$A$1:$BS$1,0),0)</f>
        <v>189.27578570117163</v>
      </c>
      <c r="BJ47" s="40">
        <f>VLOOKUP($AX47&amp;"_"&amp;$BC$14,データシート1!$A:$BS,MATCH($BC$12&amp;"_"&amp;BJ$20,データシート1!$A$1:$BS$1,0),0)</f>
        <v>159.01846299914217</v>
      </c>
      <c r="BK47" s="40">
        <f t="shared" si="1"/>
        <v>134.60516449226319</v>
      </c>
      <c r="BL47" s="40">
        <f t="shared" si="2"/>
        <v>126.57827216424326</v>
      </c>
      <c r="BM47" s="40">
        <f>VLOOKUP($AX47&amp;"_"&amp;$BC$14,データシート1!$A:$BS,MATCH($BC$12&amp;"_"&amp;BM$20,データシート1!$A$1:$BS$1,0),0)</f>
        <v>77.367702089629788</v>
      </c>
      <c r="BN47" s="40">
        <f>VLOOKUP($AX47&amp;"_"&amp;$BC$14,データシート1!$A:$BS,MATCH($BC$12&amp;"_"&amp;BN$20,データシート1!$A$1:$BS$1,0),0)</f>
        <v>49.210570074613472</v>
      </c>
      <c r="BO47" s="40">
        <f>VLOOKUP($AX47&amp;"_"&amp;$BC$14,データシート1!$A:$BS,MATCH($BC$12&amp;"_"&amp;BO$20,データシート1!$A$1:$BS$1,0),0)</f>
        <v>8.0268923280199296</v>
      </c>
      <c r="BP47" s="40">
        <f>VLOOKUP($AX47&amp;"_"&amp;$BC$14,データシート1!$A:$BS,MATCH($BC$12&amp;"_"&amp;BP$20,データシート1!$A$1:$BS$1,0),0)</f>
        <v>0</v>
      </c>
      <c r="BQ47" s="40">
        <f>VLOOKUP($AX47&amp;"_"&amp;$BC$14,データシート1!$A:$BS,MATCH($BC$12&amp;"_"&amp;BQ$20,データシート1!$A$1:$BS$1,0),0)</f>
        <v>12.96672611839227</v>
      </c>
      <c r="BR47" s="41">
        <f t="shared" si="3"/>
        <v>882.00525163486577</v>
      </c>
      <c r="BT47" s="134" t="str">
        <f t="shared" si="4"/>
        <v>海老名市</v>
      </c>
      <c r="BU47" s="38">
        <f t="shared" si="25"/>
        <v>882.00525163486577</v>
      </c>
      <c r="BV47" s="69">
        <f t="shared" si="16"/>
        <v>0.43779684033417882</v>
      </c>
      <c r="BW47" s="69">
        <f t="shared" si="16"/>
        <v>0.42811569370964597</v>
      </c>
      <c r="BX47" s="69">
        <f t="shared" si="16"/>
        <v>4.9424219912126057E-3</v>
      </c>
      <c r="BY47" s="69">
        <f t="shared" si="16"/>
        <v>4.738724633320264E-3</v>
      </c>
      <c r="BZ47" s="69">
        <f t="shared" si="16"/>
        <v>0.21459711872501228</v>
      </c>
      <c r="CA47" s="69">
        <f t="shared" si="32"/>
        <v>0.18029196844847467</v>
      </c>
      <c r="CB47" s="69">
        <f t="shared" si="32"/>
        <v>0.15261265649242109</v>
      </c>
      <c r="CC47" s="69">
        <f t="shared" si="32"/>
        <v>0.143511925727903</v>
      </c>
      <c r="CD47" s="69">
        <f t="shared" si="32"/>
        <v>8.771796080150622E-2</v>
      </c>
      <c r="CE47" s="69">
        <f t="shared" si="32"/>
        <v>5.5793964926396787E-2</v>
      </c>
      <c r="CF47" s="69">
        <f t="shared" si="32"/>
        <v>9.1007307645180752E-3</v>
      </c>
      <c r="CG47" s="69">
        <f t="shared" si="32"/>
        <v>0</v>
      </c>
      <c r="CH47" s="69">
        <f t="shared" si="32"/>
        <v>1.4701415999913184E-2</v>
      </c>
      <c r="CI47" s="135">
        <f t="shared" si="6"/>
        <v>1</v>
      </c>
      <c r="CK47" s="136" t="str">
        <f t="shared" si="7"/>
        <v>海老名市</v>
      </c>
      <c r="CL47" s="137">
        <f t="shared" si="17"/>
        <v>386.13911232389654</v>
      </c>
      <c r="CM47" s="75">
        <f t="shared" si="18"/>
        <v>0.29083041944168825</v>
      </c>
      <c r="CN47" s="76">
        <f t="shared" si="19"/>
        <v>377.6002901592114</v>
      </c>
      <c r="CO47" s="75">
        <f t="shared" si="20"/>
        <v>0.29740708078547662</v>
      </c>
      <c r="CP47" s="76">
        <f t="shared" si="8"/>
        <v>4.3592421520451685</v>
      </c>
      <c r="CQ47" s="75">
        <f t="shared" si="21"/>
        <v>0</v>
      </c>
      <c r="CR47" s="76">
        <f t="shared" si="9"/>
        <v>4.1795800126399767</v>
      </c>
      <c r="CS47" s="75">
        <f t="shared" si="22"/>
        <v>0</v>
      </c>
      <c r="CT47" s="76">
        <f t="shared" si="10"/>
        <v>189.27578570117163</v>
      </c>
      <c r="CU47" s="77">
        <f t="shared" si="23"/>
        <v>0.27584088374848476</v>
      </c>
      <c r="CV47" s="18"/>
      <c r="CW47" s="1078">
        <f t="shared" si="24"/>
        <v>112.301</v>
      </c>
      <c r="CX47" s="1081">
        <f>VLOOKUP($AX47&amp;"_"&amp;$CW$14,データシート1!$A:$BS,MATCH($CW$12&amp;"_"&amp;CX$20,データシート1!$A$1:$BS$1,0),0)</f>
        <v>112.301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52.209999999999994</v>
      </c>
      <c r="DB47" s="1081">
        <f>VLOOKUP($AX47&amp;"_"&amp;$CW$14,データシート1!$A:$BS,MATCH($CW$12&amp;"_"&amp;DB$20,データシート1!$A$1:$BS$1,0),0)</f>
        <v>0</v>
      </c>
      <c r="DC47" s="1081">
        <f>VLOOKUP($AX47&amp;"_"&amp;$CW$14,データシート1!$A:$BS,MATCH($CW$12&amp;"_"&amp;DC$20,データシート1!$A$1:$BS$1,0),0)</f>
        <v>0</v>
      </c>
      <c r="DD47" s="1080">
        <f t="shared" si="11"/>
        <v>164.511</v>
      </c>
      <c r="DE47" s="18"/>
      <c r="DF47" s="138">
        <f>VLOOKUP($AX47&amp;"_"&amp;$DF$14,データシート1!$A:$BS,MATCH($DF$12&amp;"_"&amp;DF$20,データシート1!$A$1:$BS$1,0),0)</f>
        <v>10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9</v>
      </c>
      <c r="DJ47" s="74">
        <f>VLOOKUP($AX47&amp;"_"&amp;$DF$14,データシート1!$A:$BS,MATCH($DF$12&amp;"_"&amp;DJ$20,データシート1!$A$1:$BS$1,0),0)</f>
        <v>0</v>
      </c>
      <c r="DK47" s="74">
        <f>VLOOKUP($AX47&amp;"_"&amp;$DF$14,データシート1!$A:$BS,MATCH($DF$12&amp;"_"&amp;DK$20,データシート1!$A$1:$BS$1,0),0)</f>
        <v>0</v>
      </c>
      <c r="DL47" s="78">
        <f t="shared" si="12"/>
        <v>19</v>
      </c>
      <c r="DM47" s="18"/>
      <c r="DN47" s="139">
        <f t="shared" si="26"/>
        <v>0.68</v>
      </c>
      <c r="DO47" s="140">
        <f t="shared" si="27"/>
        <v>0</v>
      </c>
      <c r="DP47" s="140">
        <f t="shared" si="29"/>
        <v>0</v>
      </c>
      <c r="DQ47" s="140">
        <f t="shared" si="30"/>
        <v>0.32</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25206</v>
      </c>
      <c r="AY48" s="20" t="str">
        <f>IF(IFERROR(比較地域マスタ!$Z33,"")=0,"",IFERROR(比較地域マスタ!$Z33,""))</f>
        <v>草津市</v>
      </c>
      <c r="BB48" s="122" t="str">
        <f t="shared" si="0"/>
        <v>25206</v>
      </c>
      <c r="BC48" s="123" t="str">
        <f t="shared" si="0"/>
        <v>草津市</v>
      </c>
      <c r="BD48" s="40">
        <f t="shared" si="14"/>
        <v>870.15248430885413</v>
      </c>
      <c r="BE48" s="40">
        <f t="shared" si="15"/>
        <v>360.22075277729584</v>
      </c>
      <c r="BF48" s="40">
        <f>VLOOKUP($AX48&amp;"_"&amp;$BC$14,データシート1!$A:$BS,MATCH($BC$12&amp;"_"&amp;BF$20,データシート1!$A$1:$BS$1,0),0)</f>
        <v>348.88216358659349</v>
      </c>
      <c r="BG48" s="40">
        <f>VLOOKUP($AX48&amp;"_"&amp;$BC$14,データシート1!$A:$BS,MATCH($BC$12&amp;"_"&amp;BG$20,データシート1!$A$1:$BS$1,0),0)</f>
        <v>6.3063120951109788</v>
      </c>
      <c r="BH48" s="40">
        <f>VLOOKUP($AX48&amp;"_"&amp;$BC$14,データシート1!$A:$BS,MATCH($BC$12&amp;"_"&amp;BH$20,データシート1!$A$1:$BS$1,0),0)</f>
        <v>5.032277095591378</v>
      </c>
      <c r="BI48" s="40">
        <f>VLOOKUP($AX48&amp;"_"&amp;$BC$14,データシート1!$A:$BS,MATCH($BC$12&amp;"_"&amp;BI$20,データシート1!$A$1:$BS$1,0),0)</f>
        <v>199.9656260570996</v>
      </c>
      <c r="BJ48" s="40">
        <f>VLOOKUP($AX48&amp;"_"&amp;$BC$14,データシート1!$A:$BS,MATCH($BC$12&amp;"_"&amp;BJ$20,データシート1!$A$1:$BS$1,0),0)</f>
        <v>139.62119929556314</v>
      </c>
      <c r="BK48" s="40">
        <f t="shared" si="1"/>
        <v>152.13918968083235</v>
      </c>
      <c r="BL48" s="40">
        <f t="shared" si="2"/>
        <v>144.12904289339124</v>
      </c>
      <c r="BM48" s="40">
        <f>VLOOKUP($AX48&amp;"_"&amp;$BC$14,データシート1!$A:$BS,MATCH($BC$12&amp;"_"&amp;BM$20,データシート1!$A$1:$BS$1,0),0)</f>
        <v>92.923809106511854</v>
      </c>
      <c r="BN48" s="40">
        <f>VLOOKUP($AX48&amp;"_"&amp;$BC$14,データシート1!$A:$BS,MATCH($BC$12&amp;"_"&amp;BN$20,データシート1!$A$1:$BS$1,0),0)</f>
        <v>51.205233786879383</v>
      </c>
      <c r="BO48" s="40">
        <f>VLOOKUP($AX48&amp;"_"&amp;$BC$14,データシート1!$A:$BS,MATCH($BC$12&amp;"_"&amp;BO$20,データシート1!$A$1:$BS$1,0),0)</f>
        <v>8.010146787441105</v>
      </c>
      <c r="BP48" s="40">
        <f>VLOOKUP($AX48&amp;"_"&amp;$BC$14,データシート1!$A:$BS,MATCH($BC$12&amp;"_"&amp;BP$20,データシート1!$A$1:$BS$1,0),0)</f>
        <v>0</v>
      </c>
      <c r="BQ48" s="40">
        <f>VLOOKUP($AX48&amp;"_"&amp;$BC$14,データシート1!$A:$BS,MATCH($BC$12&amp;"_"&amp;BQ$20,データシート1!$A$1:$BS$1,0),0)</f>
        <v>18.205716498063179</v>
      </c>
      <c r="BR48" s="41">
        <f t="shared" si="3"/>
        <v>870.15248430885413</v>
      </c>
      <c r="BT48" s="134" t="str">
        <f t="shared" si="4"/>
        <v>草津市</v>
      </c>
      <c r="BU48" s="38">
        <f t="shared" si="25"/>
        <v>870.15248430885413</v>
      </c>
      <c r="BV48" s="69">
        <f t="shared" si="16"/>
        <v>0.41397428528105906</v>
      </c>
      <c r="BW48" s="69">
        <f t="shared" si="16"/>
        <v>0.40094370800274631</v>
      </c>
      <c r="BX48" s="69">
        <f t="shared" si="16"/>
        <v>7.2473643514561299E-3</v>
      </c>
      <c r="BY48" s="69">
        <f t="shared" si="16"/>
        <v>5.7832129268566325E-3</v>
      </c>
      <c r="BZ48" s="69">
        <f t="shared" si="16"/>
        <v>0.22980526937865214</v>
      </c>
      <c r="CA48" s="69">
        <f t="shared" si="32"/>
        <v>0.16045601410477114</v>
      </c>
      <c r="CB48" s="69">
        <f t="shared" si="32"/>
        <v>0.17484198738072174</v>
      </c>
      <c r="CC48" s="69">
        <f t="shared" si="32"/>
        <v>0.16563653554108995</v>
      </c>
      <c r="CD48" s="69">
        <f t="shared" si="32"/>
        <v>0.10679025892837564</v>
      </c>
      <c r="CE48" s="69">
        <f t="shared" si="32"/>
        <v>5.8846276612714313E-2</v>
      </c>
      <c r="CF48" s="69">
        <f t="shared" si="32"/>
        <v>9.2054518396317807E-3</v>
      </c>
      <c r="CG48" s="69">
        <f t="shared" si="32"/>
        <v>0</v>
      </c>
      <c r="CH48" s="69">
        <f t="shared" si="32"/>
        <v>2.092244385479591E-2</v>
      </c>
      <c r="CI48" s="135">
        <f t="shared" si="6"/>
        <v>1</v>
      </c>
      <c r="CK48" s="136" t="str">
        <f t="shared" si="7"/>
        <v>草津市</v>
      </c>
      <c r="CL48" s="137">
        <f t="shared" si="17"/>
        <v>360.22075277729584</v>
      </c>
      <c r="CM48" s="75">
        <f t="shared" si="18"/>
        <v>0.37765730861182739</v>
      </c>
      <c r="CN48" s="76">
        <f t="shared" si="19"/>
        <v>348.88216358659349</v>
      </c>
      <c r="CO48" s="75">
        <f t="shared" si="20"/>
        <v>0.38993108332474125</v>
      </c>
      <c r="CP48" s="76">
        <f t="shared" si="8"/>
        <v>6.3063120951109788</v>
      </c>
      <c r="CQ48" s="75">
        <f t="shared" si="21"/>
        <v>0</v>
      </c>
      <c r="CR48" s="76">
        <f t="shared" si="9"/>
        <v>5.032277095591378</v>
      </c>
      <c r="CS48" s="75">
        <f t="shared" si="22"/>
        <v>0</v>
      </c>
      <c r="CT48" s="76">
        <f t="shared" si="10"/>
        <v>199.9656260570996</v>
      </c>
      <c r="CU48" s="77">
        <f t="shared" si="23"/>
        <v>0.40034880783530385</v>
      </c>
      <c r="CV48" s="18"/>
      <c r="CW48" s="1078">
        <f t="shared" si="24"/>
        <v>136.04</v>
      </c>
      <c r="CX48" s="1081">
        <f>VLOOKUP($AX48&amp;"_"&amp;$CW$14,データシート1!$A:$BS,MATCH($CW$12&amp;"_"&amp;CX$20,データシート1!$A$1:$BS$1,0),0)</f>
        <v>136.04</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80.055999999999997</v>
      </c>
      <c r="DB48" s="1081">
        <f>VLOOKUP($AX48&amp;"_"&amp;$CW$14,データシート1!$A:$BS,MATCH($CW$12&amp;"_"&amp;DB$20,データシート1!$A$1:$BS$1,0),0)</f>
        <v>0</v>
      </c>
      <c r="DC48" s="1081">
        <f>VLOOKUP($AX48&amp;"_"&amp;$CW$14,データシート1!$A:$BS,MATCH($CW$12&amp;"_"&amp;DC$20,データシート1!$A$1:$BS$1,0),0)</f>
        <v>0</v>
      </c>
      <c r="DD48" s="1080">
        <f t="shared" si="11"/>
        <v>216.096</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8</v>
      </c>
      <c r="DJ48" s="74">
        <f>VLOOKUP($AX48&amp;"_"&amp;$DF$14,データシート1!$A:$BS,MATCH($DF$12&amp;"_"&amp;DJ$20,データシート1!$A$1:$BS$1,0),0)</f>
        <v>0</v>
      </c>
      <c r="DK48" s="74">
        <f>VLOOKUP($AX48&amp;"_"&amp;$DF$14,データシート1!$A:$BS,MATCH($DF$12&amp;"_"&amp;DK$20,データシート1!$A$1:$BS$1,0),0)</f>
        <v>0</v>
      </c>
      <c r="DL48" s="78">
        <f t="shared" si="12"/>
        <v>26</v>
      </c>
      <c r="DM48" s="18"/>
      <c r="DN48" s="139">
        <f t="shared" si="26"/>
        <v>0.63</v>
      </c>
      <c r="DO48" s="140">
        <f t="shared" si="27"/>
        <v>0</v>
      </c>
      <c r="DP48" s="140">
        <f t="shared" si="29"/>
        <v>0</v>
      </c>
      <c r="DQ48" s="140">
        <f t="shared" si="30"/>
        <v>0.37</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35215</v>
      </c>
      <c r="AY49" s="20" t="str">
        <f>IF(IFERROR(比較地域マスタ!$Z34,"")=0,"",IFERROR(比較地域マスタ!$Z34,""))</f>
        <v>周南市</v>
      </c>
      <c r="BB49" s="122" t="str">
        <f t="shared" si="0"/>
        <v>35215</v>
      </c>
      <c r="BC49" s="123" t="str">
        <f t="shared" si="0"/>
        <v>周南市</v>
      </c>
      <c r="BD49" s="40">
        <f t="shared" si="14"/>
        <v>4289.2479029504684</v>
      </c>
      <c r="BE49" s="40">
        <f t="shared" si="15"/>
        <v>3589.8434467382676</v>
      </c>
      <c r="BF49" s="40">
        <f>VLOOKUP($AX49&amp;"_"&amp;$BC$14,データシート1!$A:$BS,MATCH($BC$12&amp;"_"&amp;BF$20,データシート1!$A$1:$BS$1,0),0)</f>
        <v>3562.4161571159711</v>
      </c>
      <c r="BG49" s="40">
        <f>VLOOKUP($AX49&amp;"_"&amp;$BC$14,データシート1!$A:$BS,MATCH($BC$12&amp;"_"&amp;BG$20,データシート1!$A$1:$BS$1,0),0)</f>
        <v>19.160222281311942</v>
      </c>
      <c r="BH49" s="40">
        <f>VLOOKUP($AX49&amp;"_"&amp;$BC$14,データシート1!$A:$BS,MATCH($BC$12&amp;"_"&amp;BH$20,データシート1!$A$1:$BS$1,0),0)</f>
        <v>8.2670673409843349</v>
      </c>
      <c r="BI49" s="40">
        <f>VLOOKUP($AX49&amp;"_"&amp;$BC$14,データシート1!$A:$BS,MATCH($BC$12&amp;"_"&amp;BI$20,データシート1!$A$1:$BS$1,0),0)</f>
        <v>202.13455486666365</v>
      </c>
      <c r="BJ49" s="40">
        <f>VLOOKUP($AX49&amp;"_"&amp;$BC$14,データシート1!$A:$BS,MATCH($BC$12&amp;"_"&amp;BJ$20,データシート1!$A$1:$BS$1,0),0)</f>
        <v>221.23404491645243</v>
      </c>
      <c r="BK49" s="40">
        <f t="shared" si="1"/>
        <v>268.15254840130586</v>
      </c>
      <c r="BL49" s="40">
        <f t="shared" si="2"/>
        <v>223.87237728839477</v>
      </c>
      <c r="BM49" s="40">
        <f>VLOOKUP($AX49&amp;"_"&amp;$BC$14,データシート1!$A:$BS,MATCH($BC$12&amp;"_"&amp;BM$20,データシート1!$A$1:$BS$1,0),0)</f>
        <v>119.85731357276879</v>
      </c>
      <c r="BN49" s="40">
        <f>VLOOKUP($AX49&amp;"_"&amp;$BC$14,データシート1!$A:$BS,MATCH($BC$12&amp;"_"&amp;BN$20,データシート1!$A$1:$BS$1,0),0)</f>
        <v>104.015063715626</v>
      </c>
      <c r="BO49" s="40">
        <f>VLOOKUP($AX49&amp;"_"&amp;$BC$14,データシート1!$A:$BS,MATCH($BC$12&amp;"_"&amp;BO$20,データシート1!$A$1:$BS$1,0),0)</f>
        <v>8.3136891920178204</v>
      </c>
      <c r="BP49" s="40">
        <f>VLOOKUP($AX49&amp;"_"&amp;$BC$14,データシート1!$A:$BS,MATCH($BC$12&amp;"_"&amp;BP$20,データシート1!$A$1:$BS$1,0),0)</f>
        <v>35.966481920893287</v>
      </c>
      <c r="BQ49" s="40">
        <f>VLOOKUP($AX49&amp;"_"&amp;$BC$14,データシート1!$A:$BS,MATCH($BC$12&amp;"_"&amp;BQ$20,データシート1!$A$1:$BS$1,0),0)</f>
        <v>7.8833080277788348</v>
      </c>
      <c r="BR49" s="41">
        <f t="shared" si="3"/>
        <v>4289.2479029504684</v>
      </c>
      <c r="BT49" s="134" t="str">
        <f t="shared" si="4"/>
        <v>周南市</v>
      </c>
      <c r="BU49" s="38">
        <f t="shared" si="25"/>
        <v>4289.2479029504684</v>
      </c>
      <c r="BV49" s="69">
        <f t="shared" si="16"/>
        <v>0.83694007153769368</v>
      </c>
      <c r="BW49" s="69">
        <f t="shared" si="16"/>
        <v>0.8305456429005823</v>
      </c>
      <c r="BX49" s="69">
        <f t="shared" si="16"/>
        <v>4.4670354138617394E-3</v>
      </c>
      <c r="BY49" s="69">
        <f t="shared" si="16"/>
        <v>1.9273932232496103E-3</v>
      </c>
      <c r="BZ49" s="69">
        <f t="shared" si="16"/>
        <v>4.7125873682334903E-2</v>
      </c>
      <c r="CA49" s="69">
        <f t="shared" si="32"/>
        <v>5.1578749916569515E-2</v>
      </c>
      <c r="CB49" s="69">
        <f t="shared" si="32"/>
        <v>6.2517381710870637E-2</v>
      </c>
      <c r="CC49" s="69">
        <f t="shared" si="32"/>
        <v>5.2193853643758489E-2</v>
      </c>
      <c r="CD49" s="69">
        <f t="shared" si="32"/>
        <v>2.7943666648486763E-2</v>
      </c>
      <c r="CE49" s="69">
        <f t="shared" si="32"/>
        <v>2.4250186995271733E-2</v>
      </c>
      <c r="CF49" s="69">
        <f t="shared" si="32"/>
        <v>1.938262693163302E-3</v>
      </c>
      <c r="CG49" s="69">
        <f t="shared" si="32"/>
        <v>8.3852653739488522E-3</v>
      </c>
      <c r="CH49" s="69">
        <f t="shared" si="32"/>
        <v>1.8379231525312632E-3</v>
      </c>
      <c r="CI49" s="135">
        <f t="shared" si="6"/>
        <v>1</v>
      </c>
      <c r="CK49" s="136" t="str">
        <f t="shared" si="7"/>
        <v>周南市</v>
      </c>
      <c r="CL49" s="137">
        <f t="shared" si="17"/>
        <v>3589.8434467382676</v>
      </c>
      <c r="CM49" s="75">
        <f t="shared" si="18"/>
        <v>1</v>
      </c>
      <c r="CN49" s="76">
        <f t="shared" si="19"/>
        <v>3562.4161571159711</v>
      </c>
      <c r="CO49" s="75">
        <f t="shared" si="20"/>
        <v>1</v>
      </c>
      <c r="CP49" s="76">
        <f t="shared" si="8"/>
        <v>19.160222281311942</v>
      </c>
      <c r="CQ49" s="75">
        <f t="shared" si="21"/>
        <v>0</v>
      </c>
      <c r="CR49" s="76">
        <f t="shared" si="9"/>
        <v>8.2670673409843349</v>
      </c>
      <c r="CS49" s="75">
        <f t="shared" si="22"/>
        <v>0</v>
      </c>
      <c r="CT49" s="76">
        <f t="shared" si="10"/>
        <v>202.13455486666365</v>
      </c>
      <c r="CU49" s="77">
        <f t="shared" si="23"/>
        <v>5.2954825101827856E-2</v>
      </c>
      <c r="CV49" s="18"/>
      <c r="CW49" s="1078">
        <f t="shared" si="24"/>
        <v>14920.397999999999</v>
      </c>
      <c r="CX49" s="1081">
        <f>VLOOKUP($AX49&amp;"_"&amp;$CW$14,データシート1!$A:$BS,MATCH($CW$12&amp;"_"&amp;CX$20,データシート1!$A$1:$BS$1,0),0)</f>
        <v>14920.397999999999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10.704000000000001</v>
      </c>
      <c r="DB49" s="1081">
        <f>VLOOKUP($AX49&amp;"_"&amp;$CW$14,データシート1!$A:$BS,MATCH($CW$12&amp;"_"&amp;DB$20,データシート1!$A$1:$BS$1,0),0)</f>
        <v>96.26</v>
      </c>
      <c r="DC49" s="1081">
        <f>VLOOKUP($AX49&amp;"_"&amp;$CW$14,データシート1!$A:$BS,MATCH($CW$12&amp;"_"&amp;DC$20,データシート1!$A$1:$BS$1,0),0)</f>
        <v>0</v>
      </c>
      <c r="DD49" s="1080">
        <f t="shared" si="11"/>
        <v>15027.361999999999</v>
      </c>
      <c r="DE49" s="18"/>
      <c r="DF49" s="138">
        <f>VLOOKUP($AX49&amp;"_"&amp;$DF$14,データシート1!$A:$BS,MATCH($DF$12&amp;"_"&amp;DF$20,データシート1!$A$1:$BS$1,0),0)</f>
        <v>21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1</v>
      </c>
      <c r="DK49" s="74">
        <f>VLOOKUP($AX49&amp;"_"&amp;$DF$14,データシート1!$A:$BS,MATCH($DF$12&amp;"_"&amp;DK$20,データシート1!$A$1:$BS$1,0),0)</f>
        <v>0</v>
      </c>
      <c r="DL49" s="78">
        <f t="shared" si="12"/>
        <v>24</v>
      </c>
      <c r="DM49" s="18"/>
      <c r="DN49" s="139">
        <f t="shared" si="26"/>
        <v>0.99</v>
      </c>
      <c r="DO49" s="140">
        <f t="shared" si="27"/>
        <v>0</v>
      </c>
      <c r="DP49" s="140">
        <f t="shared" si="29"/>
        <v>0</v>
      </c>
      <c r="DQ49" s="140">
        <f t="shared" si="30"/>
        <v>0</v>
      </c>
      <c r="DR49" s="140">
        <f t="shared" si="31"/>
        <v>0.01</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周南市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山口県</v>
      </c>
      <c r="AY4" s="261" t="str">
        <f>年度マスタ!$J4</f>
        <v>周南市</v>
      </c>
      <c r="AZ4" s="261" t="str">
        <f>年度マスタ!$K4</f>
        <v>35215</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28217</v>
      </c>
      <c r="AY13" s="20" t="str">
        <f>IF(IFERROR(比較地域マスタ!$Z6,"")=0,"",IFERROR(比較地域マスタ!$Z6,""))</f>
        <v>川西市</v>
      </c>
      <c r="BC13" s="960" t="str">
        <f t="shared" ref="BC13:BC59" si="0">AX13</f>
        <v>28217</v>
      </c>
      <c r="BD13" s="123" t="str">
        <f>AY13</f>
        <v>川西市</v>
      </c>
      <c r="BE13" s="40">
        <f>VLOOKUP($BC13&amp;"_"&amp;$AZ$7,データシート1!$A:$BS,MATCH("cb_"&amp;BE$12,データシート1!$A$1:$BS$1,0),0)</f>
        <v>18879.199999999939</v>
      </c>
      <c r="BF13" s="40">
        <f>VLOOKUP($BC13&amp;"_"&amp;$AZ$7,データシート1!$A:$BS,MATCH("cb_"&amp;BF$12,データシート1!$A$1:$BS$1,0),0)</f>
        <v>5964.6999999999962</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2700</v>
      </c>
      <c r="BK13" s="40">
        <f>SUM(BE13:BJ13)</f>
        <v>27543.899999999936</v>
      </c>
      <c r="BL13" s="42"/>
      <c r="BM13" s="960" t="str">
        <f>AX13</f>
        <v>28217</v>
      </c>
      <c r="BN13" s="123" t="str">
        <f>AY13</f>
        <v>川西市</v>
      </c>
      <c r="BO13" s="40">
        <f>BE13*VLOOKUP(BO$12,別紙!$B$4:$E$10,MATCH("設備利用率",別紙!$B$4:$E$4,0),0)/100*8760/10^3</f>
        <v>22657.305503999927</v>
      </c>
      <c r="BP13" s="40">
        <f>BF13*VLOOKUP(BP$12,別紙!$B$4:$E$10,MATCH("設備利用率",別紙!$B$4:$E$4,0),0)/100*8760/10^3</f>
        <v>7889.8665719999954</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18921.599999999999</v>
      </c>
      <c r="BU13" s="40">
        <f>SUM(BO13:BT13)</f>
        <v>49468.772075999921</v>
      </c>
      <c r="BV13" s="42"/>
      <c r="BW13" s="38" t="str">
        <f>AX13</f>
        <v>28217</v>
      </c>
      <c r="BX13" s="38" t="str">
        <f>AY13</f>
        <v>川西市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564667.95676205994</v>
      </c>
      <c r="BZ13" s="42"/>
      <c r="CA13" s="38" t="str">
        <f>AX13</f>
        <v>28217</v>
      </c>
      <c r="CB13" s="38" t="str">
        <f>AY13</f>
        <v>川西市</v>
      </c>
      <c r="CC13" s="260">
        <f>BO13/$BY13</f>
        <v>4.0125006621452887E-2</v>
      </c>
      <c r="CD13" s="260">
        <f t="shared" ref="CD13:CH28" si="1">BP13/$BY13</f>
        <v>1.3972577118139238E-2</v>
      </c>
      <c r="CE13" s="260">
        <f t="shared" si="1"/>
        <v>0</v>
      </c>
      <c r="CF13" s="260">
        <f t="shared" si="1"/>
        <v>0</v>
      </c>
      <c r="CG13" s="260">
        <f t="shared" si="1"/>
        <v>0</v>
      </c>
      <c r="CH13" s="260">
        <f t="shared" si="1"/>
        <v>3.3509250477928555E-2</v>
      </c>
      <c r="CI13" s="260">
        <f>BU13/BY13</f>
        <v>8.7606834217520677E-2</v>
      </c>
      <c r="CK13" s="20" t="str">
        <f>AX13</f>
        <v>28217</v>
      </c>
      <c r="CL13" s="20" t="str">
        <f>AY13</f>
        <v>川西市</v>
      </c>
      <c r="CM13" s="20">
        <f>VLOOKUP($CK13&amp;"_"&amp;$AZ$7,データシート1!$A:$BS,MATCH("ca_太陽光発電（10kW未満）",データシート1!$A$1:$BS$1,0),0)</f>
        <v>4517</v>
      </c>
      <c r="CN13" s="20">
        <f>VLOOKUP($CK13&amp;"_"&amp;$AZ$5,データシート1!$A:$BS,MATCH("ab_家庭",データシート1!$A$1:$BS$1,0),0)</f>
        <v>70813</v>
      </c>
      <c r="CO13" s="260">
        <f>CM13/CN13</f>
        <v>6.3787722593309143E-2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12208</v>
      </c>
      <c r="AY14" s="20" t="str">
        <f>IF(IFERROR(比較地域マスタ!$Z7,"")=0,"",IFERROR(比較地域マスタ!$Z7,""))</f>
        <v>野田市</v>
      </c>
      <c r="BC14" s="960" t="str">
        <f t="shared" si="0"/>
        <v>12208</v>
      </c>
      <c r="BD14" s="123" t="str">
        <f t="shared" ref="BD14:BD60" si="2">AY14</f>
        <v>野田市</v>
      </c>
      <c r="BE14" s="40">
        <f>VLOOKUP($BC14&amp;"_"&amp;$AZ$7,データシート1!$A:$BS,MATCH("cb_"&amp;BE$12,データシート1!$A$1:$BS$1,0),0)</f>
        <v>21414.599999999875</v>
      </c>
      <c r="BF14" s="40">
        <f>VLOOKUP($BC14&amp;"_"&amp;$AZ$7,データシート1!$A:$BS,MATCH("cb_"&amp;BF$12,データシート1!$A$1:$BS$1,0),0)</f>
        <v>104206.59999999989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125621.19999999976</v>
      </c>
      <c r="BL14" s="42"/>
      <c r="BM14" s="960" t="str">
        <f t="shared" ref="BM14:BM60" si="4">AX14</f>
        <v>12208</v>
      </c>
      <c r="BN14" s="123" t="str">
        <f t="shared" ref="BN14:BN60" si="5">AY14</f>
        <v>野田市</v>
      </c>
      <c r="BO14" s="40">
        <f>BE14*VLOOKUP(BO$12,別紙!$B$4:$E$10,MATCH("設備利用率",別紙!$B$4:$E$4,0),0)/100*8760/10^3</f>
        <v>25700.089751999851</v>
      </c>
      <c r="BP14" s="40">
        <f>BF14*VLOOKUP(BP$12,別紙!$B$4:$E$10,MATCH("設備利用率",別紙!$B$4:$E$4,0),0)/100*8760/10^3</f>
        <v>137840.32221599985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163540.41196799971</v>
      </c>
      <c r="BV14" s="42"/>
      <c r="BW14" s="38" t="str">
        <f t="shared" ref="BW14:BW60" si="7">AX14</f>
        <v>12208</v>
      </c>
      <c r="BX14" s="38" t="str">
        <f t="shared" ref="BX14:BX60" si="8">AY14</f>
        <v>野田市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1186281.6376071535</v>
      </c>
      <c r="BZ14" s="42"/>
      <c r="CA14" s="38" t="str">
        <f t="shared" ref="CA14:CA60" si="9">AX14</f>
        <v>12208</v>
      </c>
      <c r="CB14" s="38" t="str">
        <f t="shared" ref="CB14:CB60" si="10">AY14</f>
        <v>野田市</v>
      </c>
      <c r="CC14" s="260">
        <f t="shared" ref="CC14:CC60" si="11">BO14/$BY14</f>
        <v>2.1664408296700483E-2</v>
      </c>
      <c r="CD14" s="260">
        <f t="shared" si="1"/>
        <v>0.11619527593298781</v>
      </c>
      <c r="CE14" s="260">
        <f t="shared" si="1"/>
        <v>0</v>
      </c>
      <c r="CF14" s="260">
        <f t="shared" si="1"/>
        <v>0</v>
      </c>
      <c r="CG14" s="260">
        <f t="shared" si="1"/>
        <v>0</v>
      </c>
      <c r="CH14" s="260">
        <f t="shared" si="1"/>
        <v>0</v>
      </c>
      <c r="CI14" s="260">
        <f t="shared" ref="CI14:CI60" si="12">BU14/BY14</f>
        <v>0.13785968422968831</v>
      </c>
      <c r="CK14" s="20" t="str">
        <f t="shared" ref="CK14:CK60" si="13">AX14</f>
        <v>12208</v>
      </c>
      <c r="CL14" s="20" t="str">
        <f t="shared" ref="CL14:CL60" si="14">AY14</f>
        <v>野田市</v>
      </c>
      <c r="CM14" s="20">
        <f>VLOOKUP($CK14&amp;"_"&amp;$AZ$7,データシート1!$A:$BS,MATCH("ca_太陽光発電（10kW未満）",データシート1!$A$1:$BS$1,0),0)</f>
        <v>5063</v>
      </c>
      <c r="CN14" s="20">
        <f>VLOOKUP($CK14&amp;"_"&amp;$AZ$5,データシート1!$A:$BS,MATCH("ab_家庭",データシート1!$A$1:$BS$1,0),0)</f>
        <v>70342</v>
      </c>
      <c r="CO14" s="260">
        <f t="shared" ref="CO14:CO60" si="15">CM14/CN14</f>
        <v>7.1976912797475187E-2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20203</v>
      </c>
      <c r="AY15" s="20" t="str">
        <f>IF(IFERROR(比較地域マスタ!$Z8,"")=0,"",IFERROR(比較地域マスタ!$Z8,""))</f>
        <v>上田市</v>
      </c>
      <c r="BC15" s="960" t="str">
        <f t="shared" si="0"/>
        <v>20203</v>
      </c>
      <c r="BD15" s="123" t="str">
        <f t="shared" si="2"/>
        <v>上田市</v>
      </c>
      <c r="BE15" s="40">
        <f>VLOOKUP($BC15&amp;"_"&amp;$AZ$7,データシート1!$A:$BS,MATCH("cb_"&amp;BE$12,データシート1!$A$1:$BS$1,0),0)</f>
        <v>37953.200000000179</v>
      </c>
      <c r="BF15" s="40">
        <f>VLOOKUP($BC15&amp;"_"&amp;$AZ$7,データシート1!$A:$BS,MATCH("cb_"&amp;BF$12,データシート1!$A$1:$BS$1,0),0)</f>
        <v>80935.999999999694</v>
      </c>
      <c r="BG15" s="40">
        <f>VLOOKUP($BC15&amp;"_"&amp;$AZ$7,データシート1!$A:$BS,MATCH("cb_"&amp;BG$12,データシート1!$A$1:$BS$1,0),0)</f>
        <v>0</v>
      </c>
      <c r="BH15" s="40">
        <f>VLOOKUP($BC15&amp;"_"&amp;$AZ$7,データシート1!$A:$BS,MATCH("cb_"&amp;BH$12,データシート1!$A$1:$BS$1,0),0)</f>
        <v>61</v>
      </c>
      <c r="BI15" s="40">
        <f>VLOOKUP($BC15&amp;"_"&amp;$AZ$7,データシート1!$A:$BS,MATCH("cb_"&amp;BI$12,データシート1!$A$1:$BS$1,0),0)</f>
        <v>0</v>
      </c>
      <c r="BJ15" s="40">
        <f>VLOOKUP($BC15&amp;"_"&amp;$AZ$7,データシート1!$A:$BS,MATCH("cb_"&amp;BJ$12,データシート1!$A$1:$BS$1,0),0)</f>
        <v>0</v>
      </c>
      <c r="BK15" s="40">
        <f t="shared" si="3"/>
        <v>118950.19999999987</v>
      </c>
      <c r="BL15" s="42"/>
      <c r="BM15" s="960" t="str">
        <f t="shared" si="4"/>
        <v>20203</v>
      </c>
      <c r="BN15" s="123" t="str">
        <f t="shared" si="5"/>
        <v>上田市</v>
      </c>
      <c r="BO15" s="40">
        <f>BE15*VLOOKUP(BO$12,別紙!$B$4:$E$10,MATCH("設備利用率",別紙!$B$4:$E$4,0),0)/100*8760/10^3</f>
        <v>45548.39438400021</v>
      </c>
      <c r="BP15" s="40">
        <f>BF15*VLOOKUP(BP$12,別紙!$B$4:$E$10,MATCH("設備利用率",別紙!$B$4:$E$4,0),0)/100*8760/10^3</f>
        <v>107058.9033599996</v>
      </c>
      <c r="BQ15" s="40">
        <f>BG15*VLOOKUP(BQ$12,別紙!$B$4:$E$10,MATCH("設備利用率",別紙!$B$4:$E$4,0),0)/100*8760/10^3</f>
        <v>0</v>
      </c>
      <c r="BR15" s="40">
        <f>BH15*VLOOKUP(BR$12,別紙!$B$4:$E$10,MATCH("設備利用率",別紙!$B$4:$E$4,0),0)/100*8760/10^3</f>
        <v>320.61599999999999</v>
      </c>
      <c r="BS15" s="40">
        <f>BI15*VLOOKUP(BS$12,別紙!$B$4:$E$10,MATCH("設備利用率",別紙!$B$4:$E$4,0),0)/100*8760/10^3</f>
        <v>0</v>
      </c>
      <c r="BT15" s="40">
        <f>BJ15*VLOOKUP(BT$12,別紙!$B$4:$E$10,MATCH("設備利用率",別紙!$B$4:$E$4,0),0)/100*8760/10^3</f>
        <v>0</v>
      </c>
      <c r="BU15" s="40">
        <f t="shared" si="6"/>
        <v>152927.91374399982</v>
      </c>
      <c r="BV15" s="42"/>
      <c r="BW15" s="38" t="str">
        <f t="shared" si="7"/>
        <v>20203</v>
      </c>
      <c r="BX15" s="38" t="str">
        <f t="shared" si="8"/>
        <v>上田市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1029901.0741243162</v>
      </c>
      <c r="BZ15" s="42"/>
      <c r="CA15" s="38" t="str">
        <f t="shared" si="9"/>
        <v>20203</v>
      </c>
      <c r="CB15" s="38" t="str">
        <f t="shared" si="10"/>
        <v>上田市</v>
      </c>
      <c r="CC15" s="260">
        <f t="shared" si="11"/>
        <v>4.4225989785211355E-2</v>
      </c>
      <c r="CD15" s="260">
        <f t="shared" si="1"/>
        <v>0.10395066676770633</v>
      </c>
      <c r="CE15" s="260">
        <f t="shared" si="1"/>
        <v>0</v>
      </c>
      <c r="CF15" s="260">
        <f t="shared" si="1"/>
        <v>3.1130756929504804E-4</v>
      </c>
      <c r="CG15" s="260">
        <f t="shared" si="1"/>
        <v>0</v>
      </c>
      <c r="CH15" s="260">
        <f t="shared" si="1"/>
        <v>0</v>
      </c>
      <c r="CI15" s="260">
        <f t="shared" si="12"/>
        <v>0.14848796412221271</v>
      </c>
      <c r="CK15" s="20" t="str">
        <f t="shared" si="13"/>
        <v>20203</v>
      </c>
      <c r="CL15" s="20" t="str">
        <f t="shared" si="14"/>
        <v>上田市</v>
      </c>
      <c r="CM15" s="20">
        <f>VLOOKUP($CK15&amp;"_"&amp;$AZ$7,データシート1!$A:$BS,MATCH("ca_太陽光発電（10kW未満）",データシート1!$A$1:$BS$1,0),0)</f>
        <v>8137</v>
      </c>
      <c r="CN15" s="20">
        <f>VLOOKUP($CK15&amp;"_"&amp;$AZ$5,データシート1!$A:$BS,MATCH("ab_家庭",データシート1!$A$1:$BS$1,0),0)</f>
        <v>68637</v>
      </c>
      <c r="CO15" s="260">
        <f t="shared" si="15"/>
        <v>0.11855121873042236</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23210</v>
      </c>
      <c r="AY16" s="20" t="str">
        <f>IF(IFERROR(比較地域マスタ!$Z9,"")=0,"",IFERROR(比較地域マスタ!$Z9,""))</f>
        <v>刈谷市</v>
      </c>
      <c r="BC16" s="960" t="str">
        <f t="shared" si="0"/>
        <v>23210</v>
      </c>
      <c r="BD16" s="123" t="str">
        <f t="shared" si="2"/>
        <v>刈谷市</v>
      </c>
      <c r="BE16" s="40">
        <f>VLOOKUP($BC16&amp;"_"&amp;$AZ$7,データシート1!$A:$BS,MATCH("cb_"&amp;BE$12,データシート1!$A$1:$BS$1,0),0)</f>
        <v>26694.099999999904</v>
      </c>
      <c r="BF16" s="40">
        <f>VLOOKUP($BC16&amp;"_"&amp;$AZ$7,データシート1!$A:$BS,MATCH("cb_"&amp;BF$12,データシート1!$A$1:$BS$1,0),0)</f>
        <v>18197.300000000003</v>
      </c>
      <c r="BG16" s="40">
        <f>VLOOKUP($BC16&amp;"_"&amp;$AZ$7,データシート1!$A:$BS,MATCH("cb_"&amp;BG$12,データシート1!$A$1:$BS$1,0),0)</f>
        <v>0</v>
      </c>
      <c r="BH16" s="40">
        <f>VLOOKUP($BC16&amp;"_"&amp;$AZ$7,データシート1!$A:$BS,MATCH("cb_"&amp;BH$12,データシート1!$A$1:$BS$1,0),0)</f>
        <v>26.9</v>
      </c>
      <c r="BI16" s="40">
        <f>VLOOKUP($BC16&amp;"_"&amp;$AZ$7,データシート1!$A:$BS,MATCH("cb_"&amp;BI$12,データシート1!$A$1:$BS$1,0),0)</f>
        <v>0</v>
      </c>
      <c r="BJ16" s="40">
        <f>VLOOKUP($BC16&amp;"_"&amp;$AZ$7,データシート1!$A:$BS,MATCH("cb_"&amp;BJ$12,データシート1!$A$1:$BS$1,0),0)</f>
        <v>4480</v>
      </c>
      <c r="BK16" s="40">
        <f t="shared" si="3"/>
        <v>49398.299999999908</v>
      </c>
      <c r="BL16" s="42"/>
      <c r="BM16" s="960" t="str">
        <f t="shared" si="4"/>
        <v>23210</v>
      </c>
      <c r="BN16" s="123" t="str">
        <f t="shared" si="5"/>
        <v>刈谷市</v>
      </c>
      <c r="BO16" s="40">
        <f>BE16*VLOOKUP(BO$12,別紙!$B$4:$E$10,MATCH("設備利用率",別紙!$B$4:$E$4,0),0)/100*8760/10^3</f>
        <v>32036.12329199988</v>
      </c>
      <c r="BP16" s="40">
        <f>BF16*VLOOKUP(BP$12,別紙!$B$4:$E$10,MATCH("設備利用率",別紙!$B$4:$E$4,0),0)/100*8760/10^3</f>
        <v>24070.660548000003</v>
      </c>
      <c r="BQ16" s="40">
        <f>BG16*VLOOKUP(BQ$12,別紙!$B$4:$E$10,MATCH("設備利用率",別紙!$B$4:$E$4,0),0)/100*8760/10^3</f>
        <v>0</v>
      </c>
      <c r="BR16" s="40">
        <f>BH16*VLOOKUP(BR$12,別紙!$B$4:$E$10,MATCH("設備利用率",別紙!$B$4:$E$4,0),0)/100*8760/10^3</f>
        <v>141.38639999999998</v>
      </c>
      <c r="BS16" s="40">
        <f>BI16*VLOOKUP(BS$12,別紙!$B$4:$E$10,MATCH("設備利用率",別紙!$B$4:$E$4,0),0)/100*8760/10^3</f>
        <v>0</v>
      </c>
      <c r="BT16" s="40">
        <f>BJ16*VLOOKUP(BT$12,別紙!$B$4:$E$10,MATCH("設備利用率",別紙!$B$4:$E$4,0),0)/100*8760/10^3</f>
        <v>31395.84</v>
      </c>
      <c r="BU16" s="40">
        <f t="shared" si="6"/>
        <v>87644.010239999887</v>
      </c>
      <c r="BV16" s="42"/>
      <c r="BW16" s="38" t="str">
        <f t="shared" si="7"/>
        <v>23210</v>
      </c>
      <c r="BX16" s="38" t="str">
        <f t="shared" si="8"/>
        <v>刈谷市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1435973.1946113659</v>
      </c>
      <c r="BZ16" s="42"/>
      <c r="CA16" s="38" t="str">
        <f t="shared" si="9"/>
        <v>23210</v>
      </c>
      <c r="CB16" s="38" t="str">
        <f t="shared" si="10"/>
        <v>刈谷市</v>
      </c>
      <c r="CC16" s="260">
        <f t="shared" si="11"/>
        <v>2.2309694506985688E-2</v>
      </c>
      <c r="CD16" s="260">
        <f t="shared" si="1"/>
        <v>1.6762611334478653E-2</v>
      </c>
      <c r="CE16" s="260">
        <f t="shared" si="1"/>
        <v>0</v>
      </c>
      <c r="CF16" s="260">
        <f t="shared" si="1"/>
        <v>9.8460333751748775E-5</v>
      </c>
      <c r="CG16" s="260">
        <f t="shared" si="1"/>
        <v>0</v>
      </c>
      <c r="CH16" s="260">
        <f t="shared" si="1"/>
        <v>2.1863806453919929E-2</v>
      </c>
      <c r="CI16" s="260">
        <f t="shared" si="12"/>
        <v>6.1034572629136023E-2</v>
      </c>
      <c r="CK16" s="20" t="str">
        <f t="shared" si="13"/>
        <v>23210</v>
      </c>
      <c r="CL16" s="20" t="str">
        <f t="shared" si="14"/>
        <v>刈谷市</v>
      </c>
      <c r="CM16" s="20">
        <f>VLOOKUP($CK16&amp;"_"&amp;$AZ$7,データシート1!$A:$BS,MATCH("ca_太陽光発電（10kW未満）",データシート1!$A$1:$BS$1,0),0)</f>
        <v>5848</v>
      </c>
      <c r="CN16" s="20">
        <f>VLOOKUP($CK16&amp;"_"&amp;$AZ$5,データシート1!$A:$BS,MATCH("ab_家庭",データシート1!$A$1:$BS$1,0),0)</f>
        <v>67593</v>
      </c>
      <c r="CO16" s="260">
        <f t="shared" si="15"/>
        <v>8.6517834687023801E-2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13213</v>
      </c>
      <c r="AY17" s="20" t="str">
        <f>IF(IFERROR(比較地域マスタ!$Z10,"")=0,"",IFERROR(比較地域マスタ!$Z10,""))</f>
        <v>東村山市</v>
      </c>
      <c r="BC17" s="960" t="str">
        <f t="shared" si="0"/>
        <v>13213</v>
      </c>
      <c r="BD17" s="123" t="str">
        <f t="shared" si="2"/>
        <v>東村山市</v>
      </c>
      <c r="BE17" s="40">
        <f>VLOOKUP($BC17&amp;"_"&amp;$AZ$7,データシート1!$A:$BS,MATCH("cb_"&amp;BE$12,データシート1!$A$1:$BS$1,0),0)</f>
        <v>9246</v>
      </c>
      <c r="BF17" s="40">
        <f>VLOOKUP($BC17&amp;"_"&amp;$AZ$7,データシート1!$A:$BS,MATCH("cb_"&amp;BF$12,データシート1!$A$1:$BS$1,0),0)</f>
        <v>2829.2999999999993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12075.3</v>
      </c>
      <c r="BL17" s="42"/>
      <c r="BM17" s="960" t="str">
        <f t="shared" si="4"/>
        <v>13213</v>
      </c>
      <c r="BN17" s="123" t="str">
        <f t="shared" si="5"/>
        <v>東村山市</v>
      </c>
      <c r="BO17" s="40">
        <f>BE17*VLOOKUP(BO$12,別紙!$B$4:$E$10,MATCH("設備利用率",別紙!$B$4:$E$4,0),0)/100*8760/10^3</f>
        <v>11096.309519999999</v>
      </c>
      <c r="BP17" s="40">
        <f>BF17*VLOOKUP(BP$12,別紙!$B$4:$E$10,MATCH("設備利用率",別紙!$B$4:$E$4,0),0)/100*8760/10^3</f>
        <v>3742.4848679999986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14838.794387999998</v>
      </c>
      <c r="BV17" s="42"/>
      <c r="BW17" s="38" t="str">
        <f t="shared" si="7"/>
        <v>13213</v>
      </c>
      <c r="BX17" s="38" t="str">
        <f t="shared" si="8"/>
        <v>東村山市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503642.0473078168</v>
      </c>
      <c r="BZ17" s="42"/>
      <c r="CA17" s="38" t="str">
        <f t="shared" si="9"/>
        <v>13213</v>
      </c>
      <c r="CB17" s="38" t="str">
        <f t="shared" si="10"/>
        <v>東村山市</v>
      </c>
      <c r="CC17" s="260">
        <f t="shared" si="11"/>
        <v>2.2032134884913884E-2</v>
      </c>
      <c r="CD17" s="260">
        <f t="shared" si="1"/>
        <v>7.4308427741591248E-3</v>
      </c>
      <c r="CE17" s="260">
        <f t="shared" si="1"/>
        <v>0</v>
      </c>
      <c r="CF17" s="260">
        <f t="shared" si="1"/>
        <v>0</v>
      </c>
      <c r="CG17" s="260">
        <f t="shared" si="1"/>
        <v>0</v>
      </c>
      <c r="CH17" s="260">
        <f t="shared" si="1"/>
        <v>0</v>
      </c>
      <c r="CI17" s="260">
        <f t="shared" si="12"/>
        <v>2.9462977659073009E-2</v>
      </c>
      <c r="CK17" s="20" t="str">
        <f t="shared" si="13"/>
        <v>13213</v>
      </c>
      <c r="CL17" s="20" t="str">
        <f t="shared" si="14"/>
        <v>東村山市</v>
      </c>
      <c r="CM17" s="20">
        <f>VLOOKUP($CK17&amp;"_"&amp;$AZ$7,データシート1!$A:$BS,MATCH("ca_太陽光発電（10kW未満）",データシート1!$A$1:$BS$1,0),0)</f>
        <v>2482</v>
      </c>
      <c r="CN17" s="20">
        <f>VLOOKUP($CK17&amp;"_"&amp;$AZ$5,データシート1!$A:$BS,MATCH("ab_家庭",データシート1!$A$1:$BS$1,0),0)</f>
        <v>74846</v>
      </c>
      <c r="CO17" s="260">
        <f t="shared" si="15"/>
        <v>3.3161424792240067E-2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38202</v>
      </c>
      <c r="AY18" s="20" t="str">
        <f>IF(IFERROR(比較地域マスタ!$Z11,"")=0,"",IFERROR(比較地域マスタ!$Z11,""))</f>
        <v>今治市</v>
      </c>
      <c r="BC18" s="960" t="str">
        <f t="shared" si="0"/>
        <v>38202</v>
      </c>
      <c r="BD18" s="123" t="str">
        <f t="shared" si="2"/>
        <v>今治市</v>
      </c>
      <c r="BE18" s="40">
        <f>VLOOKUP($BC18&amp;"_"&amp;$AZ$7,データシート1!$A:$BS,MATCH("cb_"&amp;BE$12,データシート1!$A$1:$BS$1,0),0)</f>
        <v>27455.487999999976</v>
      </c>
      <c r="BF18" s="40">
        <f>VLOOKUP($BC18&amp;"_"&amp;$AZ$7,データシート1!$A:$BS,MATCH("cb_"&amp;BF$12,データシート1!$A$1:$BS$1,0),0)</f>
        <v>127466.67199999998</v>
      </c>
      <c r="BG18" s="40">
        <f>VLOOKUP($BC18&amp;"_"&amp;$AZ$7,データシート1!$A:$BS,MATCH("cb_"&amp;BG$12,データシート1!$A$1:$BS$1,0),0)</f>
        <v>0</v>
      </c>
      <c r="BH18" s="40">
        <f>VLOOKUP($BC18&amp;"_"&amp;$AZ$7,データシート1!$A:$BS,MATCH("cb_"&amp;BH$12,データシート1!$A$1:$BS$1,0),0)</f>
        <v>319.89999999999998</v>
      </c>
      <c r="BI18" s="40">
        <f>VLOOKUP($BC18&amp;"_"&amp;$AZ$7,データシート1!$A:$BS,MATCH("cb_"&amp;BI$12,データシート1!$A$1:$BS$1,0),0)</f>
        <v>0</v>
      </c>
      <c r="BJ18" s="40">
        <f>VLOOKUP($BC18&amp;"_"&amp;$AZ$7,データシート1!$A:$BS,MATCH("cb_"&amp;BJ$12,データシート1!$A$1:$BS$1,0),0)</f>
        <v>2053.8620000000001</v>
      </c>
      <c r="BK18" s="40">
        <f t="shared" si="3"/>
        <v>157295.92199999993</v>
      </c>
      <c r="BL18" s="42"/>
      <c r="BM18" s="960" t="str">
        <f t="shared" si="4"/>
        <v>38202</v>
      </c>
      <c r="BN18" s="123" t="str">
        <f t="shared" si="5"/>
        <v>今治市</v>
      </c>
      <c r="BO18" s="40">
        <f>BE18*VLOOKUP(BO$12,別紙!$B$4:$E$10,MATCH("設備利用率",別紙!$B$4:$E$4,0),0)/100*8760/10^3</f>
        <v>32949.88025855997</v>
      </c>
      <c r="BP18" s="40">
        <f>BF18*VLOOKUP(BP$12,別紙!$B$4:$E$10,MATCH("設備利用率",別紙!$B$4:$E$4,0),0)/100*8760/10^3</f>
        <v>168607.81505471998</v>
      </c>
      <c r="BQ18" s="40">
        <f>BG18*VLOOKUP(BQ$12,別紙!$B$4:$E$10,MATCH("設備利用率",別紙!$B$4:$E$4,0),0)/100*8760/10^3</f>
        <v>0</v>
      </c>
      <c r="BR18" s="40">
        <f>BH18*VLOOKUP(BR$12,別紙!$B$4:$E$10,MATCH("設備利用率",別紙!$B$4:$E$4,0),0)/100*8760/10^3</f>
        <v>1681.3943999999999</v>
      </c>
      <c r="BS18" s="40">
        <f>BI18*VLOOKUP(BS$12,別紙!$B$4:$E$10,MATCH("設備利用率",別紙!$B$4:$E$4,0),0)/100*8760/10^3</f>
        <v>0</v>
      </c>
      <c r="BT18" s="40">
        <f>BJ18*VLOOKUP(BT$12,別紙!$B$4:$E$10,MATCH("設備利用率",別紙!$B$4:$E$4,0),0)/100*8760/10^3</f>
        <v>14393.464896000001</v>
      </c>
      <c r="BU18" s="40">
        <f t="shared" si="6"/>
        <v>217632.55460927993</v>
      </c>
      <c r="BV18" s="42"/>
      <c r="BW18" s="38" t="str">
        <f t="shared" si="7"/>
        <v>38202</v>
      </c>
      <c r="BX18" s="38" t="str">
        <f t="shared" si="8"/>
        <v>今治市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1707895.3842148613</v>
      </c>
      <c r="BZ18" s="42"/>
      <c r="CA18" s="38" t="str">
        <f t="shared" si="9"/>
        <v>38202</v>
      </c>
      <c r="CB18" s="38" t="str">
        <f t="shared" si="10"/>
        <v>今治市</v>
      </c>
      <c r="CC18" s="260">
        <f t="shared" si="11"/>
        <v>1.9292680665980839E-2</v>
      </c>
      <c r="CD18" s="260">
        <f t="shared" si="1"/>
        <v>9.872256615543866E-2</v>
      </c>
      <c r="CE18" s="260">
        <f t="shared" si="1"/>
        <v>0</v>
      </c>
      <c r="CF18" s="260">
        <f t="shared" si="1"/>
        <v>9.8448325087133822E-4</v>
      </c>
      <c r="CG18" s="260">
        <f t="shared" si="1"/>
        <v>0</v>
      </c>
      <c r="CH18" s="260">
        <f t="shared" si="1"/>
        <v>8.4276033702244818E-3</v>
      </c>
      <c r="CI18" s="260">
        <f t="shared" si="12"/>
        <v>0.12742733344251531</v>
      </c>
      <c r="CK18" s="20" t="str">
        <f t="shared" si="13"/>
        <v>38202</v>
      </c>
      <c r="CL18" s="20" t="str">
        <f t="shared" si="14"/>
        <v>今治市</v>
      </c>
      <c r="CM18" s="20">
        <f>VLOOKUP($CK18&amp;"_"&amp;$AZ$7,データシート1!$A:$BS,MATCH("ca_太陽光発電（10kW未満）",データシート1!$A$1:$BS$1,0),0)</f>
        <v>5538</v>
      </c>
      <c r="CN18" s="20">
        <f>VLOOKUP($CK18&amp;"_"&amp;$AZ$5,データシート1!$A:$BS,MATCH("ab_家庭",データシート1!$A$1:$BS$1,0),0)</f>
        <v>75684</v>
      </c>
      <c r="CO18" s="260">
        <f t="shared" si="15"/>
        <v>7.3172665292532107E-2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11232</v>
      </c>
      <c r="AY19" s="20" t="str">
        <f>IF(IFERROR(比較地域マスタ!$Z12,"")=0,"",IFERROR(比較地域マスタ!$Z12,""))</f>
        <v>久喜市</v>
      </c>
      <c r="BC19" s="960" t="str">
        <f t="shared" si="0"/>
        <v>11232</v>
      </c>
      <c r="BD19" s="123" t="str">
        <f t="shared" si="2"/>
        <v>久喜市</v>
      </c>
      <c r="BE19" s="40">
        <f>VLOOKUP($BC19&amp;"_"&amp;$AZ$7,データシート1!$A:$BS,MATCH("cb_"&amp;BE$12,データシート1!$A$1:$BS$1,0),0)</f>
        <v>22400.99999999988</v>
      </c>
      <c r="BF19" s="40">
        <f>VLOOKUP($BC19&amp;"_"&amp;$AZ$7,データシート1!$A:$BS,MATCH("cb_"&amp;BF$12,データシート1!$A$1:$BS$1,0),0)</f>
        <v>31489.100000000017</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53890.099999999897</v>
      </c>
      <c r="BL19" s="42"/>
      <c r="BM19" s="960" t="str">
        <f t="shared" si="4"/>
        <v>11232</v>
      </c>
      <c r="BN19" s="123" t="str">
        <f t="shared" si="5"/>
        <v>久喜市</v>
      </c>
      <c r="BO19" s="40">
        <f>BE19*VLOOKUP(BO$12,別紙!$B$4:$E$10,MATCH("設備利用率",別紙!$B$4:$E$4,0),0)/100*8760/10^3</f>
        <v>26883.88811999985</v>
      </c>
      <c r="BP19" s="40">
        <f>BF19*VLOOKUP(BP$12,別紙!$B$4:$E$10,MATCH("設備利用率",別紙!$B$4:$E$4,0),0)/100*8760/10^3</f>
        <v>41652.521916000027</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68536.41003599987</v>
      </c>
      <c r="BV19" s="42"/>
      <c r="BW19" s="38" t="str">
        <f t="shared" si="7"/>
        <v>11232</v>
      </c>
      <c r="BX19" s="38" t="str">
        <f t="shared" si="8"/>
        <v>久喜市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876600.5369382404</v>
      </c>
      <c r="BZ19" s="42"/>
      <c r="CA19" s="38" t="str">
        <f t="shared" si="9"/>
        <v>11232</v>
      </c>
      <c r="CB19" s="38" t="str">
        <f t="shared" si="10"/>
        <v>久喜市</v>
      </c>
      <c r="CC19" s="260">
        <f t="shared" si="11"/>
        <v>3.0668345485959831E-2</v>
      </c>
      <c r="CD19" s="260">
        <f t="shared" si="1"/>
        <v>4.7515966692745243E-2</v>
      </c>
      <c r="CE19" s="260">
        <f t="shared" si="1"/>
        <v>0</v>
      </c>
      <c r="CF19" s="260">
        <f t="shared" si="1"/>
        <v>0</v>
      </c>
      <c r="CG19" s="260">
        <f t="shared" si="1"/>
        <v>0</v>
      </c>
      <c r="CH19" s="260">
        <f t="shared" si="1"/>
        <v>0</v>
      </c>
      <c r="CI19" s="260">
        <f t="shared" si="12"/>
        <v>7.818431217870507E-2</v>
      </c>
      <c r="CK19" s="20" t="str">
        <f t="shared" si="13"/>
        <v>11232</v>
      </c>
      <c r="CL19" s="20" t="str">
        <f t="shared" si="14"/>
        <v>久喜市</v>
      </c>
      <c r="CM19" s="20">
        <f>VLOOKUP($CK19&amp;"_"&amp;$AZ$7,データシート1!$A:$BS,MATCH("ca_太陽光発電（10kW未満）",データシート1!$A$1:$BS$1,0),0)</f>
        <v>5303</v>
      </c>
      <c r="CN19" s="20">
        <f>VLOOKUP($CK19&amp;"_"&amp;$AZ$5,データシート1!$A:$BS,MATCH("ab_家庭",データシート1!$A$1:$BS$1,0),0)</f>
        <v>67665</v>
      </c>
      <c r="CO19" s="260">
        <f t="shared" si="15"/>
        <v>7.8371388457843791E-2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23219</v>
      </c>
      <c r="AY20" s="20" t="str">
        <f>IF(IFERROR(比較地域マスタ!$Z13,"")=0,"",IFERROR(比較地域マスタ!$Z13,""))</f>
        <v>小牧市</v>
      </c>
      <c r="BC20" s="960" t="str">
        <f t="shared" si="0"/>
        <v>23219</v>
      </c>
      <c r="BD20" s="123" t="str">
        <f t="shared" si="2"/>
        <v>小牧市</v>
      </c>
      <c r="BE20" s="40">
        <f>VLOOKUP($BC20&amp;"_"&amp;$AZ$7,データシート1!$A:$BS,MATCH("cb_"&amp;BE$12,データシート1!$A$1:$BS$1,0),0)</f>
        <v>24086.899999999969</v>
      </c>
      <c r="BF20" s="40">
        <f>VLOOKUP($BC20&amp;"_"&amp;$AZ$7,データシート1!$A:$BS,MATCH("cb_"&amp;BF$12,データシート1!$A$1:$BS$1,0),0)</f>
        <v>34395.100000000028</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2647.4</v>
      </c>
      <c r="BK20" s="40">
        <f t="shared" si="3"/>
        <v>61129.4</v>
      </c>
      <c r="BL20" s="42"/>
      <c r="BM20" s="960" t="str">
        <f t="shared" si="4"/>
        <v>23219</v>
      </c>
      <c r="BN20" s="123" t="str">
        <f t="shared" si="5"/>
        <v>小牧市</v>
      </c>
      <c r="BO20" s="40">
        <f>BE20*VLOOKUP(BO$12,別紙!$B$4:$E$10,MATCH("設備利用率",別紙!$B$4:$E$4,0),0)/100*8760/10^3</f>
        <v>28907.170427999961</v>
      </c>
      <c r="BP20" s="40">
        <f>BF20*VLOOKUP(BP$12,別紙!$B$4:$E$10,MATCH("設備利用率",別紙!$B$4:$E$4,0),0)/100*8760/10^3</f>
        <v>45496.462476000044</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18552.979199999998</v>
      </c>
      <c r="BU20" s="40">
        <f t="shared" si="6"/>
        <v>92956.612104</v>
      </c>
      <c r="BV20" s="42"/>
      <c r="BW20" s="38" t="str">
        <f t="shared" si="7"/>
        <v>23219</v>
      </c>
      <c r="BX20" s="38" t="str">
        <f t="shared" si="8"/>
        <v>小牧市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1567130.5660207057</v>
      </c>
      <c r="BZ20" s="42"/>
      <c r="CA20" s="38" t="str">
        <f t="shared" si="9"/>
        <v>23219</v>
      </c>
      <c r="CB20" s="38" t="str">
        <f t="shared" si="10"/>
        <v>小牧市</v>
      </c>
      <c r="CC20" s="260">
        <f t="shared" si="11"/>
        <v>1.8445923431511975E-2</v>
      </c>
      <c r="CD20" s="260">
        <f t="shared" si="1"/>
        <v>2.9031698738111986E-2</v>
      </c>
      <c r="CE20" s="260">
        <f t="shared" si="1"/>
        <v>0</v>
      </c>
      <c r="CF20" s="260">
        <f t="shared" si="1"/>
        <v>0</v>
      </c>
      <c r="CG20" s="260">
        <f t="shared" si="1"/>
        <v>0</v>
      </c>
      <c r="CH20" s="260">
        <f t="shared" si="1"/>
        <v>1.1838821603173852E-2</v>
      </c>
      <c r="CI20" s="260">
        <f t="shared" si="12"/>
        <v>5.9316443772797808E-2</v>
      </c>
      <c r="CK20" s="20" t="str">
        <f t="shared" si="13"/>
        <v>23219</v>
      </c>
      <c r="CL20" s="20" t="str">
        <f t="shared" si="14"/>
        <v>小牧市</v>
      </c>
      <c r="CM20" s="20">
        <f>VLOOKUP($CK20&amp;"_"&amp;$AZ$7,データシート1!$A:$BS,MATCH("ca_太陽光発電（10kW未満）",データシート1!$A$1:$BS$1,0),0)</f>
        <v>5316</v>
      </c>
      <c r="CN20" s="20">
        <f>VLOOKUP($CK20&amp;"_"&amp;$AZ$5,データシート1!$A:$BS,MATCH("ab_家庭",データシート1!$A$1:$BS$1,0),0)</f>
        <v>68570</v>
      </c>
      <c r="CO20" s="260">
        <f t="shared" si="15"/>
        <v>7.7526615137815377E-2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11215</v>
      </c>
      <c r="AY21" s="20" t="str">
        <f>IF(IFERROR(比較地域マスタ!$Z14,"")=0,"",IFERROR(比較地域マスタ!$Z14,""))</f>
        <v>狭山市</v>
      </c>
      <c r="BC21" s="960" t="str">
        <f t="shared" si="0"/>
        <v>11215</v>
      </c>
      <c r="BD21" s="123" t="str">
        <f t="shared" si="2"/>
        <v>狭山市</v>
      </c>
      <c r="BE21" s="40">
        <f>VLOOKUP($BC21&amp;"_"&amp;$AZ$7,データシート1!$A:$BS,MATCH("cb_"&amp;BE$12,データシート1!$A$1:$BS$1,0),0)</f>
        <v>15216.199999999906</v>
      </c>
      <c r="BF21" s="40">
        <f>VLOOKUP($BC21&amp;"_"&amp;$AZ$7,データシート1!$A:$BS,MATCH("cb_"&amp;BF$12,データシート1!$A$1:$BS$1,0),0)</f>
        <v>8319.8999999999978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23536.099999999904</v>
      </c>
      <c r="BL21" s="42"/>
      <c r="BM21" s="960" t="str">
        <f t="shared" si="4"/>
        <v>11215</v>
      </c>
      <c r="BN21" s="123" t="str">
        <f t="shared" si="5"/>
        <v>狭山市</v>
      </c>
      <c r="BO21" s="40">
        <f>BE21*VLOOKUP(BO$12,別紙!$B$4:$E$10,MATCH("設備利用率",別紙!$B$4:$E$4,0),0)/100*8760/10^3</f>
        <v>18261.265943999886</v>
      </c>
      <c r="BP21" s="40">
        <f>BF21*VLOOKUP(BP$12,別紙!$B$4:$E$10,MATCH("設備利用率",別紙!$B$4:$E$4,0),0)/100*8760/10^3</f>
        <v>11005.230923999998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29266.496867999886</v>
      </c>
      <c r="BV21" s="42"/>
      <c r="BW21" s="38" t="str">
        <f t="shared" si="7"/>
        <v>11215</v>
      </c>
      <c r="BX21" s="38" t="str">
        <f t="shared" si="8"/>
        <v>狭山市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1253865.0183071499</v>
      </c>
      <c r="BZ21" s="42"/>
      <c r="CA21" s="38" t="str">
        <f t="shared" si="9"/>
        <v>11215</v>
      </c>
      <c r="CB21" s="38" t="str">
        <f t="shared" si="10"/>
        <v>狭山市</v>
      </c>
      <c r="CC21" s="260">
        <f t="shared" si="11"/>
        <v>1.4563980713533681E-2</v>
      </c>
      <c r="CD21" s="260">
        <f t="shared" si="1"/>
        <v>8.7770459844698605E-3</v>
      </c>
      <c r="CE21" s="260">
        <f t="shared" si="1"/>
        <v>0</v>
      </c>
      <c r="CF21" s="260">
        <f t="shared" si="1"/>
        <v>0</v>
      </c>
      <c r="CG21" s="260">
        <f t="shared" si="1"/>
        <v>0</v>
      </c>
      <c r="CH21" s="260">
        <f t="shared" si="1"/>
        <v>0</v>
      </c>
      <c r="CI21" s="260">
        <f t="shared" si="12"/>
        <v>2.3341026698003541E-2</v>
      </c>
      <c r="CK21" s="20" t="str">
        <f t="shared" si="13"/>
        <v>11215</v>
      </c>
      <c r="CL21" s="20" t="str">
        <f t="shared" si="14"/>
        <v>狭山市</v>
      </c>
      <c r="CM21" s="20">
        <f>VLOOKUP($CK21&amp;"_"&amp;$AZ$7,データシート1!$A:$BS,MATCH("ca_太陽光発電（10kW未満）",データシート1!$A$1:$BS$1,0),0)</f>
        <v>3793</v>
      </c>
      <c r="CN21" s="20">
        <f>VLOOKUP($CK21&amp;"_"&amp;$AZ$5,データシート1!$A:$BS,MATCH("ab_家庭",データシート1!$A$1:$BS$1,0),0)</f>
        <v>70757</v>
      </c>
      <c r="CO21" s="260">
        <f t="shared" si="15"/>
        <v>5.3606003646282346E-2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13224</v>
      </c>
      <c r="AY22" s="20" t="str">
        <f>IF(IFERROR(比較地域マスタ!$Z15,"")=0,"",IFERROR(比較地域マスタ!$Z15,""))</f>
        <v>多摩市</v>
      </c>
      <c r="BC22" s="960" t="str">
        <f t="shared" si="0"/>
        <v>13224</v>
      </c>
      <c r="BD22" s="123" t="str">
        <f t="shared" si="2"/>
        <v>多摩市</v>
      </c>
      <c r="BE22" s="40">
        <f>VLOOKUP($BC22&amp;"_"&amp;$AZ$7,データシート1!$A:$BS,MATCH("cb_"&amp;BE$12,データシート1!$A$1:$BS$1,0),0)</f>
        <v>5652.8000000000065</v>
      </c>
      <c r="BF22" s="40">
        <f>VLOOKUP($BC22&amp;"_"&amp;$AZ$7,データシート1!$A:$BS,MATCH("cb_"&amp;BF$12,データシート1!$A$1:$BS$1,0),0)</f>
        <v>1469.3999999999999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4560</v>
      </c>
      <c r="BK22" s="40">
        <f t="shared" si="3"/>
        <v>11682.200000000006</v>
      </c>
      <c r="BL22" s="42"/>
      <c r="BM22" s="960" t="str">
        <f t="shared" si="4"/>
        <v>13224</v>
      </c>
      <c r="BN22" s="123" t="str">
        <f t="shared" si="5"/>
        <v>多摩市</v>
      </c>
      <c r="BO22" s="40">
        <f>BE22*VLOOKUP(BO$12,別紙!$B$4:$E$10,MATCH("設備利用率",別紙!$B$4:$E$4,0),0)/100*8760/10^3</f>
        <v>6784.0383360000078</v>
      </c>
      <c r="BP22" s="40">
        <f>BF22*VLOOKUP(BP$12,別紙!$B$4:$E$10,MATCH("設備利用率",別紙!$B$4:$E$4,0),0)/100*8760/10^3</f>
        <v>1943.6635439999998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31956.48</v>
      </c>
      <c r="BU22" s="40">
        <f t="shared" si="6"/>
        <v>40684.181880000004</v>
      </c>
      <c r="BV22" s="42"/>
      <c r="BW22" s="38" t="str">
        <f t="shared" si="7"/>
        <v>13224</v>
      </c>
      <c r="BX22" s="38" t="str">
        <f t="shared" si="8"/>
        <v>多摩市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635023.8809993586</v>
      </c>
      <c r="BZ22" s="42"/>
      <c r="CA22" s="38" t="str">
        <f t="shared" si="9"/>
        <v>13224</v>
      </c>
      <c r="CB22" s="38" t="str">
        <f t="shared" si="10"/>
        <v>多摩市</v>
      </c>
      <c r="CC22" s="260">
        <f t="shared" si="11"/>
        <v>1.0683123169043244E-2</v>
      </c>
      <c r="CD22" s="260">
        <f t="shared" si="1"/>
        <v>3.0607723617278623E-3</v>
      </c>
      <c r="CE22" s="260">
        <f t="shared" si="1"/>
        <v>0</v>
      </c>
      <c r="CF22" s="260">
        <f t="shared" si="1"/>
        <v>0</v>
      </c>
      <c r="CG22" s="260">
        <f t="shared" si="1"/>
        <v>0</v>
      </c>
      <c r="CH22" s="260">
        <f t="shared" si="1"/>
        <v>5.0323272803077898E-2</v>
      </c>
      <c r="CI22" s="260">
        <f t="shared" si="12"/>
        <v>6.4067168333848998E-2</v>
      </c>
      <c r="CK22" s="20" t="str">
        <f t="shared" si="13"/>
        <v>13224</v>
      </c>
      <c r="CL22" s="20" t="str">
        <f t="shared" si="14"/>
        <v>多摩市</v>
      </c>
      <c r="CM22" s="20">
        <f>VLOOKUP($CK22&amp;"_"&amp;$AZ$7,データシート1!$A:$BS,MATCH("ca_太陽光発電（10kW未満）",データシート1!$A$1:$BS$1,0),0)</f>
        <v>1380</v>
      </c>
      <c r="CN22" s="20">
        <f>VLOOKUP($CK22&amp;"_"&amp;$AZ$5,データシート1!$A:$BS,MATCH("ab_家庭",データシート1!$A$1:$BS$1,0),0)</f>
        <v>73460</v>
      </c>
      <c r="CO22" s="260">
        <f t="shared" si="15"/>
        <v>1.8785733732643615E-2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13203</v>
      </c>
      <c r="AY23" s="20" t="str">
        <f>IF(IFERROR(比較地域マスタ!$Z16,"")=0,"",IFERROR(比較地域マスタ!$Z16,""))</f>
        <v>武蔵野市</v>
      </c>
      <c r="BC23" s="960" t="str">
        <f t="shared" si="0"/>
        <v>13203</v>
      </c>
      <c r="BD23" s="123" t="str">
        <f t="shared" si="2"/>
        <v>武蔵野市</v>
      </c>
      <c r="BE23" s="40">
        <f>VLOOKUP($BC23&amp;"_"&amp;$AZ$7,データシート1!$A:$BS,MATCH("cb_"&amp;BE$12,データシート1!$A$1:$BS$1,0),0)</f>
        <v>6991.7999999999884</v>
      </c>
      <c r="BF23" s="40">
        <f>VLOOKUP($BC23&amp;"_"&amp;$AZ$7,データシート1!$A:$BS,MATCH("cb_"&amp;BF$12,データシート1!$A$1:$BS$1,0),0)</f>
        <v>1679.3999999999996</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1325</v>
      </c>
      <c r="BK23" s="40">
        <f t="shared" si="3"/>
        <v>9996.199999999988</v>
      </c>
      <c r="BL23" s="42"/>
      <c r="BM23" s="960" t="str">
        <f t="shared" si="4"/>
        <v>13203</v>
      </c>
      <c r="BN23" s="123" t="str">
        <f t="shared" si="5"/>
        <v>武蔵野市</v>
      </c>
      <c r="BO23" s="40">
        <f>BE23*VLOOKUP(BO$12,別紙!$B$4:$E$10,MATCH("設備利用率",別紙!$B$4:$E$4,0),0)/100*8760/10^3</f>
        <v>8390.9990159999834</v>
      </c>
      <c r="BP23" s="40">
        <f>BF23*VLOOKUP(BP$12,別紙!$B$4:$E$10,MATCH("設備利用率",別紙!$B$4:$E$4,0),0)/100*8760/10^3</f>
        <v>2221.4431439999994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9285.6</v>
      </c>
      <c r="BU23" s="40">
        <f t="shared" si="6"/>
        <v>19898.042159999983</v>
      </c>
      <c r="BV23" s="42"/>
      <c r="BW23" s="38" t="str">
        <f t="shared" si="7"/>
        <v>13203</v>
      </c>
      <c r="BX23" s="38" t="str">
        <f t="shared" si="8"/>
        <v>武蔵野市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722333.91015959985</v>
      </c>
      <c r="BZ23" s="42"/>
      <c r="CA23" s="38" t="str">
        <f t="shared" si="9"/>
        <v>13203</v>
      </c>
      <c r="CB23" s="38" t="str">
        <f t="shared" si="10"/>
        <v>武蔵野市</v>
      </c>
      <c r="CC23" s="260">
        <f t="shared" si="11"/>
        <v>1.1616509896573996E-2</v>
      </c>
      <c r="CD23" s="260">
        <f t="shared" si="1"/>
        <v>3.0753687633315887E-3</v>
      </c>
      <c r="CE23" s="260">
        <f t="shared" si="1"/>
        <v>0</v>
      </c>
      <c r="CF23" s="260">
        <f t="shared" si="1"/>
        <v>0</v>
      </c>
      <c r="CG23" s="260">
        <f t="shared" si="1"/>
        <v>0</v>
      </c>
      <c r="CH23" s="260">
        <f t="shared" si="1"/>
        <v>1.2854996656530143E-2</v>
      </c>
      <c r="CI23" s="260">
        <f t="shared" si="12"/>
        <v>2.7546875316435727E-2</v>
      </c>
      <c r="CK23" s="20" t="str">
        <f t="shared" si="13"/>
        <v>13203</v>
      </c>
      <c r="CL23" s="20" t="str">
        <f t="shared" si="14"/>
        <v>武蔵野市</v>
      </c>
      <c r="CM23" s="20">
        <f>VLOOKUP($CK23&amp;"_"&amp;$AZ$7,データシート1!$A:$BS,MATCH("ca_太陽光発電（10kW未満）",データシート1!$A$1:$BS$1,0),0)</f>
        <v>1843</v>
      </c>
      <c r="CN23" s="20">
        <f>VLOOKUP($CK23&amp;"_"&amp;$AZ$5,データシート1!$A:$BS,MATCH("ab_家庭",データシート1!$A$1:$BS$1,0),0)</f>
        <v>78187</v>
      </c>
      <c r="CO23" s="260">
        <f t="shared" si="15"/>
        <v>2.3571693504035197E-2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31202</v>
      </c>
      <c r="AY24" s="20" t="str">
        <f>IF(IFERROR(比較地域マスタ!$Z17,"")=0,"",IFERROR(比較地域マスタ!$Z17,""))</f>
        <v>米子市</v>
      </c>
      <c r="BC24" s="960" t="str">
        <f t="shared" si="0"/>
        <v>31202</v>
      </c>
      <c r="BD24" s="123" t="str">
        <f t="shared" si="2"/>
        <v>米子市</v>
      </c>
      <c r="BE24" s="40">
        <f>VLOOKUP($BC24&amp;"_"&amp;$AZ$7,データシート1!$A:$BS,MATCH("cb_"&amp;BE$12,データシート1!$A$1:$BS$1,0),0)</f>
        <v>19674.667999999921</v>
      </c>
      <c r="BF24" s="40">
        <f>VLOOKUP($BC24&amp;"_"&amp;$AZ$7,データシート1!$A:$BS,MATCH("cb_"&amp;BF$12,データシート1!$A$1:$BS$1,0),0)</f>
        <v>128736.71599999988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56860</v>
      </c>
      <c r="BK24" s="40">
        <f t="shared" si="3"/>
        <v>205271.38399999982</v>
      </c>
      <c r="BL24" s="42"/>
      <c r="BM24" s="960" t="str">
        <f t="shared" si="4"/>
        <v>31202</v>
      </c>
      <c r="BN24" s="123" t="str">
        <f t="shared" si="5"/>
        <v>米子市</v>
      </c>
      <c r="BO24" s="40">
        <f>BE24*VLOOKUP(BO$12,別紙!$B$4:$E$10,MATCH("設備利用率",別紙!$B$4:$E$4,0),0)/100*8760/10^3</f>
        <v>23611.962560159907</v>
      </c>
      <c r="BP24" s="40">
        <f>BF24*VLOOKUP(BP$12,別紙!$B$4:$E$10,MATCH("設備利用率",別紙!$B$4:$E$4,0),0)/100*8760/10^3</f>
        <v>170287.77845615984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398474.88</v>
      </c>
      <c r="BU24" s="40">
        <f t="shared" si="6"/>
        <v>592374.62101631972</v>
      </c>
      <c r="BV24" s="42"/>
      <c r="BW24" s="38" t="str">
        <f t="shared" si="7"/>
        <v>31202</v>
      </c>
      <c r="BX24" s="38" t="str">
        <f t="shared" si="8"/>
        <v>米子市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929957.30426385673</v>
      </c>
      <c r="BZ24" s="42"/>
      <c r="CA24" s="38" t="str">
        <f t="shared" si="9"/>
        <v>31202</v>
      </c>
      <c r="CB24" s="38" t="str">
        <f t="shared" si="10"/>
        <v>米子市</v>
      </c>
      <c r="CC24" s="260">
        <f t="shared" si="11"/>
        <v>2.5390372710552406E-2</v>
      </c>
      <c r="CD24" s="260">
        <f t="shared" si="1"/>
        <v>0.18311354475672154</v>
      </c>
      <c r="CE24" s="260">
        <f t="shared" si="1"/>
        <v>0</v>
      </c>
      <c r="CF24" s="260">
        <f t="shared" si="1"/>
        <v>0</v>
      </c>
      <c r="CG24" s="260">
        <f t="shared" si="1"/>
        <v>0</v>
      </c>
      <c r="CH24" s="260">
        <f t="shared" si="1"/>
        <v>0.42848728449466617</v>
      </c>
      <c r="CI24" s="260">
        <f t="shared" si="12"/>
        <v>0.63699120196194003</v>
      </c>
      <c r="CK24" s="20" t="str">
        <f t="shared" si="13"/>
        <v>31202</v>
      </c>
      <c r="CL24" s="20" t="str">
        <f t="shared" si="14"/>
        <v>米子市</v>
      </c>
      <c r="CM24" s="20">
        <f>VLOOKUP($CK24&amp;"_"&amp;$AZ$7,データシート1!$A:$BS,MATCH("ca_太陽光発電（10kW未満）",データシート1!$A$1:$BS$1,0),0)</f>
        <v>4198</v>
      </c>
      <c r="CN24" s="20">
        <f>VLOOKUP($CK24&amp;"_"&amp;$AZ$5,データシート1!$A:$BS,MATCH("ab_家庭",データシート1!$A$1:$BS$1,0),0)</f>
        <v>68174</v>
      </c>
      <c r="CO24" s="260">
        <f t="shared" si="15"/>
        <v>6.1577727579429108E-2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11225</v>
      </c>
      <c r="AY25" s="20" t="str">
        <f>IF(IFERROR(比較地域マスタ!$Z18,"")=0,"",IFERROR(比較地域マスタ!$Z18,""))</f>
        <v>入間市</v>
      </c>
      <c r="BC25" s="960" t="str">
        <f t="shared" si="0"/>
        <v>11225</v>
      </c>
      <c r="BD25" s="123" t="str">
        <f t="shared" si="2"/>
        <v>入間市</v>
      </c>
      <c r="BE25" s="40">
        <f>VLOOKUP($BC25&amp;"_"&amp;$AZ$7,データシート1!$A:$BS,MATCH("cb_"&amp;BE$12,データシート1!$A$1:$BS$1,0),0)</f>
        <v>14340.199999999939</v>
      </c>
      <c r="BF25" s="40">
        <f>VLOOKUP($BC25&amp;"_"&amp;$AZ$7,データシート1!$A:$BS,MATCH("cb_"&amp;BF$12,データシート1!$A$1:$BS$1,0),0)</f>
        <v>8543.9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22884.09999999994</v>
      </c>
      <c r="BL25" s="42"/>
      <c r="BM25" s="960" t="str">
        <f t="shared" si="4"/>
        <v>11225</v>
      </c>
      <c r="BN25" s="123" t="str">
        <f t="shared" si="5"/>
        <v>入間市</v>
      </c>
      <c r="BO25" s="40">
        <f>BE25*VLOOKUP(BO$12,別紙!$B$4:$E$10,MATCH("設備利用率",別紙!$B$4:$E$4,0),0)/100*8760/10^3</f>
        <v>17209.960823999925</v>
      </c>
      <c r="BP25" s="40">
        <f>BF25*VLOOKUP(BP$12,別紙!$B$4:$E$10,MATCH("設備利用率",別紙!$B$4:$E$4,0),0)/100*8760/10^3</f>
        <v>11301.529164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28511.489987999925</v>
      </c>
      <c r="BV25" s="42"/>
      <c r="BW25" s="38" t="str">
        <f t="shared" si="7"/>
        <v>11225</v>
      </c>
      <c r="BX25" s="38" t="str">
        <f t="shared" si="8"/>
        <v>入間市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825680.41300765332</v>
      </c>
      <c r="BZ25" s="42"/>
      <c r="CA25" s="38" t="str">
        <f t="shared" si="9"/>
        <v>11225</v>
      </c>
      <c r="CB25" s="38" t="str">
        <f t="shared" si="10"/>
        <v>入間市</v>
      </c>
      <c r="CC25" s="260">
        <f t="shared" si="11"/>
        <v>2.0843368151740815E-2</v>
      </c>
      <c r="CD25" s="260">
        <f t="shared" si="1"/>
        <v>1.368753453025807E-2</v>
      </c>
      <c r="CE25" s="260">
        <f t="shared" si="1"/>
        <v>0</v>
      </c>
      <c r="CF25" s="260">
        <f t="shared" si="1"/>
        <v>0</v>
      </c>
      <c r="CG25" s="260">
        <f t="shared" si="1"/>
        <v>0</v>
      </c>
      <c r="CH25" s="260">
        <f t="shared" si="1"/>
        <v>0</v>
      </c>
      <c r="CI25" s="260">
        <f t="shared" si="12"/>
        <v>3.453090268199889E-2</v>
      </c>
      <c r="CK25" s="20" t="str">
        <f t="shared" si="13"/>
        <v>11225</v>
      </c>
      <c r="CL25" s="20" t="str">
        <f t="shared" si="14"/>
        <v>入間市</v>
      </c>
      <c r="CM25" s="20">
        <f>VLOOKUP($CK25&amp;"_"&amp;$AZ$7,データシート1!$A:$BS,MATCH("ca_太陽光発電（10kW未満）",データシート1!$A$1:$BS$1,0),0)</f>
        <v>3464</v>
      </c>
      <c r="CN25" s="20">
        <f>VLOOKUP($CK25&amp;"_"&amp;$AZ$5,データシート1!$A:$BS,MATCH("ab_家庭",データシート1!$A$1:$BS$1,0),0)</f>
        <v>66972</v>
      </c>
      <c r="CO25" s="260">
        <f t="shared" si="15"/>
        <v>5.1723108164606103E-2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21213</v>
      </c>
      <c r="AY26" s="20" t="str">
        <f>IF(IFERROR(比較地域マスタ!$Z19,"")=0,"",IFERROR(比較地域マスタ!$Z19,""))</f>
        <v>各務原市</v>
      </c>
      <c r="BC26" s="960" t="str">
        <f t="shared" si="0"/>
        <v>21213</v>
      </c>
      <c r="BD26" s="123" t="str">
        <f t="shared" si="2"/>
        <v>各務原市</v>
      </c>
      <c r="BE26" s="40">
        <f>VLOOKUP($BC26&amp;"_"&amp;$AZ$7,データシート1!$A:$BS,MATCH("cb_"&amp;BE$12,データシート1!$A$1:$BS$1,0),0)</f>
        <v>27644.099999999962</v>
      </c>
      <c r="BF26" s="40">
        <f>VLOOKUP($BC26&amp;"_"&amp;$AZ$7,データシート1!$A:$BS,MATCH("cb_"&amp;BF$12,データシート1!$A$1:$BS$1,0),0)</f>
        <v>51064.699999999961</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370</v>
      </c>
      <c r="BK26" s="40">
        <f t="shared" si="3"/>
        <v>79078.79999999993</v>
      </c>
      <c r="BL26" s="42"/>
      <c r="BM26" s="960" t="str">
        <f t="shared" si="4"/>
        <v>21213</v>
      </c>
      <c r="BN26" s="123" t="str">
        <f t="shared" si="5"/>
        <v>各務原市</v>
      </c>
      <c r="BO26" s="40">
        <f>BE26*VLOOKUP(BO$12,別紙!$B$4:$E$10,MATCH("設備利用率",別紙!$B$4:$E$4,0),0)/100*8760/10^3</f>
        <v>33176.237291999954</v>
      </c>
      <c r="BP26" s="40">
        <f>BF26*VLOOKUP(BP$12,別紙!$B$4:$E$10,MATCH("設備利用率",別紙!$B$4:$E$4,0),0)/100*8760/10^3</f>
        <v>67546.342571999936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2592.96</v>
      </c>
      <c r="BU26" s="40">
        <f t="shared" si="6"/>
        <v>103315.53986399989</v>
      </c>
      <c r="BV26" s="42"/>
      <c r="BW26" s="38" t="str">
        <f t="shared" si="7"/>
        <v>21213</v>
      </c>
      <c r="BX26" s="38" t="str">
        <f t="shared" si="8"/>
        <v>各務原市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1291001.4608020261</v>
      </c>
      <c r="BZ26" s="42"/>
      <c r="CA26" s="38" t="str">
        <f t="shared" si="9"/>
        <v>21213</v>
      </c>
      <c r="CB26" s="38" t="str">
        <f t="shared" si="10"/>
        <v>各務原市</v>
      </c>
      <c r="CC26" s="260">
        <f t="shared" si="11"/>
        <v>2.5698063324722683E-2</v>
      </c>
      <c r="CD26" s="260">
        <f t="shared" si="1"/>
        <v>5.2320887793602666E-2</v>
      </c>
      <c r="CE26" s="260">
        <f t="shared" si="1"/>
        <v>0</v>
      </c>
      <c r="CF26" s="260">
        <f t="shared" si="1"/>
        <v>0</v>
      </c>
      <c r="CG26" s="260">
        <f t="shared" si="1"/>
        <v>0</v>
      </c>
      <c r="CH26" s="260">
        <f t="shared" si="1"/>
        <v>2.008487270331314E-3</v>
      </c>
      <c r="CI26" s="260">
        <f t="shared" si="12"/>
        <v>8.0027438388656655E-2</v>
      </c>
      <c r="CK26" s="20" t="str">
        <f t="shared" si="13"/>
        <v>21213</v>
      </c>
      <c r="CL26" s="20" t="str">
        <f t="shared" si="14"/>
        <v>各務原市</v>
      </c>
      <c r="CM26" s="20">
        <f>VLOOKUP($CK26&amp;"_"&amp;$AZ$7,データシート1!$A:$BS,MATCH("ca_太陽光発電（10kW未満）",データシート1!$A$1:$BS$1,0),0)</f>
        <v>6068</v>
      </c>
      <c r="CN26" s="20">
        <f>VLOOKUP($CK26&amp;"_"&amp;$AZ$5,データシート1!$A:$BS,MATCH("ab_家庭",データシート1!$A$1:$BS$1,0),0)</f>
        <v>61149</v>
      </c>
      <c r="CO26" s="260">
        <f t="shared" si="15"/>
        <v>9.9233020981536899E-2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11227</v>
      </c>
      <c r="AY27" s="20" t="str">
        <f>IF(IFERROR(比較地域マスタ!$Z20,"")=0,"",IFERROR(比較地域マスタ!$Z20,""))</f>
        <v>朝霞市</v>
      </c>
      <c r="BC27" s="960" t="str">
        <f t="shared" si="0"/>
        <v>11227</v>
      </c>
      <c r="BD27" s="123" t="str">
        <f t="shared" si="2"/>
        <v>朝霞市</v>
      </c>
      <c r="BE27" s="40">
        <f>VLOOKUP($BC27&amp;"_"&amp;$AZ$7,データシート1!$A:$BS,MATCH("cb_"&amp;BE$12,データシート1!$A$1:$BS$1,0),0)</f>
        <v>7941.3999999999978</v>
      </c>
      <c r="BF27" s="40">
        <f>VLOOKUP($BC27&amp;"_"&amp;$AZ$7,データシート1!$A:$BS,MATCH("cb_"&amp;BF$12,データシート1!$A$1:$BS$1,0),0)</f>
        <v>5413.9</v>
      </c>
      <c r="BG27" s="40">
        <f>VLOOKUP($BC27&amp;"_"&amp;$AZ$7,データシート1!$A:$BS,MATCH("cb_"&amp;BG$12,データシート1!$A$1:$BS$1,0),0)</f>
        <v>0</v>
      </c>
      <c r="BH27" s="40">
        <f>VLOOKUP($BC27&amp;"_"&amp;$AZ$7,データシート1!$A:$BS,MATCH("cb_"&amp;BH$12,データシート1!$A$1:$BS$1,0),0)</f>
        <v>63</v>
      </c>
      <c r="BI27" s="40">
        <f>VLOOKUP($BC27&amp;"_"&amp;$AZ$7,データシート1!$A:$BS,MATCH("cb_"&amp;BI$12,データシート1!$A$1:$BS$1,0),0)</f>
        <v>0</v>
      </c>
      <c r="BJ27" s="40">
        <f>VLOOKUP($BC27&amp;"_"&amp;$AZ$7,データシート1!$A:$BS,MATCH("cb_"&amp;BJ$12,データシート1!$A$1:$BS$1,0),0)</f>
        <v>0</v>
      </c>
      <c r="BK27" s="40">
        <f t="shared" si="3"/>
        <v>13418.299999999997</v>
      </c>
      <c r="BL27" s="42"/>
      <c r="BM27" s="960" t="str">
        <f t="shared" si="4"/>
        <v>11227</v>
      </c>
      <c r="BN27" s="123" t="str">
        <f t="shared" si="5"/>
        <v>朝霞市</v>
      </c>
      <c r="BO27" s="40">
        <f>BE27*VLOOKUP(BO$12,別紙!$B$4:$E$10,MATCH("設備利用率",別紙!$B$4:$E$4,0),0)/100*8760/10^3</f>
        <v>9530.6329679999963</v>
      </c>
      <c r="BP27" s="40">
        <f>BF27*VLOOKUP(BP$12,別紙!$B$4:$E$10,MATCH("設備利用率",別紙!$B$4:$E$4,0),0)/100*8760/10^3</f>
        <v>7161.2903640000004</v>
      </c>
      <c r="BQ27" s="40">
        <f>BG27*VLOOKUP(BQ$12,別紙!$B$4:$E$10,MATCH("設備利用率",別紙!$B$4:$E$4,0),0)/100*8760/10^3</f>
        <v>0</v>
      </c>
      <c r="BR27" s="40">
        <f>BH27*VLOOKUP(BR$12,別紙!$B$4:$E$10,MATCH("設備利用率",別紙!$B$4:$E$4,0),0)/100*8760/10^3</f>
        <v>331.12799999999999</v>
      </c>
      <c r="BS27" s="40">
        <f>BI27*VLOOKUP(BS$12,別紙!$B$4:$E$10,MATCH("設備利用率",別紙!$B$4:$E$4,0),0)/100*8760/10^3</f>
        <v>0</v>
      </c>
      <c r="BT27" s="40">
        <f>BJ27*VLOOKUP(BT$12,別紙!$B$4:$E$10,MATCH("設備利用率",別紙!$B$4:$E$4,0),0)/100*8760/10^3</f>
        <v>0</v>
      </c>
      <c r="BU27" s="40">
        <f t="shared" si="6"/>
        <v>17023.051331999999</v>
      </c>
      <c r="BV27" s="42"/>
      <c r="BW27" s="38" t="str">
        <f t="shared" si="7"/>
        <v>11227</v>
      </c>
      <c r="BX27" s="38" t="str">
        <f t="shared" si="8"/>
        <v>朝霞市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557654.2979475304</v>
      </c>
      <c r="BZ27" s="42"/>
      <c r="CA27" s="38" t="str">
        <f t="shared" si="9"/>
        <v>11227</v>
      </c>
      <c r="CB27" s="38" t="str">
        <f t="shared" si="10"/>
        <v>朝霞市</v>
      </c>
      <c r="CC27" s="260">
        <f t="shared" si="11"/>
        <v>1.7090575654268036E-2</v>
      </c>
      <c r="CD27" s="260">
        <f t="shared" si="1"/>
        <v>1.2841809684525744E-2</v>
      </c>
      <c r="CE27" s="260">
        <f t="shared" si="1"/>
        <v>0</v>
      </c>
      <c r="CF27" s="260">
        <f t="shared" si="1"/>
        <v>5.9378722842938752E-4</v>
      </c>
      <c r="CG27" s="260">
        <f t="shared" si="1"/>
        <v>0</v>
      </c>
      <c r="CH27" s="260">
        <f t="shared" si="1"/>
        <v>0</v>
      </c>
      <c r="CI27" s="260">
        <f t="shared" si="12"/>
        <v>3.0526172567223172E-2</v>
      </c>
      <c r="CK27" s="20" t="str">
        <f t="shared" si="13"/>
        <v>11227</v>
      </c>
      <c r="CL27" s="20" t="str">
        <f t="shared" si="14"/>
        <v>朝霞市</v>
      </c>
      <c r="CM27" s="20">
        <f>VLOOKUP($CK27&amp;"_"&amp;$AZ$7,データシート1!$A:$BS,MATCH("ca_太陽光発電（10kW未満）",データシート1!$A$1:$BS$1,0),0)</f>
        <v>1960</v>
      </c>
      <c r="CN27" s="20">
        <f>VLOOKUP($CK27&amp;"_"&amp;$AZ$5,データシート1!$A:$BS,MATCH("ab_家庭",データシート1!$A$1:$BS$1,0),0)</f>
        <v>68326</v>
      </c>
      <c r="CO27" s="260">
        <f t="shared" si="15"/>
        <v>2.8686005327400989E-2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47211</v>
      </c>
      <c r="AY28" s="20" t="str">
        <f>IF(IFERROR(比較地域マスタ!$Z21,"")=0,"",IFERROR(比較地域マスタ!$Z21,""))</f>
        <v>沖縄市</v>
      </c>
      <c r="BC28" s="960" t="str">
        <f t="shared" si="0"/>
        <v>47211</v>
      </c>
      <c r="BD28" s="123" t="str">
        <f t="shared" si="2"/>
        <v>沖縄市</v>
      </c>
      <c r="BE28" s="40">
        <f>VLOOKUP($BC28&amp;"_"&amp;$AZ$7,データシート1!$A:$BS,MATCH("cb_"&amp;BE$12,データシート1!$A$1:$BS$1,0),0)</f>
        <v>11670.671000000002</v>
      </c>
      <c r="BF28" s="40">
        <f>VLOOKUP($BC28&amp;"_"&amp;$AZ$7,データシート1!$A:$BS,MATCH("cb_"&amp;BF$12,データシート1!$A$1:$BS$1,0),0)</f>
        <v>20385.16000000004</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3890</v>
      </c>
      <c r="BK28" s="40">
        <f t="shared" si="3"/>
        <v>35945.831000000042</v>
      </c>
      <c r="BL28" s="42"/>
      <c r="BM28" s="960" t="str">
        <f t="shared" si="4"/>
        <v>47211</v>
      </c>
      <c r="BN28" s="123" t="str">
        <f t="shared" si="5"/>
        <v>沖縄市</v>
      </c>
      <c r="BO28" s="40">
        <f>BE28*VLOOKUP(BO$12,別紙!$B$4:$E$10,MATCH("設備利用率",別紙!$B$4:$E$4,0),0)/100*8760/10^3</f>
        <v>14006.205680520001</v>
      </c>
      <c r="BP28" s="40">
        <f>BF28*VLOOKUP(BP$12,別紙!$B$4:$E$10,MATCH("設備利用率",別紙!$B$4:$E$4,0),0)/100*8760/10^3</f>
        <v>26964.674241600052</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27261.119999999999</v>
      </c>
      <c r="BU28" s="40">
        <f t="shared" si="6"/>
        <v>68231.999922120056</v>
      </c>
      <c r="BV28" s="42"/>
      <c r="BW28" s="38" t="str">
        <f t="shared" si="7"/>
        <v>47211</v>
      </c>
      <c r="BX28" s="38" t="str">
        <f t="shared" si="8"/>
        <v>沖縄市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622977.89646652678</v>
      </c>
      <c r="BZ28" s="42"/>
      <c r="CA28" s="38" t="str">
        <f t="shared" si="9"/>
        <v>47211</v>
      </c>
      <c r="CB28" s="38" t="str">
        <f t="shared" si="10"/>
        <v>沖縄市</v>
      </c>
      <c r="CC28" s="260">
        <f t="shared" si="11"/>
        <v>2.2482668743083679E-2</v>
      </c>
      <c r="CD28" s="260">
        <f t="shared" si="1"/>
        <v>4.3283516790148094E-2</v>
      </c>
      <c r="CE28" s="260">
        <f t="shared" si="1"/>
        <v>0</v>
      </c>
      <c r="CF28" s="260">
        <f t="shared" si="1"/>
        <v>0</v>
      </c>
      <c r="CG28" s="260">
        <f t="shared" si="1"/>
        <v>0</v>
      </c>
      <c r="CH28" s="260">
        <f t="shared" si="1"/>
        <v>4.3759369561299943E-2</v>
      </c>
      <c r="CI28" s="260">
        <f t="shared" si="12"/>
        <v>0.10952555509453171</v>
      </c>
      <c r="CK28" s="20" t="str">
        <f t="shared" si="13"/>
        <v>47211</v>
      </c>
      <c r="CL28" s="20" t="str">
        <f t="shared" si="14"/>
        <v>沖縄市</v>
      </c>
      <c r="CM28" s="20">
        <f>VLOOKUP($CK28&amp;"_"&amp;$AZ$7,データシート1!$A:$BS,MATCH("ca_太陽光発電（10kW未満）",データシート1!$A$1:$BS$1,0),0)</f>
        <v>2320</v>
      </c>
      <c r="CN28" s="20">
        <f>VLOOKUP($CK28&amp;"_"&amp;$AZ$5,データシート1!$A:$BS,MATCH("ab_家庭",データシート1!$A$1:$BS$1,0),0)</f>
        <v>65172</v>
      </c>
      <c r="CO28" s="260">
        <f t="shared" si="15"/>
        <v>3.5598109617627202E-2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09202</v>
      </c>
      <c r="AY29" s="20" t="str">
        <f>IF(IFERROR(比較地域マスタ!$Z22,"")=0,"",IFERROR(比較地域マスタ!$Z22,""))</f>
        <v>足利市</v>
      </c>
      <c r="BC29" s="960" t="str">
        <f t="shared" si="0"/>
        <v>09202</v>
      </c>
      <c r="BD29" s="123" t="str">
        <f t="shared" si="2"/>
        <v>足利市</v>
      </c>
      <c r="BE29" s="40">
        <f>VLOOKUP($BC29&amp;"_"&amp;$AZ$7,データシート1!$A:$BS,MATCH("cb_"&amp;BE$12,データシート1!$A$1:$BS$1,0),0)</f>
        <v>24452.099999999915</v>
      </c>
      <c r="BF29" s="40">
        <f>VLOOKUP($BC29&amp;"_"&amp;$AZ$7,データシート1!$A:$BS,MATCH("cb_"&amp;BF$12,データシート1!$A$1:$BS$1,0),0)</f>
        <v>139402.89999999982</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163854.99999999974</v>
      </c>
      <c r="BL29" s="42"/>
      <c r="BM29" s="960" t="str">
        <f t="shared" si="4"/>
        <v>09202</v>
      </c>
      <c r="BN29" s="123" t="str">
        <f t="shared" si="5"/>
        <v>足利市</v>
      </c>
      <c r="BO29" s="40">
        <f>BE29*VLOOKUP(BO$12,別紙!$B$4:$E$10,MATCH("設備利用率",別紙!$B$4:$E$4,0),0)/100*8760/10^3</f>
        <v>29345.454251999898</v>
      </c>
      <c r="BP29" s="40">
        <f>BF29*VLOOKUP(BP$12,別紙!$B$4:$E$10,MATCH("設備利用率",別紙!$B$4:$E$4,0),0)/100*8760/10^3</f>
        <v>184396.58000399976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213742.03425599966</v>
      </c>
      <c r="BV29" s="42"/>
      <c r="BW29" s="38" t="str">
        <f t="shared" si="7"/>
        <v>09202</v>
      </c>
      <c r="BX29" s="38" t="str">
        <f t="shared" si="8"/>
        <v>足利市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869424.00502744364</v>
      </c>
      <c r="BZ29" s="42"/>
      <c r="CA29" s="38" t="str">
        <f t="shared" si="9"/>
        <v>09202</v>
      </c>
      <c r="CB29" s="38" t="str">
        <f t="shared" si="10"/>
        <v>足利市</v>
      </c>
      <c r="CC29" s="260">
        <f t="shared" si="11"/>
        <v>3.3752753641847745E-2</v>
      </c>
      <c r="CD29" s="260">
        <f t="shared" ref="CD29:CD60" si="16">BP29/$BY29</f>
        <v>0.21209050927709228</v>
      </c>
      <c r="CE29" s="260">
        <f t="shared" ref="CE29:CE60" si="17">BQ29/$BY29</f>
        <v>0</v>
      </c>
      <c r="CF29" s="260">
        <f t="shared" ref="CF29:CF60" si="18">BR29/$BY29</f>
        <v>0</v>
      </c>
      <c r="CG29" s="260">
        <f t="shared" ref="CG29:CG60" si="19">BS29/$BY29</f>
        <v>0</v>
      </c>
      <c r="CH29" s="260">
        <f t="shared" ref="CH29:CH60" si="20">BT29/$BY29</f>
        <v>0</v>
      </c>
      <c r="CI29" s="260">
        <f t="shared" si="12"/>
        <v>0.24584326291894004</v>
      </c>
      <c r="CK29" s="20" t="str">
        <f t="shared" si="13"/>
        <v>09202</v>
      </c>
      <c r="CL29" s="20" t="str">
        <f t="shared" si="14"/>
        <v>足利市</v>
      </c>
      <c r="CM29" s="20">
        <f>VLOOKUP($CK29&amp;"_"&amp;$AZ$7,データシート1!$A:$BS,MATCH("ca_太陽光発電（10kW未満）",データシート1!$A$1:$BS$1,0),0)</f>
        <v>5311</v>
      </c>
      <c r="CN29" s="20">
        <f>VLOOKUP($CK29&amp;"_"&amp;$AZ$5,データシート1!$A:$BS,MATCH("ab_家庭",データシート1!$A$1:$BS$1,0),0)</f>
        <v>67237</v>
      </c>
      <c r="CO29" s="260">
        <f t="shared" si="15"/>
        <v>7.8989246991983578E-2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11237</v>
      </c>
      <c r="AY30" s="20" t="str">
        <f>IF(IFERROR(比較地域マスタ!$Z23,"")=0,"",IFERROR(比較地域マスタ!$Z23,""))</f>
        <v>三郷市</v>
      </c>
      <c r="BC30" s="960" t="str">
        <f t="shared" si="0"/>
        <v>11237</v>
      </c>
      <c r="BD30" s="123" t="str">
        <f t="shared" si="2"/>
        <v>三郷市</v>
      </c>
      <c r="BE30" s="40">
        <f>VLOOKUP($BC30&amp;"_"&amp;$AZ$7,データシート1!$A:$BS,MATCH("cb_"&amp;BE$12,データシート1!$A$1:$BS$1,0),0)</f>
        <v>12314.999999999964</v>
      </c>
      <c r="BF30" s="40">
        <f>VLOOKUP($BC30&amp;"_"&amp;$AZ$7,データシート1!$A:$BS,MATCH("cb_"&amp;BF$12,データシート1!$A$1:$BS$1,0),0)</f>
        <v>17073.899999999998</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1996</v>
      </c>
      <c r="BK30" s="40">
        <f t="shared" si="3"/>
        <v>31384.899999999961</v>
      </c>
      <c r="BL30" s="42"/>
      <c r="BM30" s="960" t="str">
        <f t="shared" si="4"/>
        <v>11237</v>
      </c>
      <c r="BN30" s="123" t="str">
        <f t="shared" si="5"/>
        <v>三郷市</v>
      </c>
      <c r="BO30" s="40">
        <f>BE30*VLOOKUP(BO$12,別紙!$B$4:$E$10,MATCH("設備利用率",別紙!$B$4:$E$4,0),0)/100*8760/10^3</f>
        <v>14779.477799999957</v>
      </c>
      <c r="BP30" s="40">
        <f>BF30*VLOOKUP(BP$12,別紙!$B$4:$E$10,MATCH("設備利用率",別紙!$B$4:$E$4,0),0)/100*8760/10^3</f>
        <v>22584.671963999994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13987.968000000001</v>
      </c>
      <c r="BU30" s="40">
        <f t="shared" si="6"/>
        <v>51352.117763999951</v>
      </c>
      <c r="BV30" s="42"/>
      <c r="BW30" s="38" t="str">
        <f t="shared" si="7"/>
        <v>11237</v>
      </c>
      <c r="BX30" s="38" t="str">
        <f t="shared" si="8"/>
        <v>三郷市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619296.1094863927</v>
      </c>
      <c r="BZ30" s="42"/>
      <c r="CA30" s="38" t="str">
        <f t="shared" si="9"/>
        <v>11237</v>
      </c>
      <c r="CB30" s="38" t="str">
        <f t="shared" si="10"/>
        <v>三郷市</v>
      </c>
      <c r="CC30" s="260">
        <f t="shared" si="11"/>
        <v>2.3864961483864602E-2</v>
      </c>
      <c r="CD30" s="260">
        <f t="shared" si="16"/>
        <v>3.6468292983029352E-2</v>
      </c>
      <c r="CE30" s="260">
        <f t="shared" si="17"/>
        <v>0</v>
      </c>
      <c r="CF30" s="260">
        <f t="shared" si="18"/>
        <v>0</v>
      </c>
      <c r="CG30" s="260">
        <f t="shared" si="19"/>
        <v>0</v>
      </c>
      <c r="CH30" s="260">
        <f t="shared" si="20"/>
        <v>2.2586881760973419E-2</v>
      </c>
      <c r="CI30" s="260">
        <f t="shared" si="12"/>
        <v>8.2920136227867369E-2</v>
      </c>
      <c r="CK30" s="20" t="str">
        <f t="shared" si="13"/>
        <v>11237</v>
      </c>
      <c r="CL30" s="20" t="str">
        <f t="shared" si="14"/>
        <v>三郷市</v>
      </c>
      <c r="CM30" s="20">
        <f>VLOOKUP($CK30&amp;"_"&amp;$AZ$7,データシート1!$A:$BS,MATCH("ca_太陽光発電（10kW未満）",データシート1!$A$1:$BS$1,0),0)</f>
        <v>3034</v>
      </c>
      <c r="CN30" s="20">
        <f>VLOOKUP($CK30&amp;"_"&amp;$AZ$5,データシート1!$A:$BS,MATCH("ab_家庭",データシート1!$A$1:$BS$1,0),0)</f>
        <v>66725</v>
      </c>
      <c r="CO30" s="260">
        <f t="shared" si="15"/>
        <v>4.5470213563132258E-2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22214</v>
      </c>
      <c r="AY31" s="20" t="str">
        <f>IF(IFERROR(比較地域マスタ!$Z24,"")=0,"",IFERROR(比較地域マスタ!$Z24,""))</f>
        <v>藤枝市</v>
      </c>
      <c r="BC31" s="960" t="str">
        <f t="shared" si="0"/>
        <v>22214</v>
      </c>
      <c r="BD31" s="123" t="str">
        <f t="shared" si="2"/>
        <v>藤枝市</v>
      </c>
      <c r="BE31" s="40">
        <f>VLOOKUP($BC31&amp;"_"&amp;$AZ$7,データシート1!$A:$BS,MATCH("cb_"&amp;BE$12,データシート1!$A$1:$BS$1,0),0)</f>
        <v>31674.500000000146</v>
      </c>
      <c r="BF31" s="40">
        <f>VLOOKUP($BC31&amp;"_"&amp;$AZ$7,データシート1!$A:$BS,MATCH("cb_"&amp;BF$12,データシート1!$A$1:$BS$1,0),0)</f>
        <v>32288.700000000023</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253</v>
      </c>
      <c r="BK31" s="40">
        <f t="shared" si="3"/>
        <v>64216.200000000172</v>
      </c>
      <c r="BL31" s="42"/>
      <c r="BM31" s="960" t="str">
        <f t="shared" si="4"/>
        <v>22214</v>
      </c>
      <c r="BN31" s="123" t="str">
        <f t="shared" si="5"/>
        <v>藤枝市</v>
      </c>
      <c r="BO31" s="40">
        <f>BE31*VLOOKUP(BO$12,別紙!$B$4:$E$10,MATCH("設備利用率",別紙!$B$4:$E$4,0),0)/100*8760/10^3</f>
        <v>38013.20094000017</v>
      </c>
      <c r="BP31" s="40">
        <f>BF31*VLOOKUP(BP$12,別紙!$B$4:$E$10,MATCH("設備利用率",別紙!$B$4:$E$4,0),0)/100*8760/10^3</f>
        <v>42710.200812000032</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1773.0239999999999</v>
      </c>
      <c r="BU31" s="40">
        <f t="shared" si="6"/>
        <v>82496.425752000214</v>
      </c>
      <c r="BV31" s="42"/>
      <c r="BW31" s="38" t="str">
        <f t="shared" si="7"/>
        <v>22214</v>
      </c>
      <c r="BX31" s="38" t="str">
        <f t="shared" si="8"/>
        <v>藤枝市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872058.96554467047</v>
      </c>
      <c r="BZ31" s="42"/>
      <c r="CA31" s="38" t="str">
        <f t="shared" si="9"/>
        <v>22214</v>
      </c>
      <c r="CB31" s="38" t="str">
        <f t="shared" si="10"/>
        <v>藤枝市</v>
      </c>
      <c r="CC31" s="260">
        <f t="shared" si="11"/>
        <v>4.3590172731333469E-2</v>
      </c>
      <c r="CD31" s="260">
        <f t="shared" si="16"/>
        <v>4.8976276260544037E-2</v>
      </c>
      <c r="CE31" s="260">
        <f t="shared" si="17"/>
        <v>0</v>
      </c>
      <c r="CF31" s="260">
        <f t="shared" si="18"/>
        <v>0</v>
      </c>
      <c r="CG31" s="260">
        <f t="shared" si="19"/>
        <v>0</v>
      </c>
      <c r="CH31" s="260">
        <f t="shared" si="20"/>
        <v>2.033146920165662E-3</v>
      </c>
      <c r="CI31" s="260">
        <f t="shared" si="12"/>
        <v>9.4599595912043186E-2</v>
      </c>
      <c r="CK31" s="20" t="str">
        <f t="shared" si="13"/>
        <v>22214</v>
      </c>
      <c r="CL31" s="20" t="str">
        <f t="shared" si="14"/>
        <v>藤枝市</v>
      </c>
      <c r="CM31" s="20">
        <f>VLOOKUP($CK31&amp;"_"&amp;$AZ$7,データシート1!$A:$BS,MATCH("ca_太陽光発電（10kW未満）",データシート1!$A$1:$BS$1,0),0)</f>
        <v>7060</v>
      </c>
      <c r="CN31" s="20">
        <f>VLOOKUP($CK31&amp;"_"&amp;$AZ$5,データシート1!$A:$BS,MATCH("ab_家庭",データシート1!$A$1:$BS$1,0),0)</f>
        <v>60861</v>
      </c>
      <c r="CO31" s="260">
        <f t="shared" si="15"/>
        <v>0.11600203742955259</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27209</v>
      </c>
      <c r="AY32" s="20" t="str">
        <f>IF(IFERROR(比較地域マスタ!$Z25,"")=0,"",IFERROR(比較地域マスタ!$Z25,""))</f>
        <v>守口市</v>
      </c>
      <c r="AZ32" s="24"/>
      <c r="BA32" s="24"/>
      <c r="BB32" s="24"/>
      <c r="BC32" s="960" t="str">
        <f t="shared" si="0"/>
        <v>27209</v>
      </c>
      <c r="BD32" s="123" t="str">
        <f t="shared" si="2"/>
        <v>守口市</v>
      </c>
      <c r="BE32" s="40">
        <f>VLOOKUP($BC32&amp;"_"&amp;$AZ$7,データシート1!$A:$BS,MATCH("cb_"&amp;BE$12,データシート1!$A$1:$BS$1,0),0)</f>
        <v>6793.2000000000016</v>
      </c>
      <c r="BF32" s="40">
        <f>VLOOKUP($BC32&amp;"_"&amp;$AZ$7,データシート1!$A:$BS,MATCH("cb_"&amp;BF$12,データシート1!$A$1:$BS$1,0),0)</f>
        <v>2597.3000000000002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9390.5000000000018</v>
      </c>
      <c r="BL32" s="42"/>
      <c r="BM32" s="960" t="str">
        <f t="shared" si="4"/>
        <v>27209</v>
      </c>
      <c r="BN32" s="123" t="str">
        <f t="shared" si="5"/>
        <v>守口市</v>
      </c>
      <c r="BO32" s="40">
        <f>BE32*VLOOKUP(BO$12,別紙!$B$4:$E$10,MATCH("設備利用率",別紙!$B$4:$E$4,0),0)/100*8760/10^3</f>
        <v>8152.6551840000011</v>
      </c>
      <c r="BP32" s="40">
        <f>BF32*VLOOKUP(BP$12,別紙!$B$4:$E$10,MATCH("設備利用率",別紙!$B$4:$E$4,0),0)/100*8760/10^3</f>
        <v>3435.6045480000002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11588.259732000002</v>
      </c>
      <c r="BV32" s="42"/>
      <c r="BW32" s="38" t="str">
        <f t="shared" si="7"/>
        <v>27209</v>
      </c>
      <c r="BX32" s="38" t="str">
        <f t="shared" si="8"/>
        <v>守口市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678451.12387547561</v>
      </c>
      <c r="BZ32" s="42"/>
      <c r="CA32" s="38" t="str">
        <f t="shared" si="9"/>
        <v>27209</v>
      </c>
      <c r="CB32" s="38" t="str">
        <f t="shared" si="10"/>
        <v>守口市</v>
      </c>
      <c r="CC32" s="260">
        <f t="shared" si="11"/>
        <v>1.2016569649748796E-2</v>
      </c>
      <c r="CD32" s="260">
        <f t="shared" si="16"/>
        <v>5.0638939594867243E-3</v>
      </c>
      <c r="CE32" s="260">
        <f t="shared" si="17"/>
        <v>0</v>
      </c>
      <c r="CF32" s="260">
        <f t="shared" si="18"/>
        <v>0</v>
      </c>
      <c r="CG32" s="260">
        <f t="shared" si="19"/>
        <v>0</v>
      </c>
      <c r="CH32" s="260">
        <f t="shared" si="20"/>
        <v>0</v>
      </c>
      <c r="CI32" s="260">
        <f t="shared" si="12"/>
        <v>1.708046360923552E-2</v>
      </c>
      <c r="CJ32" s="24"/>
      <c r="CK32" s="20" t="str">
        <f t="shared" si="13"/>
        <v>27209</v>
      </c>
      <c r="CL32" s="20" t="str">
        <f t="shared" si="14"/>
        <v>守口市</v>
      </c>
      <c r="CM32" s="20">
        <f>VLOOKUP($CK32&amp;"_"&amp;$AZ$7,データシート1!$A:$BS,MATCH("ca_太陽光発電（10kW未満）",データシート1!$A$1:$BS$1,0),0)</f>
        <v>1740</v>
      </c>
      <c r="CN32" s="20">
        <f>VLOOKUP($CK32&amp;"_"&amp;$AZ$5,データシート1!$A:$BS,MATCH("ab_家庭",データシート1!$A$1:$BS$1,0),0)</f>
        <v>73353</v>
      </c>
      <c r="CO32" s="260">
        <f t="shared" si="15"/>
        <v>2.3720911210175454E-2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11224</v>
      </c>
      <c r="AY33" s="20" t="str">
        <f>IF(IFERROR(比較地域マスタ!$Z26,"")=0,"",IFERROR(比較地域マスタ!$Z26,""))</f>
        <v>戸田市</v>
      </c>
      <c r="BC33" s="960" t="str">
        <f t="shared" si="0"/>
        <v>11224</v>
      </c>
      <c r="BD33" s="123" t="str">
        <f t="shared" si="2"/>
        <v>戸田市</v>
      </c>
      <c r="BE33" s="40">
        <f>VLOOKUP($BC33&amp;"_"&amp;$AZ$7,データシート1!$A:$BS,MATCH("cb_"&amp;BE$12,データシート1!$A$1:$BS$1,0),0)</f>
        <v>6412.7999999999884</v>
      </c>
      <c r="BF33" s="40">
        <f>VLOOKUP($BC33&amp;"_"&amp;$AZ$7,データシート1!$A:$BS,MATCH("cb_"&amp;BF$12,データシート1!$A$1:$BS$1,0),0)</f>
        <v>4485.6999999999962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10898.499999999985</v>
      </c>
      <c r="BL33" s="42"/>
      <c r="BM33" s="960" t="str">
        <f t="shared" si="4"/>
        <v>11224</v>
      </c>
      <c r="BN33" s="123" t="str">
        <f t="shared" si="5"/>
        <v>戸田市</v>
      </c>
      <c r="BO33" s="40">
        <f>BE33*VLOOKUP(BO$12,別紙!$B$4:$E$10,MATCH("設備利用率",別紙!$B$4:$E$4,0),0)/100*8760/10^3</f>
        <v>7696.1295359999858</v>
      </c>
      <c r="BP33" s="40">
        <f>BF33*VLOOKUP(BP$12,別紙!$B$4:$E$10,MATCH("設備利用率",別紙!$B$4:$E$4,0),0)/100*8760/10^3</f>
        <v>5933.5045319999945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13629.634067999981</v>
      </c>
      <c r="BV33" s="42"/>
      <c r="BW33" s="38" t="str">
        <f t="shared" si="7"/>
        <v>11224</v>
      </c>
      <c r="BX33" s="38" t="str">
        <f t="shared" si="8"/>
        <v>戸田市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738598.32901606907</v>
      </c>
      <c r="BZ33" s="42"/>
      <c r="CA33" s="38" t="str">
        <f t="shared" si="9"/>
        <v>11224</v>
      </c>
      <c r="CB33" s="38" t="str">
        <f t="shared" si="10"/>
        <v>戸田市</v>
      </c>
      <c r="CC33" s="260">
        <f t="shared" si="11"/>
        <v>1.0419911924594332E-2</v>
      </c>
      <c r="CD33" s="260">
        <f t="shared" si="16"/>
        <v>8.0334659569354424E-3</v>
      </c>
      <c r="CE33" s="260">
        <f t="shared" si="17"/>
        <v>0</v>
      </c>
      <c r="CF33" s="260">
        <f t="shared" si="18"/>
        <v>0</v>
      </c>
      <c r="CG33" s="260">
        <f t="shared" si="19"/>
        <v>0</v>
      </c>
      <c r="CH33" s="260">
        <f t="shared" si="20"/>
        <v>0</v>
      </c>
      <c r="CI33" s="260">
        <f t="shared" si="12"/>
        <v>1.8453377881529776E-2</v>
      </c>
      <c r="CK33" s="20" t="str">
        <f t="shared" si="13"/>
        <v>11224</v>
      </c>
      <c r="CL33" s="20" t="str">
        <f t="shared" si="14"/>
        <v>戸田市</v>
      </c>
      <c r="CM33" s="20">
        <f>VLOOKUP($CK33&amp;"_"&amp;$AZ$7,データシート1!$A:$BS,MATCH("ca_太陽光発電（10kW未満）",データシート1!$A$1:$BS$1,0),0)</f>
        <v>1784</v>
      </c>
      <c r="CN33" s="20">
        <f>VLOOKUP($CK33&amp;"_"&amp;$AZ$5,データシート1!$A:$BS,MATCH("ab_家庭",データシート1!$A$1:$BS$1,0),0)</f>
        <v>67500</v>
      </c>
      <c r="CO33" s="260">
        <f t="shared" si="15"/>
        <v>2.6429629629629629E-2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11218</v>
      </c>
      <c r="AY34" s="20" t="str">
        <f>IF(IFERROR(比較地域マスタ!$Z27,"")=0,"",IFERROR(比較地域マスタ!$Z27,""))</f>
        <v>深谷市</v>
      </c>
      <c r="BC34" s="960" t="str">
        <f t="shared" si="0"/>
        <v>11218</v>
      </c>
      <c r="BD34" s="123" t="str">
        <f t="shared" si="2"/>
        <v>深谷市</v>
      </c>
      <c r="BE34" s="40">
        <f>VLOOKUP($BC34&amp;"_"&amp;$AZ$7,データシート1!$A:$BS,MATCH("cb_"&amp;BE$12,データシート1!$A$1:$BS$1,0),0)</f>
        <v>25872.399999999972</v>
      </c>
      <c r="BF34" s="40">
        <f>VLOOKUP($BC34&amp;"_"&amp;$AZ$7,データシート1!$A:$BS,MATCH("cb_"&amp;BF$12,データシート1!$A$1:$BS$1,0),0)</f>
        <v>95267.799999999785</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3260</v>
      </c>
      <c r="BK34" s="40">
        <f t="shared" si="3"/>
        <v>124400.19999999975</v>
      </c>
      <c r="BL34" s="42"/>
      <c r="BM34" s="960" t="str">
        <f t="shared" si="4"/>
        <v>11218</v>
      </c>
      <c r="BN34" s="123" t="str">
        <f t="shared" si="5"/>
        <v>深谷市</v>
      </c>
      <c r="BO34" s="40">
        <f>BE34*VLOOKUP(BO$12,別紙!$B$4:$E$10,MATCH("設備利用率",別紙!$B$4:$E$4,0),0)/100*8760/10^3</f>
        <v>31049.984687999968</v>
      </c>
      <c r="BP34" s="40">
        <f>BF34*VLOOKUP(BP$12,別紙!$B$4:$E$10,MATCH("設備利用率",別紙!$B$4:$E$4,0),0)/100*8760/10^3</f>
        <v>126016.43512799971</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22846.080000000002</v>
      </c>
      <c r="BU34" s="40">
        <f t="shared" si="6"/>
        <v>179912.4998159997</v>
      </c>
      <c r="BV34" s="42"/>
      <c r="BW34" s="38" t="str">
        <f t="shared" si="7"/>
        <v>11218</v>
      </c>
      <c r="BX34" s="38" t="str">
        <f t="shared" si="8"/>
        <v>深谷市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810262.02439680055</v>
      </c>
      <c r="BZ34" s="42"/>
      <c r="CA34" s="38" t="str">
        <f t="shared" si="9"/>
        <v>11218</v>
      </c>
      <c r="CB34" s="38" t="str">
        <f t="shared" si="10"/>
        <v>深谷市</v>
      </c>
      <c r="CC34" s="260">
        <f t="shared" si="11"/>
        <v>3.8320918114254615E-2</v>
      </c>
      <c r="CD34" s="260">
        <f t="shared" si="16"/>
        <v>0.15552553536223374</v>
      </c>
      <c r="CE34" s="260">
        <f t="shared" si="17"/>
        <v>0</v>
      </c>
      <c r="CF34" s="260">
        <f t="shared" si="18"/>
        <v>0</v>
      </c>
      <c r="CG34" s="260">
        <f t="shared" si="19"/>
        <v>0</v>
      </c>
      <c r="CH34" s="260">
        <f t="shared" si="20"/>
        <v>2.8195916027297173E-2</v>
      </c>
      <c r="CI34" s="260">
        <f t="shared" si="12"/>
        <v>0.22204236950378556</v>
      </c>
      <c r="CK34" s="20" t="str">
        <f t="shared" si="13"/>
        <v>11218</v>
      </c>
      <c r="CL34" s="20" t="str">
        <f t="shared" si="14"/>
        <v>深谷市</v>
      </c>
      <c r="CM34" s="20">
        <f>VLOOKUP($CK34&amp;"_"&amp;$AZ$7,データシート1!$A:$BS,MATCH("ca_太陽光発電（10kW未満）",データシート1!$A$1:$BS$1,0),0)</f>
        <v>5688</v>
      </c>
      <c r="CN34" s="20">
        <f>VLOOKUP($CK34&amp;"_"&amp;$AZ$5,データシート1!$A:$BS,MATCH("ab_家庭",データシート1!$A$1:$BS$1,0),0)</f>
        <v>61405</v>
      </c>
      <c r="CO34" s="260">
        <f t="shared" si="15"/>
        <v>9.2630893249735363E-2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08203</v>
      </c>
      <c r="AY35" s="20" t="str">
        <f>IF(IFERROR(比較地域マスタ!$Z28,"")=0,"",IFERROR(比較地域マスタ!$Z28,""))</f>
        <v>土浦市</v>
      </c>
      <c r="BC35" s="960" t="str">
        <f t="shared" si="0"/>
        <v>08203</v>
      </c>
      <c r="BD35" s="123" t="str">
        <f t="shared" si="2"/>
        <v>土浦市</v>
      </c>
      <c r="BE35" s="40">
        <f>VLOOKUP($BC35&amp;"_"&amp;$AZ$7,データシート1!$A:$BS,MATCH("cb_"&amp;BE$12,データシート1!$A$1:$BS$1,0),0)</f>
        <v>20956.399999999896</v>
      </c>
      <c r="BF35" s="40">
        <f>VLOOKUP($BC35&amp;"_"&amp;$AZ$7,データシート1!$A:$BS,MATCH("cb_"&amp;BF$12,データシート1!$A$1:$BS$1,0),0)</f>
        <v>100618.29999999992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3033</v>
      </c>
      <c r="BK35" s="40">
        <f t="shared" si="3"/>
        <v>124607.69999999981</v>
      </c>
      <c r="BL35" s="42"/>
      <c r="BM35" s="960" t="str">
        <f t="shared" si="4"/>
        <v>08203</v>
      </c>
      <c r="BN35" s="123" t="str">
        <f t="shared" si="5"/>
        <v>土浦市</v>
      </c>
      <c r="BO35" s="40">
        <f>BE35*VLOOKUP(BO$12,別紙!$B$4:$E$10,MATCH("設備利用率",別紙!$B$4:$E$4,0),0)/100*8760/10^3</f>
        <v>25150.194767999874</v>
      </c>
      <c r="BP35" s="40">
        <f>BF35*VLOOKUP(BP$12,別紙!$B$4:$E$10,MATCH("設備利用率",別紙!$B$4:$E$4,0),0)/100*8760/10^3</f>
        <v>133093.86250799987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21255.263999999999</v>
      </c>
      <c r="BU35" s="40">
        <f t="shared" si="6"/>
        <v>179499.32127599974</v>
      </c>
      <c r="BV35" s="42"/>
      <c r="BW35" s="38" t="str">
        <f t="shared" si="7"/>
        <v>08203</v>
      </c>
      <c r="BX35" s="38" t="str">
        <f t="shared" si="8"/>
        <v>土浦市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1569434.6152126447</v>
      </c>
      <c r="BZ35" s="42"/>
      <c r="CA35" s="38" t="str">
        <f t="shared" si="9"/>
        <v>08203</v>
      </c>
      <c r="CB35" s="38" t="str">
        <f t="shared" si="10"/>
        <v>土浦市</v>
      </c>
      <c r="CC35" s="260">
        <f t="shared" si="11"/>
        <v>1.6025003223592238E-2</v>
      </c>
      <c r="CD35" s="260">
        <f t="shared" si="16"/>
        <v>8.4803700146480337E-2</v>
      </c>
      <c r="CE35" s="260">
        <f t="shared" si="17"/>
        <v>0</v>
      </c>
      <c r="CF35" s="260">
        <f t="shared" si="18"/>
        <v>0</v>
      </c>
      <c r="CG35" s="260">
        <f t="shared" si="19"/>
        <v>0</v>
      </c>
      <c r="CH35" s="260">
        <f t="shared" si="20"/>
        <v>1.3543261881680937E-2</v>
      </c>
      <c r="CI35" s="260">
        <f t="shared" si="12"/>
        <v>0.11437196525175351</v>
      </c>
      <c r="CK35" s="20" t="str">
        <f t="shared" si="13"/>
        <v>08203</v>
      </c>
      <c r="CL35" s="20" t="str">
        <f t="shared" si="14"/>
        <v>土浦市</v>
      </c>
      <c r="CM35" s="20">
        <f>VLOOKUP($CK35&amp;"_"&amp;$AZ$7,データシート1!$A:$BS,MATCH("ca_太陽光発電（10kW未満）",データシート1!$A$1:$BS$1,0),0)</f>
        <v>4586</v>
      </c>
      <c r="CN35" s="20">
        <f>VLOOKUP($CK35&amp;"_"&amp;$AZ$5,データシート1!$A:$BS,MATCH("ab_家庭",データシート1!$A$1:$BS$1,0),0)</f>
        <v>68623</v>
      </c>
      <c r="CO35" s="260">
        <f t="shared" si="15"/>
        <v>6.6828905760459315E-2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08204</v>
      </c>
      <c r="AY36" s="20" t="str">
        <f>IF(IFERROR(比較地域マスタ!$Z29,"")=0,"",IFERROR(比較地域マスタ!$Z29,""))</f>
        <v>古河市</v>
      </c>
      <c r="BC36" s="960" t="str">
        <f t="shared" si="0"/>
        <v>08204</v>
      </c>
      <c r="BD36" s="123" t="str">
        <f t="shared" si="2"/>
        <v>古河市</v>
      </c>
      <c r="BE36" s="40">
        <f>VLOOKUP($BC36&amp;"_"&amp;$AZ$7,データシート1!$A:$BS,MATCH("cb_"&amp;BE$12,データシート1!$A$1:$BS$1,0),0)</f>
        <v>22844.899999999932</v>
      </c>
      <c r="BF36" s="40">
        <f>VLOOKUP($BC36&amp;"_"&amp;$AZ$7,データシート1!$A:$BS,MATCH("cb_"&amp;BF$12,データシート1!$A$1:$BS$1,0),0)</f>
        <v>86979.49999999984</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109824.39999999978</v>
      </c>
      <c r="BL36" s="42"/>
      <c r="BM36" s="960" t="str">
        <f t="shared" si="4"/>
        <v>08204</v>
      </c>
      <c r="BN36" s="123" t="str">
        <f t="shared" si="5"/>
        <v>古河市</v>
      </c>
      <c r="BO36" s="40">
        <f>BE36*VLOOKUP(BO$12,別紙!$B$4:$E$10,MATCH("設備利用率",別紙!$B$4:$E$4,0),0)/100*8760/10^3</f>
        <v>27416.62138799992</v>
      </c>
      <c r="BP36" s="40">
        <f>BF36*VLOOKUP(BP$12,別紙!$B$4:$E$10,MATCH("設備利用率",別紙!$B$4:$E$4,0),0)/100*8760/10^3</f>
        <v>115053.00341999979</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142469.6248079997</v>
      </c>
      <c r="BV36" s="42"/>
      <c r="BW36" s="38" t="str">
        <f t="shared" si="7"/>
        <v>08204</v>
      </c>
      <c r="BX36" s="38" t="str">
        <f t="shared" si="8"/>
        <v>古河市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1697882.843569237</v>
      </c>
      <c r="BZ36" s="42"/>
      <c r="CA36" s="38" t="str">
        <f t="shared" si="9"/>
        <v>08204</v>
      </c>
      <c r="CB36" s="38" t="str">
        <f t="shared" si="10"/>
        <v>古河市</v>
      </c>
      <c r="CC36" s="260">
        <f t="shared" si="11"/>
        <v>1.6147534261177609E-2</v>
      </c>
      <c r="CD36" s="260">
        <f t="shared" si="16"/>
        <v>6.7762627943244252E-2</v>
      </c>
      <c r="CE36" s="260">
        <f t="shared" si="17"/>
        <v>0</v>
      </c>
      <c r="CF36" s="260">
        <f t="shared" si="18"/>
        <v>0</v>
      </c>
      <c r="CG36" s="260">
        <f t="shared" si="19"/>
        <v>0</v>
      </c>
      <c r="CH36" s="260">
        <f t="shared" si="20"/>
        <v>0</v>
      </c>
      <c r="CI36" s="260">
        <f t="shared" si="12"/>
        <v>8.3910162204421851E-2</v>
      </c>
      <c r="CK36" s="20" t="str">
        <f t="shared" si="13"/>
        <v>08204</v>
      </c>
      <c r="CL36" s="20" t="str">
        <f t="shared" si="14"/>
        <v>古河市</v>
      </c>
      <c r="CM36" s="20">
        <f>VLOOKUP($CK36&amp;"_"&amp;$AZ$7,データシート1!$A:$BS,MATCH("ca_太陽光発電（10kW未満）",データシート1!$A$1:$BS$1,0),0)</f>
        <v>5131</v>
      </c>
      <c r="CN36" s="20">
        <f>VLOOKUP($CK36&amp;"_"&amp;$AZ$5,データシート1!$A:$BS,MATCH("ab_家庭",データシート1!$A$1:$BS$1,0),0)</f>
        <v>62966</v>
      </c>
      <c r="CO36" s="260">
        <f t="shared" si="15"/>
        <v>8.1488422323158533E-2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24205</v>
      </c>
      <c r="AY37" s="20" t="str">
        <f>IF(IFERROR(比較地域マスタ!$Z30,"")=0,"",IFERROR(比較地域マスタ!$Z30,""))</f>
        <v>桑名市</v>
      </c>
      <c r="BC37" s="960" t="str">
        <f t="shared" si="0"/>
        <v>24205</v>
      </c>
      <c r="BD37" s="123" t="str">
        <f t="shared" si="2"/>
        <v>桑名市</v>
      </c>
      <c r="BE37" s="40">
        <f>VLOOKUP($BC37&amp;"_"&amp;$AZ$7,データシート1!$A:$BS,MATCH("cb_"&amp;BE$12,データシート1!$A$1:$BS$1,0),0)</f>
        <v>24079.699999999957</v>
      </c>
      <c r="BF37" s="40">
        <f>VLOOKUP($BC37&amp;"_"&amp;$AZ$7,データシート1!$A:$BS,MATCH("cb_"&amp;BF$12,データシート1!$A$1:$BS$1,0),0)</f>
        <v>78513.099999999904</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102592.79999999986</v>
      </c>
      <c r="BL37" s="42"/>
      <c r="BM37" s="960" t="str">
        <f t="shared" si="4"/>
        <v>24205</v>
      </c>
      <c r="BN37" s="123" t="str">
        <f t="shared" si="5"/>
        <v>桑名市</v>
      </c>
      <c r="BO37" s="40">
        <f>BE37*VLOOKUP(BO$12,別紙!$B$4:$E$10,MATCH("設備利用率",別紙!$B$4:$E$4,0),0)/100*8760/10^3</f>
        <v>28898.529563999942</v>
      </c>
      <c r="BP37" s="40">
        <f>BF37*VLOOKUP(BP$12,別紙!$B$4:$E$10,MATCH("設備利用率",別紙!$B$4:$E$4,0),0)/100*8760/10^3</f>
        <v>103853.98815599986</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132752.5177199998</v>
      </c>
      <c r="BV37" s="42"/>
      <c r="BW37" s="38" t="str">
        <f t="shared" si="7"/>
        <v>24205</v>
      </c>
      <c r="BX37" s="38" t="str">
        <f t="shared" si="8"/>
        <v>桑名市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984491.349648654</v>
      </c>
      <c r="BZ37" s="42"/>
      <c r="CA37" s="38" t="str">
        <f t="shared" si="9"/>
        <v>24205</v>
      </c>
      <c r="CB37" s="38" t="str">
        <f t="shared" si="10"/>
        <v>桑名市</v>
      </c>
      <c r="CC37" s="260">
        <f t="shared" si="11"/>
        <v>2.9353766870895585E-2</v>
      </c>
      <c r="CD37" s="260">
        <f t="shared" si="16"/>
        <v>0.1054899956135352</v>
      </c>
      <c r="CE37" s="260">
        <f t="shared" si="17"/>
        <v>0</v>
      </c>
      <c r="CF37" s="260">
        <f t="shared" si="18"/>
        <v>0</v>
      </c>
      <c r="CG37" s="260">
        <f t="shared" si="19"/>
        <v>0</v>
      </c>
      <c r="CH37" s="260">
        <f t="shared" si="20"/>
        <v>0</v>
      </c>
      <c r="CI37" s="260">
        <f t="shared" si="12"/>
        <v>0.13484376248443078</v>
      </c>
      <c r="CK37" s="20" t="str">
        <f t="shared" si="13"/>
        <v>24205</v>
      </c>
      <c r="CL37" s="20" t="str">
        <f t="shared" si="14"/>
        <v>桑名市</v>
      </c>
      <c r="CM37" s="20">
        <f>VLOOKUP($CK37&amp;"_"&amp;$AZ$7,データシート1!$A:$BS,MATCH("ca_太陽光発電（10kW未満）",データシート1!$A$1:$BS$1,0),0)</f>
        <v>5395</v>
      </c>
      <c r="CN37" s="20">
        <f>VLOOKUP($CK37&amp;"_"&amp;$AZ$5,データシート1!$A:$BS,MATCH("ab_家庭",データシート1!$A$1:$BS$1,0),0)</f>
        <v>60278</v>
      </c>
      <c r="CO37" s="260">
        <f t="shared" si="15"/>
        <v>8.9501974186270275E-2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27220</v>
      </c>
      <c r="AY38" s="20" t="str">
        <f>IF(IFERROR(比較地域マスタ!$Z31,"")=0,"",IFERROR(比較地域マスタ!$Z31,""))</f>
        <v>箕面市</v>
      </c>
      <c r="BC38" s="960" t="str">
        <f t="shared" si="0"/>
        <v>27220</v>
      </c>
      <c r="BD38" s="123" t="str">
        <f t="shared" si="2"/>
        <v>箕面市</v>
      </c>
      <c r="BE38" s="40">
        <f>VLOOKUP($BC38&amp;"_"&amp;$AZ$7,データシート1!$A:$BS,MATCH("cb_"&amp;BE$12,データシート1!$A$1:$BS$1,0),0)</f>
        <v>17782.49999999992</v>
      </c>
      <c r="BF38" s="40">
        <f>VLOOKUP($BC38&amp;"_"&amp;$AZ$7,データシート1!$A:$BS,MATCH("cb_"&amp;BF$12,データシート1!$A$1:$BS$1,0),0)</f>
        <v>8202.7999999999938</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25985.299999999916</v>
      </c>
      <c r="BL38" s="42"/>
      <c r="BM38" s="960" t="str">
        <f t="shared" si="4"/>
        <v>27220</v>
      </c>
      <c r="BN38" s="123" t="str">
        <f t="shared" si="5"/>
        <v>箕面市</v>
      </c>
      <c r="BO38" s="40">
        <f>BE38*VLOOKUP(BO$12,別紙!$B$4:$E$10,MATCH("設備利用率",別紙!$B$4:$E$4,0),0)/100*8760/10^3</f>
        <v>21341.133899999902</v>
      </c>
      <c r="BP38" s="40">
        <f>BF38*VLOOKUP(BP$12,別紙!$B$4:$E$10,MATCH("設備利用率",別紙!$B$4:$E$4,0),0)/100*8760/10^3</f>
        <v>10850.335727999991</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32191.469627999893</v>
      </c>
      <c r="BV38" s="42"/>
      <c r="BW38" s="38" t="str">
        <f t="shared" si="7"/>
        <v>27220</v>
      </c>
      <c r="BX38" s="38" t="str">
        <f t="shared" si="8"/>
        <v>箕面市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539243.01166902075</v>
      </c>
      <c r="BZ38" s="42"/>
      <c r="CA38" s="38" t="str">
        <f t="shared" si="9"/>
        <v>27220</v>
      </c>
      <c r="CB38" s="38" t="str">
        <f t="shared" si="10"/>
        <v>箕面市</v>
      </c>
      <c r="CC38" s="260">
        <f t="shared" si="11"/>
        <v>3.9576097303415346E-2</v>
      </c>
      <c r="CD38" s="260">
        <f t="shared" si="16"/>
        <v>2.0121421127771173E-2</v>
      </c>
      <c r="CE38" s="260">
        <f t="shared" si="17"/>
        <v>0</v>
      </c>
      <c r="CF38" s="260">
        <f t="shared" si="18"/>
        <v>0</v>
      </c>
      <c r="CG38" s="260">
        <f t="shared" si="19"/>
        <v>0</v>
      </c>
      <c r="CH38" s="260">
        <f t="shared" si="20"/>
        <v>0</v>
      </c>
      <c r="CI38" s="260">
        <f t="shared" si="12"/>
        <v>5.9697518431186522E-2</v>
      </c>
      <c r="CK38" s="20" t="str">
        <f t="shared" si="13"/>
        <v>27220</v>
      </c>
      <c r="CL38" s="20" t="str">
        <f t="shared" si="14"/>
        <v>箕面市</v>
      </c>
      <c r="CM38" s="20">
        <f>VLOOKUP($CK38&amp;"_"&amp;$AZ$7,データシート1!$A:$BS,MATCH("ca_太陽光発電（10kW未満）",データシート1!$A$1:$BS$1,0),0)</f>
        <v>4109</v>
      </c>
      <c r="CN38" s="20">
        <f>VLOOKUP($CK38&amp;"_"&amp;$AZ$5,データシート1!$A:$BS,MATCH("ab_家庭",データシート1!$A$1:$BS$1,0),0)</f>
        <v>62446</v>
      </c>
      <c r="CO38" s="260">
        <f t="shared" si="15"/>
        <v>6.5800851936072768E-2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14215</v>
      </c>
      <c r="AY39" s="20" t="str">
        <f>IF(IFERROR(比較地域マスタ!$Z32,"")=0,"",IFERROR(比較地域マスタ!$Z32,""))</f>
        <v>海老名市</v>
      </c>
      <c r="BC39" s="960" t="str">
        <f t="shared" si="0"/>
        <v>14215</v>
      </c>
      <c r="BD39" s="123" t="str">
        <f t="shared" si="2"/>
        <v>海老名市</v>
      </c>
      <c r="BE39" s="40">
        <f>VLOOKUP($BC39&amp;"_"&amp;$AZ$7,データシート1!$A:$BS,MATCH("cb_"&amp;BE$12,データシート1!$A$1:$BS$1,0),0)</f>
        <v>13794.199999999972</v>
      </c>
      <c r="BF39" s="40">
        <f>VLOOKUP($BC39&amp;"_"&amp;$AZ$7,データシート1!$A:$BS,MATCH("cb_"&amp;BF$12,データシート1!$A$1:$BS$1,0),0)</f>
        <v>8912.5999999999949</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4965</v>
      </c>
      <c r="BK39" s="40">
        <f t="shared" si="3"/>
        <v>27671.799999999967</v>
      </c>
      <c r="BL39" s="42"/>
      <c r="BM39" s="960" t="str">
        <f t="shared" si="4"/>
        <v>14215</v>
      </c>
      <c r="BN39" s="123" t="str">
        <f t="shared" si="5"/>
        <v>海老名市</v>
      </c>
      <c r="BO39" s="40">
        <f>BE39*VLOOKUP(BO$12,別紙!$B$4:$E$10,MATCH("設備利用率",別紙!$B$4:$E$4,0),0)/100*8760/10^3</f>
        <v>16554.695303999964</v>
      </c>
      <c r="BP39" s="40">
        <f>BF39*VLOOKUP(BP$12,別紙!$B$4:$E$10,MATCH("設備利用率",別紙!$B$4:$E$4,0),0)/100*8760/10^3</f>
        <v>11789.230775999993</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34794.720000000001</v>
      </c>
      <c r="BU39" s="40">
        <f t="shared" si="6"/>
        <v>63138.646079999962</v>
      </c>
      <c r="BV39" s="42"/>
      <c r="BW39" s="38" t="str">
        <f t="shared" si="7"/>
        <v>14215</v>
      </c>
      <c r="BX39" s="38" t="str">
        <f t="shared" si="8"/>
        <v>海老名市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722689.34150771995</v>
      </c>
      <c r="BZ39" s="42"/>
      <c r="CA39" s="38" t="str">
        <f t="shared" si="9"/>
        <v>14215</v>
      </c>
      <c r="CB39" s="38" t="str">
        <f t="shared" si="10"/>
        <v>海老名市</v>
      </c>
      <c r="CC39" s="260">
        <f t="shared" si="11"/>
        <v>2.290706995825138E-2</v>
      </c>
      <c r="CD39" s="260">
        <f t="shared" si="16"/>
        <v>1.6312999374537E-2</v>
      </c>
      <c r="CE39" s="260">
        <f t="shared" si="17"/>
        <v>0</v>
      </c>
      <c r="CF39" s="260">
        <f t="shared" si="18"/>
        <v>0</v>
      </c>
      <c r="CG39" s="260">
        <f t="shared" si="19"/>
        <v>0</v>
      </c>
      <c r="CH39" s="260">
        <f t="shared" si="20"/>
        <v>4.8146164612596978E-2</v>
      </c>
      <c r="CI39" s="260">
        <f t="shared" si="12"/>
        <v>8.7366233945385369E-2</v>
      </c>
      <c r="CK39" s="20" t="str">
        <f t="shared" si="13"/>
        <v>14215</v>
      </c>
      <c r="CL39" s="20" t="str">
        <f t="shared" si="14"/>
        <v>海老名市</v>
      </c>
      <c r="CM39" s="20">
        <f>VLOOKUP($CK39&amp;"_"&amp;$AZ$7,データシート1!$A:$BS,MATCH("ca_太陽光発電（10kW未満）",データシート1!$A$1:$BS$1,0),0)</f>
        <v>3301</v>
      </c>
      <c r="CN39" s="20">
        <f>VLOOKUP($CK39&amp;"_"&amp;$AZ$5,データシート1!$A:$BS,MATCH("ab_家庭",データシート1!$A$1:$BS$1,0),0)</f>
        <v>62494</v>
      </c>
      <c r="CO39" s="260">
        <f t="shared" si="15"/>
        <v>5.2821070822798986E-2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25206</v>
      </c>
      <c r="AY40" s="20" t="str">
        <f>IF(IFERROR(比較地域マスタ!$Z33,"")=0,"",IFERROR(比較地域マスタ!$Z33,""))</f>
        <v>草津市</v>
      </c>
      <c r="BC40" s="960" t="str">
        <f t="shared" si="0"/>
        <v>25206</v>
      </c>
      <c r="BD40" s="123" t="str">
        <f t="shared" si="2"/>
        <v>草津市</v>
      </c>
      <c r="BE40" s="40">
        <f>VLOOKUP($BC40&amp;"_"&amp;$AZ$7,データシート1!$A:$BS,MATCH("cb_"&amp;BE$12,データシート1!$A$1:$BS$1,0),0)</f>
        <v>22680.999999999905</v>
      </c>
      <c r="BF40" s="40">
        <f>VLOOKUP($BC40&amp;"_"&amp;$AZ$7,データシート1!$A:$BS,MATCH("cb_"&amp;BF$12,データシート1!$A$1:$BS$1,0),0)</f>
        <v>21866.400000000016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1550</v>
      </c>
      <c r="BK40" s="40">
        <f t="shared" si="3"/>
        <v>46097.399999999921</v>
      </c>
      <c r="BL40" s="42"/>
      <c r="BM40" s="960" t="str">
        <f t="shared" si="4"/>
        <v>25206</v>
      </c>
      <c r="BN40" s="123" t="str">
        <f t="shared" si="5"/>
        <v>草津市</v>
      </c>
      <c r="BO40" s="40">
        <f>BE40*VLOOKUP(BO$12,別紙!$B$4:$E$10,MATCH("設備利用率",別紙!$B$4:$E$4,0),0)/100*8760/10^3</f>
        <v>27219.921719999882</v>
      </c>
      <c r="BP40" s="40">
        <f>BF40*VLOOKUP(BP$12,別紙!$B$4:$E$10,MATCH("設備利用率",別紙!$B$4:$E$4,0),0)/100*8760/10^3</f>
        <v>28923.999264000024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10862.4</v>
      </c>
      <c r="BU40" s="40">
        <f t="shared" si="6"/>
        <v>67006.320983999904</v>
      </c>
      <c r="BV40" s="42"/>
      <c r="BW40" s="38" t="str">
        <f t="shared" si="7"/>
        <v>25206</v>
      </c>
      <c r="BX40" s="38" t="str">
        <f t="shared" si="8"/>
        <v>草津市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1203270.0176899626</v>
      </c>
      <c r="BZ40" s="42"/>
      <c r="CA40" s="38" t="str">
        <f t="shared" si="9"/>
        <v>25206</v>
      </c>
      <c r="CB40" s="38" t="str">
        <f t="shared" si="10"/>
        <v>草津市</v>
      </c>
      <c r="CC40" s="260">
        <f t="shared" si="11"/>
        <v>2.262162384155194E-2</v>
      </c>
      <c r="CD40" s="260">
        <f t="shared" si="16"/>
        <v>2.4037829280852779E-2</v>
      </c>
      <c r="CE40" s="260">
        <f t="shared" si="17"/>
        <v>0</v>
      </c>
      <c r="CF40" s="260">
        <f t="shared" si="18"/>
        <v>0</v>
      </c>
      <c r="CG40" s="260">
        <f t="shared" si="19"/>
        <v>0</v>
      </c>
      <c r="CH40" s="260">
        <f t="shared" si="20"/>
        <v>9.0274002013726162E-3</v>
      </c>
      <c r="CI40" s="260">
        <f t="shared" si="12"/>
        <v>5.5686853323777333E-2</v>
      </c>
      <c r="CK40" s="20" t="str">
        <f t="shared" si="13"/>
        <v>25206</v>
      </c>
      <c r="CL40" s="20" t="str">
        <f t="shared" si="14"/>
        <v>草津市</v>
      </c>
      <c r="CM40" s="20">
        <f>VLOOKUP($CK40&amp;"_"&amp;$AZ$7,データシート1!$A:$BS,MATCH("ca_太陽光発電（10kW未満）",データシート1!$A$1:$BS$1,0),0)</f>
        <v>5057</v>
      </c>
      <c r="CN40" s="20">
        <f>VLOOKUP($CK40&amp;"_"&amp;$AZ$5,データシート1!$A:$BS,MATCH("ab_家庭",データシート1!$A$1:$BS$1,0),0)</f>
        <v>61430</v>
      </c>
      <c r="CO40" s="260">
        <f t="shared" si="15"/>
        <v>8.2321341364154324E-2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35215</v>
      </c>
      <c r="AY41" s="20" t="str">
        <f>IF(IFERROR(比較地域マスタ!$Z34,"")=0,"",IFERROR(比較地域マスタ!$Z34,""))</f>
        <v>周南市</v>
      </c>
      <c r="BC41" s="960" t="str">
        <f t="shared" si="0"/>
        <v>35215</v>
      </c>
      <c r="BD41" s="123" t="str">
        <f t="shared" si="2"/>
        <v>周南市</v>
      </c>
      <c r="BE41" s="40">
        <f>VLOOKUP($BC41&amp;"_"&amp;$AZ$7,データシート1!$A:$BS,MATCH("cb_"&amp;BE$12,データシート1!$A$1:$BS$1,0),0)</f>
        <v>25189.366999999915</v>
      </c>
      <c r="BF41" s="40">
        <f>VLOOKUP($BC41&amp;"_"&amp;$AZ$7,データシート1!$A:$BS,MATCH("cb_"&amp;BF$12,データシート1!$A$1:$BS$1,0),0)</f>
        <v>46726.919999999933</v>
      </c>
      <c r="BG41" s="40">
        <f>VLOOKUP($BC41&amp;"_"&amp;$AZ$7,データシート1!$A:$BS,MATCH("cb_"&amp;BG$12,データシート1!$A$1:$BS$1,0),0)</f>
        <v>0</v>
      </c>
      <c r="BH41" s="40">
        <f>VLOOKUP($BC41&amp;"_"&amp;$AZ$7,データシート1!$A:$BS,MATCH("cb_"&amp;BH$12,データシート1!$A$1:$BS$1,0),0)</f>
        <v>1020</v>
      </c>
      <c r="BI41" s="40">
        <f>VLOOKUP($BC41&amp;"_"&amp;$AZ$7,データシート1!$A:$BS,MATCH("cb_"&amp;BI$12,データシート1!$A$1:$BS$1,0),0)</f>
        <v>0</v>
      </c>
      <c r="BJ41" s="40">
        <f>VLOOKUP($BC41&amp;"_"&amp;$AZ$7,データシート1!$A:$BS,MATCH("cb_"&amp;BJ$12,データシート1!$A$1:$BS$1,0),0)</f>
        <v>187325.38</v>
      </c>
      <c r="BK41" s="40">
        <f t="shared" si="3"/>
        <v>260261.66699999984</v>
      </c>
      <c r="BL41" s="42"/>
      <c r="BM41" s="960" t="str">
        <f t="shared" si="4"/>
        <v>35215</v>
      </c>
      <c r="BN41" s="123" t="str">
        <f t="shared" si="5"/>
        <v>周南市</v>
      </c>
      <c r="BO41" s="40">
        <f>BE41*VLOOKUP(BO$12,別紙!$B$4:$E$10,MATCH("設備利用率",別紙!$B$4:$E$4,0),0)/100*8760/10^3</f>
        <v>30230.263124039895</v>
      </c>
      <c r="BP41" s="40">
        <f>BF41*VLOOKUP(BP$12,別紙!$B$4:$E$10,MATCH("設備利用率",別紙!$B$4:$E$4,0),0)/100*8760/10^3</f>
        <v>61808.500699199911</v>
      </c>
      <c r="BQ41" s="40">
        <f>BG41*VLOOKUP(BQ$12,別紙!$B$4:$E$10,MATCH("設備利用率",別紙!$B$4:$E$4,0),0)/100*8760/10^3</f>
        <v>0</v>
      </c>
      <c r="BR41" s="40">
        <f>BH41*VLOOKUP(BR$12,別紙!$B$4:$E$10,MATCH("設備利用率",別紙!$B$4:$E$4,0),0)/100*8760/10^3</f>
        <v>5361.12</v>
      </c>
      <c r="BS41" s="40">
        <f>BI41*VLOOKUP(BS$12,別紙!$B$4:$E$10,MATCH("設備利用率",別紙!$B$4:$E$4,0),0)/100*8760/10^3</f>
        <v>0</v>
      </c>
      <c r="BT41" s="40">
        <f>BJ41*VLOOKUP(BT$12,別紙!$B$4:$E$10,MATCH("設備利用率",別紙!$B$4:$E$4,0),0)/100*8760/10^3</f>
        <v>1312776.2630399999</v>
      </c>
      <c r="BU41" s="40">
        <f t="shared" si="6"/>
        <v>1410176.1468632396</v>
      </c>
      <c r="BV41" s="42"/>
      <c r="BW41" s="38" t="str">
        <f t="shared" si="7"/>
        <v>35215</v>
      </c>
      <c r="BX41" s="38" t="str">
        <f t="shared" si="8"/>
        <v>周南市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2030923.6443384932</v>
      </c>
      <c r="BZ41" s="42"/>
      <c r="CA41" s="38" t="str">
        <f t="shared" si="9"/>
        <v>35215</v>
      </c>
      <c r="CB41" s="38" t="str">
        <f t="shared" si="10"/>
        <v>周南市</v>
      </c>
      <c r="CC41" s="260">
        <f t="shared" si="11"/>
        <v>1.4884982607943594E-2</v>
      </c>
      <c r="CD41" s="260">
        <f t="shared" si="16"/>
        <v>3.0433690046152376E-2</v>
      </c>
      <c r="CE41" s="260">
        <f t="shared" si="17"/>
        <v>0</v>
      </c>
      <c r="CF41" s="260">
        <f t="shared" si="18"/>
        <v>2.6397447363148943E-3</v>
      </c>
      <c r="CG41" s="260">
        <f t="shared" si="19"/>
        <v>0</v>
      </c>
      <c r="CH41" s="260">
        <f t="shared" si="20"/>
        <v>0.64639370697148668</v>
      </c>
      <c r="CI41" s="260">
        <f t="shared" si="12"/>
        <v>0.69435212436189753</v>
      </c>
      <c r="CK41" s="20" t="str">
        <f t="shared" si="13"/>
        <v>35215</v>
      </c>
      <c r="CL41" s="20" t="str">
        <f t="shared" si="14"/>
        <v>周南市</v>
      </c>
      <c r="CM41" s="20">
        <f>VLOOKUP($CK41&amp;"_"&amp;$AZ$7,データシート1!$A:$BS,MATCH("ca_太陽光発電（10kW未満）",データシート1!$A$1:$BS$1,0),0)</f>
        <v>5552</v>
      </c>
      <c r="CN41" s="20">
        <f>VLOOKUP($CK41&amp;"_"&amp;$AZ$5,データシート1!$A:$BS,MATCH("ab_家庭",データシート1!$A$1:$BS$1,0),0)</f>
        <v>68113</v>
      </c>
      <c r="CO41" s="260">
        <f t="shared" si="15"/>
        <v>8.1511605714034027E-2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35502</v>
      </c>
      <c r="AY72" s="20" t="str">
        <f>IF(IFERROR(比較地域マスタ!$AE7,"")=0,"",IFERROR(比較地域マスタ!$AE7,""))</f>
        <v>阿武町</v>
      </c>
      <c r="AZ72" s="18"/>
      <c r="BA72" s="24">
        <v>1</v>
      </c>
      <c r="BB72" s="24">
        <v>1</v>
      </c>
      <c r="BC72" s="20" t="str">
        <f>AX72</f>
        <v>35502</v>
      </c>
      <c r="BD72" s="20" t="str">
        <f>AY72</f>
        <v>阿武町</v>
      </c>
      <c r="BE72" s="953">
        <f>VLOOKUP(BC72&amp;"_令和4年度",データシート3!A:AB,MATCH("ea_"&amp;"太陽光（建物系）"&amp;"_年間発電",データシート3!$A$1:$AB$1,0),0)/10^3+VLOOKUP(BC72&amp;"_令和4年度",データシート3!A:AB,MATCH("ea_"&amp;"太陽光（土地系）"&amp;"_年間発電",データシート3!$A$1:$AB$1,0),0)/10^3</f>
        <v>324435.48200000002</v>
      </c>
      <c r="BF72" s="953">
        <f>VLOOKUP(BC72&amp;"_令和4年度",データシート3!A:AB,MATCH("ea_"&amp;"風力（陸上）"&amp;"_年間発電",データシート3!$A$1:$AB$1,0),0)/10^3</f>
        <v>327591.51899999991</v>
      </c>
      <c r="BG72" s="953">
        <f>VLOOKUP(BC72&amp;"_令和4年度",データシート3!A:AB,MATCH("ea_"&amp;"中小水（河川）"&amp;"_年間発電",データシート3!$A$1:$AB$1,0),0)/10^3+VLOOKUP(BC72&amp;"_令和4年度",データシート3!A:AB,MATCH("ea_"&amp;"中小水（農業用水路）"&amp;"_年間発電",データシート3!$A$1:$AB$1,0),0)/10^3</f>
        <v>488.60000000000008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652515.60099999991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16633.469483501191</v>
      </c>
      <c r="BK72" s="953">
        <f t="shared" ref="BK72:BK103" si="21">BI72-BJ72</f>
        <v>635882.13151649875</v>
      </c>
      <c r="BL72" s="953">
        <f t="shared" ref="BL72:BL103" si="22">IF(BK72&gt;0,0,BK72)</f>
        <v>0</v>
      </c>
      <c r="BM72" s="953">
        <f t="shared" ref="BM72:BM103" si="23">IF(BK72&gt;0,BK72,0)</f>
        <v>635882.13151649875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35208</v>
      </c>
      <c r="AY73" s="20" t="str">
        <f>IF(IFERROR(比較地域マスタ!$AE8,"")=0,"",IFERROR(比較地域マスタ!$AE8,""))</f>
        <v>岩国市</v>
      </c>
      <c r="AZ73" s="18"/>
      <c r="BA73" s="24">
        <v>2</v>
      </c>
      <c r="BB73" s="24">
        <v>1</v>
      </c>
      <c r="BC73" s="20" t="str">
        <f t="shared" ref="BC73:BC136" si="24">AX73</f>
        <v>35208</v>
      </c>
      <c r="BD73" s="20" t="str">
        <f t="shared" ref="BD73:BD136" si="25">AY73</f>
        <v>岩国市</v>
      </c>
      <c r="BE73" s="953">
        <f>VLOOKUP(BC73&amp;"_令和4年度",データシート3!A:AB,MATCH("ea_"&amp;"太陽光（建物系）"&amp;"_年間発電",データシート3!$A$1:$AB$1,0),0)/10^3+VLOOKUP(BC73&amp;"_令和4年度",データシート3!A:AB,MATCH("ea_"&amp;"太陽光（土地系）"&amp;"_年間発電",データシート3!$A$1:$AB$1,0),0)/10^3</f>
        <v>1904836.095</v>
      </c>
      <c r="BF73" s="953">
        <f>VLOOKUP(BC73&amp;"_令和4年度",データシート3!A:AB,MATCH("ea_"&amp;"風力（陸上）"&amp;"_年間発電",データシート3!$A$1:$AB$1,0),0)/10^3</f>
        <v>1328279.3359999997</v>
      </c>
      <c r="BG73" s="953">
        <f>VLOOKUP(BC73&amp;"_令和4年度",データシート3!A:AB,MATCH("ea_"&amp;"中小水（河川）"&amp;"_年間発電",データシート3!$A$1:$AB$1,0),0)/10^3+VLOOKUP(BC73&amp;"_令和4年度",データシート3!A:AB,MATCH("ea_"&amp;"中小水（農業用水路）"&amp;"_年間発電",データシート3!$A$1:$AB$1,0),0)/10^3</f>
        <v>45274.826000000008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3278390.2569999998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945779.31744400307</v>
      </c>
      <c r="BK73" s="953">
        <f t="shared" si="21"/>
        <v>2332610.9395559966</v>
      </c>
      <c r="BL73" s="953">
        <f t="shared" si="22"/>
        <v>0</v>
      </c>
      <c r="BM73" s="953">
        <f t="shared" si="23"/>
        <v>2332610.9395559966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35202</v>
      </c>
      <c r="AY74" s="20" t="str">
        <f>IF(IFERROR(比較地域マスタ!$AE9,"")=0,"",IFERROR(比較地域マスタ!$AE9,""))</f>
        <v>宇部市</v>
      </c>
      <c r="AZ74" s="18"/>
      <c r="BA74" s="24">
        <v>3</v>
      </c>
      <c r="BB74" s="24">
        <v>1</v>
      </c>
      <c r="BC74" s="20" t="str">
        <f t="shared" si="24"/>
        <v>35202</v>
      </c>
      <c r="BD74" s="20" t="str">
        <f t="shared" si="25"/>
        <v>宇部市</v>
      </c>
      <c r="BE74" s="953">
        <f>VLOOKUP(BC74&amp;"_令和4年度",データシート3!A:AB,MATCH("ea_"&amp;"太陽光（建物系）"&amp;"_年間発電",データシート3!$A$1:$AB$1,0),0)/10^3+VLOOKUP(BC74&amp;"_令和4年度",データシート3!A:AB,MATCH("ea_"&amp;"太陽光（土地系）"&amp;"_年間発電",データシート3!$A$1:$AB$1,0),0)/10^3</f>
        <v>2079893.8020000001</v>
      </c>
      <c r="BF74" s="953">
        <f>VLOOKUP(BC74&amp;"_令和4年度",データシート3!A:AB,MATCH("ea_"&amp;"風力（陸上）"&amp;"_年間発電",データシート3!$A$1:$AB$1,0),0)/10^3</f>
        <v>197265.24799999999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761.71199999999999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2277920.7620000001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1192912.9956736632</v>
      </c>
      <c r="BK74" s="953">
        <f t="shared" si="21"/>
        <v>1085007.7663263369</v>
      </c>
      <c r="BL74" s="953">
        <f t="shared" si="22"/>
        <v>0</v>
      </c>
      <c r="BM74" s="953">
        <f t="shared" si="23"/>
        <v>1085007.7663263369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35341</v>
      </c>
      <c r="AY75" s="20" t="str">
        <f>IF(IFERROR(比較地域マスタ!$AE10,"")=0,"",IFERROR(比較地域マスタ!$AE10,""))</f>
        <v>上関町</v>
      </c>
      <c r="AZ75" s="18"/>
      <c r="BA75" s="24">
        <v>4</v>
      </c>
      <c r="BB75" s="24">
        <v>1</v>
      </c>
      <c r="BC75" s="20" t="str">
        <f t="shared" si="24"/>
        <v>35341</v>
      </c>
      <c r="BD75" s="20" t="str">
        <f t="shared" si="25"/>
        <v>上関町</v>
      </c>
      <c r="BE75" s="953">
        <f>VLOOKUP(BC75&amp;"_令和4年度",データシート3!A:AB,MATCH("ea_"&amp;"太陽光（建物系）"&amp;"_年間発電",データシート3!$A$1:$AB$1,0),0)/10^3+VLOOKUP(BC75&amp;"_令和4年度",データシート3!A:AB,MATCH("ea_"&amp;"太陽光（土地系）"&amp;"_年間発電",データシート3!$A$1:$AB$1,0),0)/10^3</f>
        <v>57658.056000000004</v>
      </c>
      <c r="BF75" s="953">
        <f>VLOOKUP(BC75&amp;"_令和4年度",データシート3!A:AB,MATCH("ea_"&amp;"風力（陸上）"&amp;"_年間発電",データシート3!$A$1:$AB$1,0),0)/10^3</f>
        <v>159937.87899999996</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217595.93499999997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13121.084413419194</v>
      </c>
      <c r="BK75" s="953">
        <f t="shared" si="21"/>
        <v>204474.85058658078</v>
      </c>
      <c r="BL75" s="953">
        <f t="shared" si="22"/>
        <v>0</v>
      </c>
      <c r="BM75" s="953">
        <f t="shared" si="23"/>
        <v>204474.85058658078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35207</v>
      </c>
      <c r="AY76" s="20" t="str">
        <f>IF(IFERROR(比較地域マスタ!$AE11,"")=0,"",IFERROR(比較地域マスタ!$AE11,""))</f>
        <v>下松市</v>
      </c>
      <c r="AZ76" s="18"/>
      <c r="BA76" s="24">
        <v>5</v>
      </c>
      <c r="BB76" s="24">
        <v>1</v>
      </c>
      <c r="BC76" s="20" t="str">
        <f t="shared" si="24"/>
        <v>35207</v>
      </c>
      <c r="BD76" s="20" t="str">
        <f t="shared" si="25"/>
        <v>下松市</v>
      </c>
      <c r="BE76" s="953">
        <f>VLOOKUP(BC76&amp;"_令和4年度",データシート3!A:AB,MATCH("ea_"&amp;"太陽光（建物系）"&amp;"_年間発電",データシート3!$A$1:$AB$1,0),0)/10^3+VLOOKUP(BC76&amp;"_令和4年度",データシート3!A:AB,MATCH("ea_"&amp;"太陽光（土地系）"&amp;"_年間発電",データシート3!$A$1:$AB$1,0),0)/10^3</f>
        <v>456175.83499999996</v>
      </c>
      <c r="BF76" s="953">
        <f>VLOOKUP(BC76&amp;"_令和4年度",データシート3!A:AB,MATCH("ea_"&amp;"風力（陸上）"&amp;"_年間発電",データシート3!$A$1:$AB$1,0),0)/10^3</f>
        <v>60499.32</v>
      </c>
      <c r="BG76" s="953">
        <f>VLOOKUP(BC76&amp;"_令和4年度",データシート3!A:AB,MATCH("ea_"&amp;"中小水（河川）"&amp;"_年間発電",データシート3!$A$1:$AB$1,0),0)/10^3+VLOOKUP(BC76&amp;"_令和4年度",データシート3!A:AB,MATCH("ea_"&amp;"中小水（農業用水路）"&amp;"_年間発電",データシート3!$A$1:$AB$1,0),0)/10^3</f>
        <v>4779.4040000000005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521454.55899999995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586502.32848534838</v>
      </c>
      <c r="BK76" s="953">
        <f t="shared" si="21"/>
        <v>-65047.769485348428</v>
      </c>
      <c r="BL76" s="953">
        <f t="shared" si="22"/>
        <v>-65047.769485348428</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35216</v>
      </c>
      <c r="AY77" s="20" t="str">
        <f>IF(IFERROR(比較地域マスタ!$AE12,"")=0,"",IFERROR(比較地域マスタ!$AE12,""))</f>
        <v>山陽小野田市</v>
      </c>
      <c r="AZ77" s="18"/>
      <c r="BA77" s="24">
        <v>6</v>
      </c>
      <c r="BB77" s="24">
        <v>1</v>
      </c>
      <c r="BC77" s="20" t="str">
        <f t="shared" si="24"/>
        <v>35216</v>
      </c>
      <c r="BD77" s="20" t="str">
        <f t="shared" si="25"/>
        <v>山陽小野田市</v>
      </c>
      <c r="BE77" s="953">
        <f>VLOOKUP(BC77&amp;"_令和4年度",データシート3!A:AB,MATCH("ea_"&amp;"太陽光（建物系）"&amp;"_年間発電",データシート3!$A$1:$AB$1,0),0)/10^3+VLOOKUP(BC77&amp;"_令和4年度",データシート3!A:AB,MATCH("ea_"&amp;"太陽光（土地系）"&amp;"_年間発電",データシート3!$A$1:$AB$1,0),0)/10^3</f>
        <v>1075313.9099999999</v>
      </c>
      <c r="BF77" s="953">
        <f>VLOOKUP(BC77&amp;"_令和4年度",データシート3!A:AB,MATCH("ea_"&amp;"風力（陸上）"&amp;"_年間発電",データシート3!$A$1:$AB$1,0),0)/10^3</f>
        <v>44386.311000000002</v>
      </c>
      <c r="BG77" s="953">
        <f>VLOOKUP(BC77&amp;"_令和4年度",データシート3!A:AB,MATCH("ea_"&amp;"中小水（河川）"&amp;"_年間発電",データシート3!$A$1:$AB$1,0),0)/10^3+VLOOKUP(BC77&amp;"_令和4年度",データシート3!A:AB,MATCH("ea_"&amp;"中小水（農業用水路）"&amp;"_年間発電",データシート3!$A$1:$AB$1,0),0)/10^3</f>
        <v>184.29300000000001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1119884.514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1032280.4094281285</v>
      </c>
      <c r="BK77" s="953">
        <f t="shared" si="21"/>
        <v>87604.104571871459</v>
      </c>
      <c r="BL77" s="953">
        <f t="shared" si="22"/>
        <v>0</v>
      </c>
      <c r="BM77" s="953">
        <f t="shared" si="23"/>
        <v>87604.104571871459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35201</v>
      </c>
      <c r="AY78" s="20" t="str">
        <f>IF(IFERROR(比較地域マスタ!$AE13,"")=0,"",IFERROR(比較地域マスタ!$AE13,""))</f>
        <v>下関市</v>
      </c>
      <c r="AZ78" s="18"/>
      <c r="BA78" s="24">
        <v>7</v>
      </c>
      <c r="BB78" s="24">
        <v>1</v>
      </c>
      <c r="BC78" s="20" t="str">
        <f t="shared" si="24"/>
        <v>35201</v>
      </c>
      <c r="BD78" s="20" t="str">
        <f t="shared" si="25"/>
        <v>下関市</v>
      </c>
      <c r="BE78" s="953">
        <f>VLOOKUP(BC78&amp;"_令和4年度",データシート3!A:AB,MATCH("ea_"&amp;"太陽光（建物系）"&amp;"_年間発電",データシート3!$A$1:$AB$1,0),0)/10^3+VLOOKUP(BC78&amp;"_令和4年度",データシート3!A:AB,MATCH("ea_"&amp;"太陽光（土地系）"&amp;"_年間発電",データシート3!$A$1:$AB$1,0),0)/10^3</f>
        <v>4494574.608</v>
      </c>
      <c r="BF78" s="953">
        <f>VLOOKUP(BC78&amp;"_令和4年度",データシート3!A:AB,MATCH("ea_"&amp;"風力（陸上）"&amp;"_年間発電",データシート3!$A$1:$AB$1,0),0)/10^3</f>
        <v>1027696.05</v>
      </c>
      <c r="BG78" s="953">
        <f>VLOOKUP(BC78&amp;"_令和4年度",データシート3!A:AB,MATCH("ea_"&amp;"中小水（河川）"&amp;"_年間発電",データシート3!$A$1:$AB$1,0),0)/10^3+VLOOKUP(BC78&amp;"_令和4年度",データシート3!A:AB,MATCH("ea_"&amp;"中小水（農業用水路）"&amp;"_年間発電",データシート3!$A$1:$AB$1,0),0)/10^3</f>
        <v>4278.8739999999998</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5526549.5319999997</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1891857.0780361027</v>
      </c>
      <c r="BK78" s="953">
        <f t="shared" si="21"/>
        <v>3634692.4539638972</v>
      </c>
      <c r="BL78" s="953">
        <f t="shared" si="22"/>
        <v>0</v>
      </c>
      <c r="BM78" s="953">
        <f t="shared" si="23"/>
        <v>3634692.4539638972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35215</v>
      </c>
      <c r="AY79" s="20" t="str">
        <f>IF(IFERROR(比較地域マスタ!$AE14,"")=0,"",IFERROR(比較地域マスタ!$AE14,""))</f>
        <v>周南市</v>
      </c>
      <c r="AZ79" s="18"/>
      <c r="BA79" s="24">
        <v>8</v>
      </c>
      <c r="BB79" s="24">
        <v>1</v>
      </c>
      <c r="BC79" s="20" t="str">
        <f t="shared" si="24"/>
        <v>35215</v>
      </c>
      <c r="BD79" s="20" t="str">
        <f t="shared" si="25"/>
        <v>周南市</v>
      </c>
      <c r="BE79" s="953">
        <f>VLOOKUP(BC79&amp;"_令和4年度",データシート3!A:AB,MATCH("ea_"&amp;"太陽光（建物系）"&amp;"_年間発電",データシート3!$A$1:$AB$1,0),0)/10^3+VLOOKUP(BC79&amp;"_令和4年度",データシート3!A:AB,MATCH("ea_"&amp;"太陽光（土地系）"&amp;"_年間発電",データシート3!$A$1:$AB$1,0),0)/10^3</f>
        <v>1829368.969</v>
      </c>
      <c r="BF79" s="953">
        <f>VLOOKUP(BC79&amp;"_令和4年度",データシート3!A:AB,MATCH("ea_"&amp;"風力（陸上）"&amp;"_年間発電",データシート3!$A$1:$AB$1,0),0)/10^3</f>
        <v>1408508.274</v>
      </c>
      <c r="BG79" s="953">
        <f>VLOOKUP(BC79&amp;"_令和4年度",データシート3!A:AB,MATCH("ea_"&amp;"中小水（河川）"&amp;"_年間発電",データシート3!$A$1:$AB$1,0),0)/10^3+VLOOKUP(BC79&amp;"_令和4年度",データシート3!A:AB,MATCH("ea_"&amp;"中小水（農業用水路）"&amp;"_年間発電",データシート3!$A$1:$AB$1,0),0)/10^3</f>
        <v>30450.960999999999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3268328.2039999999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2030923.6443384932</v>
      </c>
      <c r="BK79" s="953">
        <f t="shared" si="21"/>
        <v>1237404.5596615067</v>
      </c>
      <c r="BL79" s="953">
        <f>IF(BK79&gt;0,0,BK79)</f>
        <v>0</v>
      </c>
      <c r="BM79" s="953">
        <f>IF(BK79&gt;0,BK79,0)</f>
        <v>1237404.5596615067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35305</v>
      </c>
      <c r="AY80" s="20" t="str">
        <f>IF(IFERROR(比較地域マスタ!$AE15,"")=0,"",IFERROR(比較地域マスタ!$AE15,""))</f>
        <v>周防大島町</v>
      </c>
      <c r="AZ80" s="18"/>
      <c r="BA80" s="24">
        <v>9</v>
      </c>
      <c r="BB80" s="24">
        <v>1</v>
      </c>
      <c r="BC80" s="20" t="str">
        <f t="shared" si="24"/>
        <v>35305</v>
      </c>
      <c r="BD80" s="20" t="str">
        <f t="shared" si="25"/>
        <v>周防大島町</v>
      </c>
      <c r="BE80" s="953">
        <f>VLOOKUP(BC80&amp;"_令和4年度",データシート3!A:AB,MATCH("ea_"&amp;"太陽光（建物系）"&amp;"_年間発電",データシート3!$A$1:$AB$1,0),0)/10^3+VLOOKUP(BC80&amp;"_令和4年度",データシート3!A:AB,MATCH("ea_"&amp;"太陽光（土地系）"&amp;"_年間発電",データシート3!$A$1:$AB$1,0),0)/10^3</f>
        <v>783991.24899999995</v>
      </c>
      <c r="BF80" s="953">
        <f>VLOOKUP(BC80&amp;"_令和4年度",データシート3!A:AB,MATCH("ea_"&amp;"風力（陸上）"&amp;"_年間発電",データシート3!$A$1:$AB$1,0),0)/10^3</f>
        <v>153968.921</v>
      </c>
      <c r="BG80" s="953">
        <f>VLOOKUP(BC80&amp;"_令和4年度",データシート3!A:AB,MATCH("ea_"&amp;"中小水（河川）"&amp;"_年間発電",データシート3!$A$1:$AB$1,0),0)/10^3+VLOOKUP(BC80&amp;"_令和4年度",データシート3!A:AB,MATCH("ea_"&amp;"中小水（農業用水路）"&amp;"_年間発電",データシート3!$A$1:$AB$1,0),0)/10^3</f>
        <v>203.56399999999999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938163.73399999994</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74271.445864425099</v>
      </c>
      <c r="BK80" s="953">
        <f t="shared" si="21"/>
        <v>863892.2881355749</v>
      </c>
      <c r="BL80" s="953">
        <f t="shared" si="22"/>
        <v>0</v>
      </c>
      <c r="BM80" s="953">
        <f t="shared" si="23"/>
        <v>863892.2881355749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35343</v>
      </c>
      <c r="AY81" s="20" t="str">
        <f>IF(IFERROR(比較地域マスタ!$AE16,"")=0,"",IFERROR(比較地域マスタ!$AE16,""))</f>
        <v>田布施町</v>
      </c>
      <c r="AZ81" s="18"/>
      <c r="BA81" s="24">
        <v>10</v>
      </c>
      <c r="BB81" s="24">
        <v>1</v>
      </c>
      <c r="BC81" s="20" t="str">
        <f t="shared" si="24"/>
        <v>35343</v>
      </c>
      <c r="BD81" s="20" t="str">
        <f t="shared" si="25"/>
        <v>田布施町</v>
      </c>
      <c r="BE81" s="953">
        <f>VLOOKUP(BC81&amp;"_令和4年度",データシート3!A:AB,MATCH("ea_"&amp;"太陽光（建物系）"&amp;"_年間発電",データシート3!$A$1:$AB$1,0),0)/10^3+VLOOKUP(BC81&amp;"_令和4年度",データシート3!A:AB,MATCH("ea_"&amp;"太陽光（土地系）"&amp;"_年間発電",データシート3!$A$1:$AB$1,0),0)/10^3</f>
        <v>440147.44</v>
      </c>
      <c r="BF81" s="953">
        <f>VLOOKUP(BC81&amp;"_令和4年度",データシート3!A:AB,MATCH("ea_"&amp;"風力（陸上）"&amp;"_年間発電",データシート3!$A$1:$AB$1,0),0)/10^3</f>
        <v>10606.28</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450753.72000000003</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98970.965795606491</v>
      </c>
      <c r="BK81" s="953">
        <f t="shared" si="21"/>
        <v>351782.75420439354</v>
      </c>
      <c r="BL81" s="953">
        <f t="shared" si="22"/>
        <v>0</v>
      </c>
      <c r="BM81" s="953">
        <f t="shared" si="23"/>
        <v>351782.75420439354</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35211</v>
      </c>
      <c r="AY82" s="20" t="str">
        <f>IF(IFERROR(比較地域マスタ!$AE17,"")=0,"",IFERROR(比較地域マスタ!$AE17,""))</f>
        <v>長門市</v>
      </c>
      <c r="AZ82" s="18"/>
      <c r="BA82" s="24">
        <v>11</v>
      </c>
      <c r="BB82" s="24">
        <v>1</v>
      </c>
      <c r="BC82" s="20" t="str">
        <f t="shared" si="24"/>
        <v>35211</v>
      </c>
      <c r="BD82" s="20" t="str">
        <f t="shared" si="25"/>
        <v>長門市</v>
      </c>
      <c r="BE82" s="953">
        <f>VLOOKUP(BC82&amp;"_令和4年度",データシート3!A:AB,MATCH("ea_"&amp;"太陽光（建物系）"&amp;"_年間発電",データシート3!$A$1:$AB$1,0),0)/10^3+VLOOKUP(BC82&amp;"_令和4年度",データシート3!A:AB,MATCH("ea_"&amp;"太陽光（土地系）"&amp;"_年間発電",データシート3!$A$1:$AB$1,0),0)/10^3</f>
        <v>1435887.6629999999</v>
      </c>
      <c r="BF82" s="953">
        <f>VLOOKUP(BC82&amp;"_令和4年度",データシート3!A:AB,MATCH("ea_"&amp;"風力（陸上）"&amp;"_年間発電",データシート3!$A$1:$AB$1,0),0)/10^3</f>
        <v>1106751.216</v>
      </c>
      <c r="BG82" s="953">
        <f>VLOOKUP(BC82&amp;"_令和4年度",データシート3!A:AB,MATCH("ea_"&amp;"中小水（河川）"&amp;"_年間発電",データシート3!$A$1:$AB$1,0),0)/10^3+VLOOKUP(BC82&amp;"_令和4年度",データシート3!A:AB,MATCH("ea_"&amp;"中小水（農業用水路）"&amp;"_年間発電",データシート3!$A$1:$AB$1,0),0)/10^3</f>
        <v>3153.7319999999995</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17.170000000000002</v>
      </c>
      <c r="BI82" s="953">
        <f t="shared" si="26"/>
        <v>2545809.7809999995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204124.13172822868</v>
      </c>
      <c r="BK82" s="953">
        <f t="shared" si="21"/>
        <v>2341685.6492717708</v>
      </c>
      <c r="BL82" s="953">
        <f t="shared" si="22"/>
        <v>0</v>
      </c>
      <c r="BM82" s="953">
        <f t="shared" si="23"/>
        <v>2341685.6492717708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35204</v>
      </c>
      <c r="AY83" s="20" t="str">
        <f>IF(IFERROR(比較地域マスタ!$AE18,"")=0,"",IFERROR(比較地域マスタ!$AE18,""))</f>
        <v>萩市</v>
      </c>
      <c r="AZ83" s="18"/>
      <c r="BA83" s="24">
        <v>12</v>
      </c>
      <c r="BB83" s="24">
        <v>1</v>
      </c>
      <c r="BC83" s="20" t="str">
        <f t="shared" si="24"/>
        <v>35204</v>
      </c>
      <c r="BD83" s="20" t="str">
        <f t="shared" si="25"/>
        <v>萩市</v>
      </c>
      <c r="BE83" s="953">
        <f>VLOOKUP(BC83&amp;"_令和4年度",データシート3!A:AB,MATCH("ea_"&amp;"太陽光（建物系）"&amp;"_年間発電",データシート3!$A$1:$AB$1,0),0)/10^3+VLOOKUP(BC83&amp;"_令和4年度",データシート3!A:AB,MATCH("ea_"&amp;"太陽光（土地系）"&amp;"_年間発電",データシート3!$A$1:$AB$1,0),0)/10^3</f>
        <v>2209985.0950000002</v>
      </c>
      <c r="BF83" s="953">
        <f>VLOOKUP(BC83&amp;"_令和4年度",データシート3!A:AB,MATCH("ea_"&amp;"風力（陸上）"&amp;"_年間発電",データシート3!$A$1:$AB$1,0),0)/10^3</f>
        <v>1758870.368</v>
      </c>
      <c r="BG83" s="953">
        <f>VLOOKUP(BC83&amp;"_令和4年度",データシート3!A:AB,MATCH("ea_"&amp;"中小水（河川）"&amp;"_年間発電",データシート3!$A$1:$AB$1,0),0)/10^3+VLOOKUP(BC83&amp;"_令和4年度",データシート3!A:AB,MATCH("ea_"&amp;"中小水（農業用水路）"&amp;"_年間発電",データシート3!$A$1:$AB$1,0),0)/10^3</f>
        <v>4105.9030000000002</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4.9059999999999997</v>
      </c>
      <c r="BI83" s="953">
        <f t="shared" si="26"/>
        <v>3972966.2720000003</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246058.61448724184</v>
      </c>
      <c r="BK83" s="953">
        <f t="shared" si="21"/>
        <v>3726907.6575127584</v>
      </c>
      <c r="BL83" s="953">
        <f t="shared" si="22"/>
        <v>0</v>
      </c>
      <c r="BM83" s="953">
        <f t="shared" si="23"/>
        <v>3726907.6575127584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35210</v>
      </c>
      <c r="AY84" s="20" t="str">
        <f>IF(IFERROR(比較地域マスタ!$AE19,"")=0,"",IFERROR(比較地域マスタ!$AE19,""))</f>
        <v>光市</v>
      </c>
      <c r="AZ84" s="18"/>
      <c r="BA84" s="24">
        <v>13</v>
      </c>
      <c r="BB84" s="24">
        <v>1</v>
      </c>
      <c r="BC84" s="20" t="str">
        <f t="shared" si="24"/>
        <v>35210</v>
      </c>
      <c r="BD84" s="20" t="str">
        <f t="shared" si="25"/>
        <v>光市</v>
      </c>
      <c r="BE84" s="953">
        <f>VLOOKUP(BC84&amp;"_令和4年度",データシート3!A:AB,MATCH("ea_"&amp;"太陽光（建物系）"&amp;"_年間発電",データシート3!$A$1:$AB$1,0),0)/10^3+VLOOKUP(BC84&amp;"_令和4年度",データシート3!A:AB,MATCH("ea_"&amp;"太陽光（土地系）"&amp;"_年間発電",データシート3!$A$1:$AB$1,0),0)/10^3</f>
        <v>658037.96899999992</v>
      </c>
      <c r="BF84" s="953">
        <f>VLOOKUP(BC84&amp;"_令和4年度",データシート3!A:AB,MATCH("ea_"&amp;"風力（陸上）"&amp;"_年間発電",データシート3!$A$1:$AB$1,0),0)/10^3</f>
        <v>17564.75</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675602.71899999992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861799.00702070689</v>
      </c>
      <c r="BK84" s="953">
        <f t="shared" si="21"/>
        <v>-186196.28802070697</v>
      </c>
      <c r="BL84" s="953">
        <f t="shared" si="22"/>
        <v>-186196.28802070697</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35344</v>
      </c>
      <c r="AY85" s="20" t="str">
        <f>IF(IFERROR(比較地域マスタ!$AE20,"")=0,"",IFERROR(比較地域マスタ!$AE20,""))</f>
        <v>平生町</v>
      </c>
      <c r="AZ85" s="18"/>
      <c r="BA85" s="24">
        <v>14</v>
      </c>
      <c r="BB85" s="24">
        <v>1</v>
      </c>
      <c r="BC85" s="20" t="str">
        <f t="shared" si="24"/>
        <v>35344</v>
      </c>
      <c r="BD85" s="20" t="str">
        <f t="shared" si="25"/>
        <v>平生町</v>
      </c>
      <c r="BE85" s="953">
        <f>VLOOKUP(BC85&amp;"_令和4年度",データシート3!A:AB,MATCH("ea_"&amp;"太陽光（建物系）"&amp;"_年間発電",データシート3!$A$1:$AB$1,0),0)/10^3+VLOOKUP(BC85&amp;"_令和4年度",データシート3!A:AB,MATCH("ea_"&amp;"太陽光（土地系）"&amp;"_年間発電",データシート3!$A$1:$AB$1,0),0)/10^3</f>
        <v>269769.27399999998</v>
      </c>
      <c r="BF85" s="953">
        <f>VLOOKUP(BC85&amp;"_令和4年度",データシート3!A:AB,MATCH("ea_"&amp;"風力（陸上）"&amp;"_年間発電",データシート3!$A$1:$AB$1,0),0)/10^3</f>
        <v>13006.289000000001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282775.56299999997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77913.840081123111</v>
      </c>
      <c r="BK85" s="953">
        <f t="shared" si="21"/>
        <v>204861.72291887685</v>
      </c>
      <c r="BL85" s="953">
        <f t="shared" si="22"/>
        <v>0</v>
      </c>
      <c r="BM85" s="953">
        <f t="shared" si="23"/>
        <v>204861.72291887685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35206</v>
      </c>
      <c r="AY86" s="20" t="str">
        <f>IF(IFERROR(比較地域マスタ!$AE21,"")=0,"",IFERROR(比較地域マスタ!$AE21,""))</f>
        <v>防府市</v>
      </c>
      <c r="AZ86" s="18"/>
      <c r="BA86" s="24">
        <v>15</v>
      </c>
      <c r="BB86" s="24">
        <v>1</v>
      </c>
      <c r="BC86" s="20" t="str">
        <f t="shared" si="24"/>
        <v>35206</v>
      </c>
      <c r="BD86" s="20" t="str">
        <f t="shared" si="25"/>
        <v>防府市</v>
      </c>
      <c r="BE86" s="953">
        <f>VLOOKUP(BC86&amp;"_令和4年度",データシート3!A:AB,MATCH("ea_"&amp;"太陽光（建物系）"&amp;"_年間発電",データシート3!$A$1:$AB$1,0),0)/10^3+VLOOKUP(BC86&amp;"_令和4年度",データシート3!A:AB,MATCH("ea_"&amp;"太陽光（土地系）"&amp;"_年間発電",データシート3!$A$1:$AB$1,0),0)/10^3</f>
        <v>1469676.2820000001</v>
      </c>
      <c r="BF86" s="953">
        <f>VLOOKUP(BC86&amp;"_令和4年度",データシート3!A:AB,MATCH("ea_"&amp;"風力（陸上）"&amp;"_年間発電",データシート3!$A$1:$AB$1,0),0)/10^3</f>
        <v>276615.913</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1746292.1950000001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1293547.4988663755</v>
      </c>
      <c r="BK86" s="953">
        <f t="shared" si="21"/>
        <v>452744.69613362453</v>
      </c>
      <c r="BL86" s="953">
        <f t="shared" si="22"/>
        <v>0</v>
      </c>
      <c r="BM86" s="953">
        <f t="shared" si="23"/>
        <v>452744.69613362453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35213</v>
      </c>
      <c r="AY87" s="20" t="str">
        <f>IF(IFERROR(比較地域マスタ!$AE22,"")=0,"",IFERROR(比較地域マスタ!$AE22,""))</f>
        <v>美祢市</v>
      </c>
      <c r="AZ87" s="18"/>
      <c r="BA87" s="24">
        <v>16</v>
      </c>
      <c r="BB87" s="24">
        <v>1</v>
      </c>
      <c r="BC87" s="20" t="str">
        <f t="shared" si="24"/>
        <v>35213</v>
      </c>
      <c r="BD87" s="20" t="str">
        <f t="shared" si="25"/>
        <v>美祢市</v>
      </c>
      <c r="BE87" s="953">
        <f>VLOOKUP(BC87&amp;"_令和4年度",データシート3!A:AB,MATCH("ea_"&amp;"太陽光（建物系）"&amp;"_年間発電",データシート3!$A$1:$AB$1,0),0)/10^3+VLOOKUP(BC87&amp;"_令和4年度",データシート3!A:AB,MATCH("ea_"&amp;"太陽光（土地系）"&amp;"_年間発電",データシート3!$A$1:$AB$1,0),0)/10^3</f>
        <v>1880109.2989999999</v>
      </c>
      <c r="BF87" s="953">
        <f>VLOOKUP(BC87&amp;"_令和4年度",データシート3!A:AB,MATCH("ea_"&amp;"風力（陸上）"&amp;"_年間発電",データシート3!$A$1:$AB$1,0),0)/10^3</f>
        <v>951863.14899999998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2708.471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2834680.9189999998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180361.73948904741</v>
      </c>
      <c r="BK87" s="953">
        <f t="shared" si="21"/>
        <v>2654319.1795109524</v>
      </c>
      <c r="BL87" s="953">
        <f t="shared" si="22"/>
        <v>0</v>
      </c>
      <c r="BM87" s="953">
        <f t="shared" si="23"/>
        <v>2654319.1795109524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35212</v>
      </c>
      <c r="AY88" s="20" t="str">
        <f>IF(IFERROR(比較地域マスタ!$AE23,"")=0,"",IFERROR(比較地域マスタ!$AE23,""))</f>
        <v>柳井市</v>
      </c>
      <c r="AZ88" s="18"/>
      <c r="BA88" s="24">
        <v>17</v>
      </c>
      <c r="BB88" s="24">
        <v>1</v>
      </c>
      <c r="BC88" s="20" t="str">
        <f t="shared" si="24"/>
        <v>35212</v>
      </c>
      <c r="BD88" s="20" t="str">
        <f t="shared" si="25"/>
        <v>柳井市</v>
      </c>
      <c r="BE88" s="953">
        <f>VLOOKUP(BC88&amp;"_令和4年度",データシート3!A:AB,MATCH("ea_"&amp;"太陽光（建物系）"&amp;"_年間発電",データシート3!$A$1:$AB$1,0),0)/10^3+VLOOKUP(BC88&amp;"_令和4年度",データシート3!A:AB,MATCH("ea_"&amp;"太陽光（土地系）"&amp;"_年間発電",データシート3!$A$1:$AB$1,0),0)/10^3</f>
        <v>947753.02599999995</v>
      </c>
      <c r="BF88" s="953">
        <f>VLOOKUP(BC88&amp;"_令和4年度",データシート3!A:AB,MATCH("ea_"&amp;"風力（陸上）"&amp;"_年間発電",データシート3!$A$1:$AB$1,0),0)/10^3</f>
        <v>157676.299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1105429.325</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183534.2676335412</v>
      </c>
      <c r="BK88" s="953">
        <f t="shared" si="21"/>
        <v>921895.0573664587</v>
      </c>
      <c r="BL88" s="953">
        <f t="shared" si="22"/>
        <v>0</v>
      </c>
      <c r="BM88" s="953">
        <f t="shared" si="23"/>
        <v>921895.0573664587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35203</v>
      </c>
      <c r="AY89" s="20" t="str">
        <f>IF(IFERROR(比較地域マスタ!$AE24,"")=0,"",IFERROR(比較地域マスタ!$AE24,""))</f>
        <v>山口市</v>
      </c>
      <c r="AZ89" s="18"/>
      <c r="BA89" s="24">
        <v>18</v>
      </c>
      <c r="BB89" s="24">
        <v>1</v>
      </c>
      <c r="BC89" s="20" t="str">
        <f t="shared" si="24"/>
        <v>35203</v>
      </c>
      <c r="BD89" s="20" t="str">
        <f t="shared" si="25"/>
        <v>山口市</v>
      </c>
      <c r="BE89" s="953">
        <f>VLOOKUP(BC89&amp;"_令和4年度",データシート3!A:AB,MATCH("ea_"&amp;"太陽光（建物系）"&amp;"_年間発電",データシート3!$A$1:$AB$1,0),0)/10^3+VLOOKUP(BC89&amp;"_令和4年度",データシート3!A:AB,MATCH("ea_"&amp;"太陽光（土地系）"&amp;"_年間発電",データシート3!$A$1:$AB$1,0),0)/10^3</f>
        <v>5057957.1040000003</v>
      </c>
      <c r="BF89" s="953">
        <f>VLOOKUP(BC89&amp;"_令和4年度",データシート3!A:AB,MATCH("ea_"&amp;"風力（陸上）"&amp;"_年間発電",データシート3!$A$1:$AB$1,0),0)/10^3</f>
        <v>2733418.7859999994</v>
      </c>
      <c r="BG89" s="953">
        <f>VLOOKUP(BC89&amp;"_令和4年度",データシート3!A:AB,MATCH("ea_"&amp;"中小水（河川）"&amp;"_年間発電",データシート3!$A$1:$AB$1,0),0)/10^3+VLOOKUP(BC89&amp;"_令和4年度",データシート3!A:AB,MATCH("ea_"&amp;"中小水（農業用水路）"&amp;"_年間発電",データシート3!$A$1:$AB$1,0),0)/10^3</f>
        <v>25814.609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7817190.4989999998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1335960.9728437392</v>
      </c>
      <c r="BK89" s="953">
        <f t="shared" si="21"/>
        <v>6481229.5261562606</v>
      </c>
      <c r="BL89" s="953">
        <f t="shared" si="22"/>
        <v>0</v>
      </c>
      <c r="BM89" s="953">
        <f t="shared" si="23"/>
        <v>6481229.5261562606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35321</v>
      </c>
      <c r="AY90" s="20" t="str">
        <f>IF(IFERROR(比較地域マスタ!$AE25,"")=0,"",IFERROR(比較地域マスタ!$AE25,""))</f>
        <v>和木町</v>
      </c>
      <c r="AZ90" s="18"/>
      <c r="BA90" s="24">
        <v>19</v>
      </c>
      <c r="BB90" s="24">
        <v>1</v>
      </c>
      <c r="BC90" s="20" t="str">
        <f t="shared" si="24"/>
        <v>35321</v>
      </c>
      <c r="BD90" s="20" t="str">
        <f t="shared" si="25"/>
        <v>和木町</v>
      </c>
      <c r="BE90" s="953">
        <f>VLOOKUP(BC90&amp;"_令和4年度",データシート3!A:AB,MATCH("ea_"&amp;"太陽光（建物系）"&amp;"_年間発電",データシート3!$A$1:$AB$1,0),0)/10^3+VLOOKUP(BC90&amp;"_令和4年度",データシート3!A:AB,MATCH("ea_"&amp;"太陽光（土地系）"&amp;"_年間発電",データシート3!$A$1:$AB$1,0),0)/10^3</f>
        <v>41970.286</v>
      </c>
      <c r="BF90" s="953">
        <f>VLOOKUP(BC90&amp;"_令和4年度",データシート3!A:AB,MATCH("ea_"&amp;"風力（陸上）"&amp;"_年間発電",データシート3!$A$1:$AB$1,0),0)/10^3</f>
        <v>647.18299999999999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42617.468999999997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516776.57725787396</v>
      </c>
      <c r="BK90" s="953">
        <f t="shared" si="21"/>
        <v>-474159.10825787397</v>
      </c>
      <c r="BL90" s="953">
        <f t="shared" si="22"/>
        <v>-474159.10825787397</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周南市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35215</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28</v>
      </c>
      <c r="H7" s="786">
        <f t="shared" si="2"/>
        <v>29</v>
      </c>
      <c r="I7" s="786">
        <f t="shared" si="2"/>
        <v>30</v>
      </c>
      <c r="J7" s="786">
        <f t="shared" si="2"/>
        <v>28</v>
      </c>
      <c r="K7" s="787">
        <f t="shared" si="2"/>
        <v>26</v>
      </c>
      <c r="L7" s="787">
        <f t="shared" si="2"/>
        <v>26</v>
      </c>
      <c r="M7" s="787">
        <f t="shared" si="2"/>
        <v>25</v>
      </c>
      <c r="N7" s="787">
        <f t="shared" si="2"/>
        <v>24</v>
      </c>
      <c r="O7" s="787">
        <f>SUM(O8:O13)</f>
        <v>25</v>
      </c>
      <c r="P7" s="787">
        <f t="shared" si="2"/>
        <v>24</v>
      </c>
      <c r="Q7" s="788">
        <f>SUM(Q8:Q13)</f>
        <v>24</v>
      </c>
      <c r="R7" s="1028">
        <f t="shared" si="2"/>
        <v>16069.315999999999</v>
      </c>
      <c r="S7" s="1029">
        <f t="shared" si="2"/>
        <v>15470.847</v>
      </c>
      <c r="T7" s="1029">
        <f t="shared" si="2"/>
        <v>13890.778999999999</v>
      </c>
      <c r="U7" s="1029">
        <f t="shared" si="2"/>
        <v>14127.563000000002</v>
      </c>
      <c r="V7" s="1029">
        <f t="shared" si="2"/>
        <v>14349.719000000001</v>
      </c>
      <c r="W7" s="1029">
        <f t="shared" si="2"/>
        <v>15089.379000000001</v>
      </c>
      <c r="X7" s="1029">
        <f t="shared" si="2"/>
        <v>15423.692999999999</v>
      </c>
      <c r="Y7" s="1029">
        <f t="shared" si="2"/>
        <v>16039.554000000002</v>
      </c>
      <c r="Z7" s="1029">
        <f>SUM(Z8:Z13)</f>
        <v>16012.432000000001</v>
      </c>
      <c r="AA7" s="1029">
        <f>SUM(AA8:AA13)</f>
        <v>14468.63</v>
      </c>
      <c r="AB7" s="1030">
        <f t="shared" si="2"/>
        <v>15027.361999999999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25</v>
      </c>
      <c r="H10" s="803">
        <f>VLOOKUP($D$3&amp;"_"&amp;H$3,データシート1!$A:$BT,MATCH($G$2&amp;"_"&amp;$C10,データシート1!$A$1:$BT$1,0),0)</f>
        <v>26</v>
      </c>
      <c r="I10" s="803">
        <f>VLOOKUP($D$3&amp;"_"&amp;I$3,データシート1!$A:$BT,MATCH($G$2&amp;"_"&amp;$C10,データシート1!$A$1:$BT$1,0),0)</f>
        <v>26</v>
      </c>
      <c r="J10" s="803">
        <f>VLOOKUP($D$3&amp;"_"&amp;J$3,データシート1!$A:$BT,MATCH($G$2&amp;"_"&amp;$C10,データシート1!$A$1:$BT$1,0),0)</f>
        <v>25</v>
      </c>
      <c r="K10" s="804">
        <f>VLOOKUP($D$3&amp;"_"&amp;K$3,データシート1!$A:$BT,MATCH($G$2&amp;"_"&amp;$C10,データシート1!$A$1:$BT$1,0),0)</f>
        <v>23</v>
      </c>
      <c r="L10" s="804">
        <f>VLOOKUP($D$3&amp;"_"&amp;L$3,データシート1!$A:$BT,MATCH($G$2&amp;"_"&amp;$C10,データシート1!$A$1:$BT$1,0),0)</f>
        <v>23</v>
      </c>
      <c r="M10" s="804">
        <f>VLOOKUP($D$3&amp;"_"&amp;M$3,データシート1!$A:$BT,MATCH($G$2&amp;"_"&amp;$C10,データシート1!$A$1:$BT$1,0),0)</f>
        <v>22</v>
      </c>
      <c r="N10" s="804">
        <f>VLOOKUP($D$3&amp;"_"&amp;N$3,データシート1!$A:$BT,MATCH($G$2&amp;"_"&amp;$C10,データシート1!$A$1:$BT$1,0),0)</f>
        <v>21</v>
      </c>
      <c r="O10" s="804">
        <f>VLOOKUP($D$3&amp;"_"&amp;O$3,データシート1!$A:$BT,MATCH($G$2&amp;"_"&amp;$C10,データシート1!$A$1:$BT$1,0),0)</f>
        <v>22</v>
      </c>
      <c r="P10" s="804">
        <f>VLOOKUP($D$3&amp;"_"&amp;P$3,データシート1!$A:$BT,MATCH($G$2&amp;"_"&amp;$C10,データシート1!$A$1:$BT$1,0),0)</f>
        <v>20</v>
      </c>
      <c r="Q10" s="805">
        <f>VLOOKUP($D$3&amp;"_"&amp;Q$3,データシート1!$A:$BT,MATCH($G$2&amp;"_"&amp;$C10,データシート1!$A$1:$BT$1,0),0)</f>
        <v>21</v>
      </c>
      <c r="R10" s="1034">
        <f>VLOOKUP($D$3&amp;"_"&amp;R$3,データシート1!$A:$BT,MATCH($R$2&amp;"_"&amp;$C10,データシート1!$A$1:$BT$1,0),0)</f>
        <v>15240.960999999999</v>
      </c>
      <c r="S10" s="1035">
        <f>VLOOKUP($D$3&amp;"_"&amp;S$3,データシート1!$A:$BT,MATCH($R$2&amp;"_"&amp;$C10,データシート1!$A$1:$BT$1,0),0)</f>
        <v>14620.078</v>
      </c>
      <c r="T10" s="1035">
        <f>VLOOKUP($D$3&amp;"_"&amp;T$3,データシート1!$A:$BT,MATCH($R$2&amp;"_"&amp;$C10,データシート1!$A$1:$BT$1,0),0)</f>
        <v>13130.098</v>
      </c>
      <c r="U10" s="1035">
        <f>VLOOKUP($D$3&amp;"_"&amp;U$3,データシート1!$A:$BT,MATCH($R$2&amp;"_"&amp;$C10,データシート1!$A$1:$BT$1,0),0)</f>
        <v>13323.272000000001</v>
      </c>
      <c r="V10" s="1035">
        <f>VLOOKUP($D$3&amp;"_"&amp;V$3,データシート1!$A:$BT,MATCH($R$2&amp;"_"&amp;$C10,データシート1!$A$1:$BT$1,0),0)</f>
        <v>14246.932000000001</v>
      </c>
      <c r="W10" s="1035">
        <f>VLOOKUP($D$3&amp;"_"&amp;W$3,データシート1!$A:$BT,MATCH($R$2&amp;"_"&amp;$C10,データシート1!$A$1:$BT$1,0),0)</f>
        <v>14981.993</v>
      </c>
      <c r="X10" s="1035">
        <f>VLOOKUP($D$3&amp;"_"&amp;X$3,データシート1!$A:$BT,MATCH($R$2&amp;"_"&amp;$C10,データシート1!$A$1:$BT$1,0),0)</f>
        <v>15313.133</v>
      </c>
      <c r="Y10" s="1035">
        <f>VLOOKUP($D$3&amp;"_"&amp;Y$3,データシート1!$A:$BT,MATCH($R$2&amp;"_"&amp;$C10,データシート1!$A$1:$BT$1,0),0)</f>
        <v>15927.593000000001</v>
      </c>
      <c r="Z10" s="1035">
        <f>VLOOKUP($D$3&amp;"_"&amp;Z$3,データシート1!$A:$BT,MATCH($R$2&amp;"_"&amp;$C10,データシート1!$A$1:$BT$1,0),0)</f>
        <v>15901.126</v>
      </c>
      <c r="AA10" s="1035">
        <f>VLOOKUP($D$3&amp;"_"&amp;AA$3,データシート1!$A:$BT,MATCH($R$2&amp;"_"&amp;$C10,データシート1!$A$1:$BT$1,0),0)</f>
        <v>12346.722</v>
      </c>
      <c r="AB10" s="1036">
        <f>VLOOKUP($D$3&amp;"_"&amp;AB$3,データシート1!$A:$BT,MATCH($R$2&amp;"_"&amp;$C10,データシート1!$A$1:$BT$1,0),0)</f>
        <v>14920.397999999999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2</v>
      </c>
      <c r="J11" s="803">
        <f>VLOOKUP($D$3&amp;"_"&amp;J$3,データシート1!$A:$BT,MATCH($G$2&amp;"_"&amp;$C11,データシート1!$A$1:$BT$1,0),0)</f>
        <v>1</v>
      </c>
      <c r="K11" s="804">
        <f>VLOOKUP($D$3&amp;"_"&amp;K$3,データシート1!$A:$BT,MATCH($G$2&amp;"_"&amp;$C11,データシート1!$A$1:$BT$1,0),0)</f>
        <v>2</v>
      </c>
      <c r="L11" s="804">
        <f>VLOOKUP($D$3&amp;"_"&amp;L$3,データシート1!$A:$BT,MATCH($G$2&amp;"_"&amp;$C11,データシート1!$A$1:$BT$1,0),0)</f>
        <v>2</v>
      </c>
      <c r="M11" s="804">
        <f>VLOOKUP($D$3&amp;"_"&amp;M$3,データシート1!$A:$BT,MATCH($G$2&amp;"_"&amp;$C11,データシート1!$A$1:$BT$1,0),0)</f>
        <v>2</v>
      </c>
      <c r="N11" s="804">
        <f>VLOOKUP($D$3&amp;"_"&amp;N$3,データシート1!$A:$BT,MATCH($G$2&amp;"_"&amp;$C11,データシート1!$A$1:$BT$1,0),0)</f>
        <v>2</v>
      </c>
      <c r="O11" s="804">
        <f>VLOOKUP($D$3&amp;"_"&amp;O$3,データシート1!$A:$BT,MATCH($G$2&amp;"_"&amp;$C11,データシート1!$A$1:$BT$1,0),0)</f>
        <v>2</v>
      </c>
      <c r="P11" s="804">
        <f>VLOOKUP($D$3&amp;"_"&amp;P$3,データシート1!$A:$BT,MATCH($G$2&amp;"_"&amp;$C11,データシート1!$A$1:$BT$1,0),0)</f>
        <v>2</v>
      </c>
      <c r="Q11" s="805">
        <f>VLOOKUP($D$3&amp;"_"&amp;Q$3,データシート1!$A:$BT,MATCH($G$2&amp;"_"&amp;$C11,データシート1!$A$1:$BT$1,0),0)</f>
        <v>2</v>
      </c>
      <c r="R11" s="1034">
        <f>VLOOKUP($D$3&amp;"_"&amp;R$3,データシート1!$A:$BT,MATCH($R$2&amp;"_"&amp;$C11,データシート1!$A$1:$BT$1,0),0)</f>
        <v>8.0500000000000007</v>
      </c>
      <c r="S11" s="1035">
        <f>VLOOKUP($D$3&amp;"_"&amp;S$3,データシート1!$A:$BT,MATCH($R$2&amp;"_"&amp;$C11,データシート1!$A$1:$BT$1,0),0)</f>
        <v>9.718</v>
      </c>
      <c r="T11" s="1035">
        <f>VLOOKUP($D$3&amp;"_"&amp;T$3,データシート1!$A:$BT,MATCH($R$2&amp;"_"&amp;$C11,データシート1!$A$1:$BT$1,0),0)</f>
        <v>12.629999999999999</v>
      </c>
      <c r="U11" s="1035">
        <f>VLOOKUP($D$3&amp;"_"&amp;U$3,データシート1!$A:$BT,MATCH($R$2&amp;"_"&amp;$C11,データシート1!$A$1:$BT$1,0),0)</f>
        <v>3.7269999999999999</v>
      </c>
      <c r="V11" s="1035">
        <f>VLOOKUP($D$3&amp;"_"&amp;V$3,データシート1!$A:$BT,MATCH($R$2&amp;"_"&amp;$C11,データシート1!$A$1:$BT$1,0),0)</f>
        <v>13.395</v>
      </c>
      <c r="W11" s="1035">
        <f>VLOOKUP($D$3&amp;"_"&amp;W$3,データシート1!$A:$BT,MATCH($R$2&amp;"_"&amp;$C11,データシート1!$A$1:$BT$1,0),0)</f>
        <v>13.742000000000001</v>
      </c>
      <c r="X11" s="1035">
        <f>VLOOKUP($D$3&amp;"_"&amp;X$3,データシート1!$A:$BT,MATCH($R$2&amp;"_"&amp;$C11,データシート1!$A$1:$BT$1,0),0)</f>
        <v>14.045</v>
      </c>
      <c r="Y11" s="1035">
        <f>VLOOKUP($D$3&amp;"_"&amp;Y$3,データシート1!$A:$BT,MATCH($R$2&amp;"_"&amp;$C11,データシート1!$A$1:$BT$1,0),0)</f>
        <v>13.531000000000001</v>
      </c>
      <c r="Z11" s="1035">
        <f>VLOOKUP($D$3&amp;"_"&amp;Z$3,データシート1!$A:$BT,MATCH($R$2&amp;"_"&amp;$C11,データシート1!$A$1:$BT$1,0),0)</f>
        <v>11.143000000000001</v>
      </c>
      <c r="AA11" s="1035">
        <f>VLOOKUP($D$3&amp;"_"&amp;AA$3,データシート1!$A:$BT,MATCH($R$2&amp;"_"&amp;$C11,データシート1!$A$1:$BT$1,0),0)</f>
        <v>12.303000000000001</v>
      </c>
      <c r="AB11" s="1036">
        <f>VLOOKUP($D$3&amp;"_"&amp;AB$3,データシート1!$A:$BT,MATCH($R$2&amp;"_"&amp;$C11,データシート1!$A$1:$BT$1,0),0)</f>
        <v>10.704000000000001</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2</v>
      </c>
      <c r="H12" s="811">
        <f>VLOOKUP($D$3&amp;"_"&amp;H$3,データシート1!$A:$BT,MATCH($G$2&amp;"_"&amp;$C12,データシート1!$A$1:$BT$1,0),0)</f>
        <v>2</v>
      </c>
      <c r="I12" s="811">
        <f>VLOOKUP($D$3&amp;"_"&amp;I$3,データシート1!$A:$BT,MATCH($G$2&amp;"_"&amp;$C12,データシート1!$A$1:$BT$1,0),0)</f>
        <v>2</v>
      </c>
      <c r="J12" s="811">
        <f>VLOOKUP($D$3&amp;"_"&amp;J$3,データシート1!$A:$BT,MATCH($G$2&amp;"_"&amp;$C12,データシート1!$A$1:$BT$1,0),0)</f>
        <v>2</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1</v>
      </c>
      <c r="N12" s="812">
        <f>VLOOKUP($D$3&amp;"_"&amp;N$3,データシート1!$A:$BT,MATCH($G$2&amp;"_"&amp;$C12,データシート1!$A$1:$BT$1,0),0)</f>
        <v>1</v>
      </c>
      <c r="O12" s="812">
        <f>VLOOKUP($D$3&amp;"_"&amp;O$3,データシート1!$A:$BT,MATCH($G$2&amp;"_"&amp;$C12,データシート1!$A$1:$BT$1,0),0)</f>
        <v>1</v>
      </c>
      <c r="P12" s="812">
        <f>VLOOKUP($D$3&amp;"_"&amp;P$3,データシート1!$A:$BT,MATCH($G$2&amp;"_"&amp;$C12,データシート1!$A$1:$BT$1,0),0)</f>
        <v>2</v>
      </c>
      <c r="Q12" s="813">
        <f>VLOOKUP($D$3&amp;"_"&amp;Q$3,データシート1!$A:$BT,MATCH($G$2&amp;"_"&amp;$C12,データシート1!$A$1:$BT$1,0),0)</f>
        <v>1</v>
      </c>
      <c r="R12" s="1037">
        <f>VLOOKUP($D$3&amp;"_"&amp;R$3,データシート1!$A:$BT,MATCH($R$2&amp;"_"&amp;$C12,データシート1!$A$1:$BT$1,0),0)</f>
        <v>820.30499999999995</v>
      </c>
      <c r="S12" s="1038">
        <f>VLOOKUP($D$3&amp;"_"&amp;S$3,データシート1!$A:$BT,MATCH($R$2&amp;"_"&amp;$C12,データシート1!$A$1:$BT$1,0),0)</f>
        <v>841.05100000000004</v>
      </c>
      <c r="T12" s="1038">
        <f>VLOOKUP($D$3&amp;"_"&amp;T$3,データシート1!$A:$BT,MATCH($R$2&amp;"_"&amp;$C12,データシート1!$A$1:$BT$1,0),0)</f>
        <v>748.05100000000004</v>
      </c>
      <c r="U12" s="1038">
        <f>VLOOKUP($D$3&amp;"_"&amp;U$3,データシート1!$A:$BT,MATCH($R$2&amp;"_"&amp;$C12,データシート1!$A$1:$BT$1,0),0)</f>
        <v>800.56399999999996</v>
      </c>
      <c r="V12" s="1038">
        <f>VLOOKUP($D$3&amp;"_"&amp;V$3,データシート1!$A:$BT,MATCH($R$2&amp;"_"&amp;$C12,データシート1!$A$1:$BT$1,0),0)</f>
        <v>89.391999999999996</v>
      </c>
      <c r="W12" s="1038">
        <f>VLOOKUP($D$3&amp;"_"&amp;W$3,データシート1!$A:$BT,MATCH($R$2&amp;"_"&amp;$C12,データシート1!$A$1:$BT$1,0),0)</f>
        <v>93.644000000000005</v>
      </c>
      <c r="X12" s="1038">
        <f>VLOOKUP($D$3&amp;"_"&amp;X$3,データシート1!$A:$BT,MATCH($R$2&amp;"_"&amp;$C12,データシート1!$A$1:$BT$1,0),0)</f>
        <v>96.515000000000001</v>
      </c>
      <c r="Y12" s="1038">
        <f>VLOOKUP($D$3&amp;"_"&amp;Y$3,データシート1!$A:$BT,MATCH($R$2&amp;"_"&amp;$C12,データシート1!$A$1:$BT$1,0),0)</f>
        <v>98.43</v>
      </c>
      <c r="Z12" s="1038">
        <f>VLOOKUP($D$3&amp;"_"&amp;Z$3,データシート1!$A:$BT,MATCH($R$2&amp;"_"&amp;$C12,データシート1!$A$1:$BT$1,0),0)</f>
        <v>100.163</v>
      </c>
      <c r="AA12" s="1038">
        <f>VLOOKUP($D$3&amp;"_"&amp;AA$3,データシート1!$A:$BT,MATCH($R$2&amp;"_"&amp;$C12,データシート1!$A$1:$BT$1,0),0)</f>
        <v>2109.605</v>
      </c>
      <c r="AB12" s="1039">
        <f>VLOOKUP($D$3&amp;"_"&amp;AB$3,データシート1!$A:$BT,MATCH($R$2&amp;"_"&amp;$C12,データシート1!$A$1:$BT$1,0),0)</f>
        <v>96.26</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27</v>
      </c>
      <c r="H26" s="829">
        <f>VLOOKUP($D$3&amp;"_"&amp;H$3,データシート2!$A:$SI,MATCH($G$2&amp;"_"&amp;$B26,データシート2!$A$1:$SI$1,0),0)</f>
        <v>28</v>
      </c>
      <c r="I26" s="829">
        <f>VLOOKUP($D$3&amp;"_"&amp;I$3,データシート2!$A:$SI,MATCH($G$2&amp;"_"&amp;$B26,データシート2!$A$1:$SI$1,0),0)</f>
        <v>28</v>
      </c>
      <c r="J26" s="829">
        <f>VLOOKUP($D$3&amp;"_"&amp;J$3,データシート2!$A:$SI,MATCH($G$2&amp;"_"&amp;$B26,データシート2!$A$1:$SI$1,0),0)</f>
        <v>27</v>
      </c>
      <c r="K26" s="830">
        <f>VLOOKUP($D$3&amp;"_"&amp;K$3,データシート2!$A:$SI,MATCH($G$2&amp;"_"&amp;$B26,データシート2!$A$1:$SI$1,0),0)</f>
        <v>24</v>
      </c>
      <c r="L26" s="830">
        <f>VLOOKUP($D$3&amp;"_"&amp;L$3,データシート2!$A:$SI,MATCH($G$2&amp;"_"&amp;$B26,データシート2!$A$1:$SI$1,0),0)</f>
        <v>24</v>
      </c>
      <c r="M26" s="830">
        <f>VLOOKUP($D$3&amp;"_"&amp;M$3,データシート2!$A:$SI,MATCH($G$2&amp;"_"&amp;$B26,データシート2!$A$1:$SI$1,0),0)</f>
        <v>23</v>
      </c>
      <c r="N26" s="830">
        <f>VLOOKUP($D$3&amp;"_"&amp;N$3,データシート2!$A:$SI,MATCH($G$2&amp;"_"&amp;$B26,データシート2!$A$1:$SI$1,0),0)</f>
        <v>22</v>
      </c>
      <c r="O26" s="830">
        <f>VLOOKUP($D$3&amp;"_"&amp;O$3,データシート2!$A:$SI,MATCH($G$2&amp;"_"&amp;$B26,データシート2!$A$1:$SI$1,0),0)</f>
        <v>23</v>
      </c>
      <c r="P26" s="830">
        <f>VLOOKUP($D$3&amp;"_"&amp;P$3,データシート2!$A:$SI,MATCH($G$2&amp;"_"&amp;$B26,データシート2!$A$1:$SI$1,0),0)</f>
        <v>22</v>
      </c>
      <c r="Q26" s="831">
        <f>VLOOKUP($D$3&amp;"_"&amp;Q$3,データシート2!$A:$SI,MATCH($G$2&amp;"_"&amp;$B26,データシート2!$A$1:$SI$1,0),0)</f>
        <v>22</v>
      </c>
      <c r="R26" s="1043">
        <f>VLOOKUP($D$3&amp;"_"&amp;R$3,データシート2!$A:$SI,MATCH($R$2&amp;"_"&amp;$B26,データシート2!$A$1:$SI$1,0),0)</f>
        <v>16061.266</v>
      </c>
      <c r="S26" s="1044">
        <f>VLOOKUP($D$3&amp;"_"&amp;S$3,データシート2!$A:$SI,MATCH($R$2&amp;"_"&amp;$B26,データシート2!$A$1:$SI$1,0),0)</f>
        <v>15461.129000000001</v>
      </c>
      <c r="T26" s="1044">
        <f>VLOOKUP($D$3&amp;"_"&amp;T$3,データシート2!$A:$SI,MATCH($R$2&amp;"_"&amp;$B26,データシート2!$A$1:$SI$1,0),0)</f>
        <v>13878.148999999999</v>
      </c>
      <c r="U26" s="1044">
        <f>VLOOKUP($D$3&amp;"_"&amp;U$3,データシート2!$A:$SI,MATCH($R$2&amp;"_"&amp;$B26,データシート2!$A$1:$SI$1,0),0)</f>
        <v>14123.835999999999</v>
      </c>
      <c r="V26" s="1044">
        <f>VLOOKUP($D$3&amp;"_"&amp;V$3,データシート2!$A:$SI,MATCH($R$2&amp;"_"&amp;$B26,データシート2!$A$1:$SI$1,0),0)</f>
        <v>14336.324000000001</v>
      </c>
      <c r="W26" s="1044">
        <f>VLOOKUP($D$3&amp;"_"&amp;W$3,データシート2!$A:$SI,MATCH($R$2&amp;"_"&amp;$B26,データシート2!$A$1:$SI$1,0),0)</f>
        <v>15075.637000000001</v>
      </c>
      <c r="X26" s="1044">
        <f>VLOOKUP($D$3&amp;"_"&amp;X$3,データシート2!$A:$SI,MATCH($R$2&amp;"_"&amp;$B26,データシート2!$A$1:$SI$1,0),0)</f>
        <v>15409.647999999999</v>
      </c>
      <c r="Y26" s="1044">
        <f>VLOOKUP($D$3&amp;"_"&amp;Y$3,データシート2!$A:$SI,MATCH($R$2&amp;"_"&amp;$B26,データシート2!$A$1:$SI$1,0),0)</f>
        <v>16026.022999999999</v>
      </c>
      <c r="Z26" s="1044">
        <f>VLOOKUP($D$3&amp;"_"&amp;Z$3,データシート2!$A:$SI,MATCH($R$2&amp;"_"&amp;$B26,データシート2!$A$1:$SI$1,0),0)</f>
        <v>16001.289000000001</v>
      </c>
      <c r="AA26" s="1044">
        <f>VLOOKUP($D$3&amp;"_"&amp;AA$3,データシート2!$A:$SI,MATCH($R$2&amp;"_"&amp;$B26,データシート2!$A$1:$SI$1,0),0)</f>
        <v>14456.326999999999</v>
      </c>
      <c r="AB26" s="1045">
        <f>VLOOKUP($D$3&amp;"_"&amp;AB$3,データシート2!$A:$SI,MATCH($R$2&amp;"_"&amp;$B26,データシート2!$A$1:$SI$1,0),0)</f>
        <v>15016.657999999999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2</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1</v>
      </c>
      <c r="M29" s="867">
        <f>VLOOKUP($D$3&amp;"_"&amp;M$3,データシート2!$A:$SI,MATCH($G$2&amp;"_"&amp;$C29,データシート2!$A$1:$SI$1,0),0)</f>
        <v>1</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88.096999999999994</v>
      </c>
      <c r="S29" s="1057">
        <f>VLOOKUP($D$3&amp;"_"&amp;S$3,データシート2!$A:$SI,MATCH($R$2&amp;"_"&amp;$C29,データシート2!$A$1:$SI$1,0),0)</f>
        <v>80.287000000000006</v>
      </c>
      <c r="T29" s="1057">
        <f>VLOOKUP($D$3&amp;"_"&amp;T$3,データシート2!$A:$SI,MATCH($R$2&amp;"_"&amp;$C29,データシート2!$A$1:$SI$1,0),0)</f>
        <v>21.585000000000001</v>
      </c>
      <c r="U29" s="1057">
        <f>VLOOKUP($D$3&amp;"_"&amp;U$3,データシート2!$A:$SI,MATCH($R$2&amp;"_"&amp;$C29,データシート2!$A$1:$SI$1,0),0)</f>
        <v>50.332000000000001</v>
      </c>
      <c r="V29" s="1057">
        <f>VLOOKUP($D$3&amp;"_"&amp;V$3,データシート2!$A:$SI,MATCH($R$2&amp;"_"&amp;$C29,データシート2!$A$1:$SI$1,0),0)</f>
        <v>50.744</v>
      </c>
      <c r="W29" s="1057">
        <f>VLOOKUP($D$3&amp;"_"&amp;W$3,データシート2!$A:$SI,MATCH($R$2&amp;"_"&amp;$C29,データシート2!$A$1:$SI$1,0),0)</f>
        <v>43.643000000000001</v>
      </c>
      <c r="X29" s="1057">
        <f>VLOOKUP($D$3&amp;"_"&amp;X$3,データシート2!$A:$SI,MATCH($R$2&amp;"_"&amp;$C29,データシート2!$A$1:$SI$1,0),0)</f>
        <v>33.838999999999999</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20</v>
      </c>
      <c r="H34" s="866">
        <f>VLOOKUP($D$3&amp;"_"&amp;H$3,データシート2!$A:$SI,MATCH($G$2&amp;"_"&amp;$C34,データシート2!$A$1:$SI$1,0),0)</f>
        <v>20</v>
      </c>
      <c r="I34" s="866">
        <f>VLOOKUP($D$3&amp;"_"&amp;I$3,データシート2!$A:$SI,MATCH($G$2&amp;"_"&amp;$C34,データシート2!$A$1:$SI$1,0),0)</f>
        <v>21</v>
      </c>
      <c r="J34" s="866">
        <f>VLOOKUP($D$3&amp;"_"&amp;J$3,データシート2!$A:$SI,MATCH($G$2&amp;"_"&amp;$C34,データシート2!$A$1:$SI$1,0),0)</f>
        <v>21</v>
      </c>
      <c r="K34" s="867">
        <f>VLOOKUP($D$3&amp;"_"&amp;K$3,データシート2!$A:$SI,MATCH($G$2&amp;"_"&amp;$C34,データシート2!$A$1:$SI$1,0),0)</f>
        <v>18</v>
      </c>
      <c r="L34" s="867">
        <f>VLOOKUP($D$3&amp;"_"&amp;L$3,データシート2!$A:$SI,MATCH($G$2&amp;"_"&amp;$C34,データシート2!$A$1:$SI$1,0),0)</f>
        <v>18</v>
      </c>
      <c r="M34" s="867">
        <f>VLOOKUP($D$3&amp;"_"&amp;M$3,データシート2!$A:$SI,MATCH($G$2&amp;"_"&amp;$C34,データシート2!$A$1:$SI$1,0),0)</f>
        <v>17</v>
      </c>
      <c r="N34" s="867">
        <f>VLOOKUP($D$3&amp;"_"&amp;N$3,データシート2!$A:$SI,MATCH($G$2&amp;"_"&amp;$C34,データシート2!$A$1:$SI$1,0),0)</f>
        <v>16</v>
      </c>
      <c r="O34" s="867">
        <f>VLOOKUP($D$3&amp;"_"&amp;O$3,データシート2!$A:$SI,MATCH($G$2&amp;"_"&amp;$C34,データシート2!$A$1:$SI$1,0),0)</f>
        <v>17</v>
      </c>
      <c r="P34" s="867">
        <f>VLOOKUP($D$3&amp;"_"&amp;P$3,データシート2!$A:$SI,MATCH($G$2&amp;"_"&amp;$C34,データシート2!$A$1:$SI$1,0),0)</f>
        <v>16</v>
      </c>
      <c r="Q34" s="868">
        <f>VLOOKUP($D$3&amp;"_"&amp;Q$3,データシート2!$A:$SI,MATCH($G$2&amp;"_"&amp;$C34,データシート2!$A$1:$SI$1,0),0)</f>
        <v>16</v>
      </c>
      <c r="R34" s="1056">
        <f>VLOOKUP($D$3&amp;"_"&amp;R$3,データシート2!$A:$SI,MATCH($R$2&amp;"_"&amp;$C34,データシート2!$A$1:$SI$1,0),0)</f>
        <v>14466.73</v>
      </c>
      <c r="S34" s="1057">
        <f>VLOOKUP($D$3&amp;"_"&amp;S$3,データシート2!$A:$SI,MATCH($R$2&amp;"_"&amp;$C34,データシート2!$A$1:$SI$1,0),0)</f>
        <v>13823.550999999999</v>
      </c>
      <c r="T34" s="1057">
        <f>VLOOKUP($D$3&amp;"_"&amp;T$3,データシート2!$A:$SI,MATCH($R$2&amp;"_"&amp;$C34,データシート2!$A$1:$SI$1,0),0)</f>
        <v>12449.085999999999</v>
      </c>
      <c r="U34" s="1057">
        <f>VLOOKUP($D$3&amp;"_"&amp;U$3,データシート2!$A:$SI,MATCH($R$2&amp;"_"&amp;$C34,データシート2!$A$1:$SI$1,0),0)</f>
        <v>13198.589</v>
      </c>
      <c r="V34" s="1057">
        <f>VLOOKUP($D$3&amp;"_"&amp;V$3,データシート2!$A:$SI,MATCH($R$2&amp;"_"&amp;$C34,データシート2!$A$1:$SI$1,0),0)</f>
        <v>13468.849</v>
      </c>
      <c r="W34" s="1057">
        <f>VLOOKUP($D$3&amp;"_"&amp;W$3,データシート2!$A:$SI,MATCH($R$2&amp;"_"&amp;$C34,データシート2!$A$1:$SI$1,0),0)</f>
        <v>14237.627</v>
      </c>
      <c r="X34" s="1057">
        <f>VLOOKUP($D$3&amp;"_"&amp;X$3,データシート2!$A:$SI,MATCH($R$2&amp;"_"&amp;$C34,データシート2!$A$1:$SI$1,0),0)</f>
        <v>14539.972</v>
      </c>
      <c r="Y34" s="1057">
        <f>VLOOKUP($D$3&amp;"_"&amp;Y$3,データシート2!$A:$SI,MATCH($R$2&amp;"_"&amp;$C34,データシート2!$A$1:$SI$1,0),0)</f>
        <v>15171.236999999999</v>
      </c>
      <c r="Z34" s="1057">
        <f>VLOOKUP($D$3&amp;"_"&amp;Z$3,データシート2!$A:$SI,MATCH($R$2&amp;"_"&amp;$C34,データシート2!$A$1:$SI$1,0),0)</f>
        <v>15165.258</v>
      </c>
      <c r="AA34" s="1057">
        <f>VLOOKUP($D$3&amp;"_"&amp;AA$3,データシート2!$A:$SI,MATCH($R$2&amp;"_"&amp;$C34,データシート2!$A$1:$SI$1,0),0)</f>
        <v>12279.89</v>
      </c>
      <c r="AB34" s="1058">
        <f>VLOOKUP($D$3&amp;"_"&amp;AB$3,データシート2!$A:$SI,MATCH($R$2&amp;"_"&amp;$C34,データシート2!$A$1:$SI$1,0),0)</f>
        <v>14473.796</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2</v>
      </c>
      <c r="H35" s="866">
        <f>VLOOKUP($D$3&amp;"_"&amp;H$3,データシート2!$A:$SI,MATCH($G$2&amp;"_"&amp;$C35,データシート2!$A$1:$SI$1,0),0)</f>
        <v>2</v>
      </c>
      <c r="I35" s="866">
        <f>VLOOKUP($D$3&amp;"_"&amp;I$3,データシート2!$A:$SI,MATCH($G$2&amp;"_"&amp;$C35,データシート2!$A$1:$SI$1,0),0)</f>
        <v>2</v>
      </c>
      <c r="J35" s="866">
        <f>VLOOKUP($D$3&amp;"_"&amp;J$3,データシート2!$A:$SI,MATCH($G$2&amp;"_"&amp;$C35,データシート2!$A$1:$SI$1,0),0)</f>
        <v>2</v>
      </c>
      <c r="K35" s="867">
        <f>VLOOKUP($D$3&amp;"_"&amp;K$3,データシート2!$A:$SI,MATCH($G$2&amp;"_"&amp;$C35,データシート2!$A$1:$SI$1,0),0)</f>
        <v>1</v>
      </c>
      <c r="L35" s="867">
        <f>VLOOKUP($D$3&amp;"_"&amp;L$3,データシート2!$A:$SI,MATCH($G$2&amp;"_"&amp;$C35,データシート2!$A$1:$SI$1,0),0)</f>
        <v>1</v>
      </c>
      <c r="M35" s="867">
        <f>VLOOKUP($D$3&amp;"_"&amp;M$3,データシート2!$A:$SI,MATCH($G$2&amp;"_"&amp;$C35,データシート2!$A$1:$SI$1,0),0)</f>
        <v>1</v>
      </c>
      <c r="N35" s="867">
        <f>VLOOKUP($D$3&amp;"_"&amp;N$3,データシート2!$A:$SI,MATCH($G$2&amp;"_"&amp;$C35,データシート2!$A$1:$SI$1,0),0)</f>
        <v>1</v>
      </c>
      <c r="O35" s="867">
        <f>VLOOKUP($D$3&amp;"_"&amp;O$3,データシート2!$A:$SI,MATCH($G$2&amp;"_"&amp;$C35,データシート2!$A$1:$SI$1,0),0)</f>
        <v>1</v>
      </c>
      <c r="P35" s="867">
        <f>VLOOKUP($D$3&amp;"_"&amp;P$3,データシート2!$A:$SI,MATCH($G$2&amp;"_"&amp;$C35,データシート2!$A$1:$SI$1,0),0)</f>
        <v>2</v>
      </c>
      <c r="Q35" s="868">
        <f>VLOOKUP($D$3&amp;"_"&amp;Q$3,データシート2!$A:$SI,MATCH($G$2&amp;"_"&amp;$C35,データシート2!$A$1:$SI$1,0),0)</f>
        <v>1</v>
      </c>
      <c r="R35" s="1056">
        <f>VLOOKUP($D$3&amp;"_"&amp;R$3,データシート2!$A:$SI,MATCH($R$2&amp;"_"&amp;$C35,データシート2!$A$1:$SI$1,0),0)</f>
        <v>820.30499999999995</v>
      </c>
      <c r="S35" s="1057">
        <f>VLOOKUP($D$3&amp;"_"&amp;S$3,データシート2!$A:$SI,MATCH($R$2&amp;"_"&amp;$C35,データシート2!$A$1:$SI$1,0),0)</f>
        <v>841.05100000000004</v>
      </c>
      <c r="T35" s="1057">
        <f>VLOOKUP($D$3&amp;"_"&amp;T$3,データシート2!$A:$SI,MATCH($R$2&amp;"_"&amp;$C35,データシート2!$A$1:$SI$1,0),0)</f>
        <v>748.05100000000004</v>
      </c>
      <c r="U35" s="1057">
        <f>VLOOKUP($D$3&amp;"_"&amp;U$3,データシート2!$A:$SI,MATCH($R$2&amp;"_"&amp;$C35,データシート2!$A$1:$SI$1,0),0)</f>
        <v>800.56399999999996</v>
      </c>
      <c r="V35" s="1057">
        <f>VLOOKUP($D$3&amp;"_"&amp;V$3,データシート2!$A:$SI,MATCH($R$2&amp;"_"&amp;$C35,データシート2!$A$1:$SI$1,0),0)</f>
        <v>89.391999999999996</v>
      </c>
      <c r="W35" s="1057">
        <f>VLOOKUP($D$3&amp;"_"&amp;W$3,データシート2!$A:$SI,MATCH($R$2&amp;"_"&amp;$C35,データシート2!$A$1:$SI$1,0),0)</f>
        <v>93.644000000000005</v>
      </c>
      <c r="X35" s="1057">
        <f>VLOOKUP($D$3&amp;"_"&amp;X$3,データシート2!$A:$SI,MATCH($R$2&amp;"_"&amp;$C35,データシート2!$A$1:$SI$1,0),0)</f>
        <v>96.515000000000001</v>
      </c>
      <c r="Y35" s="1057">
        <f>VLOOKUP($D$3&amp;"_"&amp;Y$3,データシート2!$A:$SI,MATCH($R$2&amp;"_"&amp;$C35,データシート2!$A$1:$SI$1,0),0)</f>
        <v>98.43</v>
      </c>
      <c r="Z35" s="1057">
        <f>VLOOKUP($D$3&amp;"_"&amp;Z$3,データシート2!$A:$SI,MATCH($R$2&amp;"_"&amp;$C35,データシート2!$A$1:$SI$1,0),0)</f>
        <v>100.163</v>
      </c>
      <c r="AA35" s="1057">
        <f>VLOOKUP($D$3&amp;"_"&amp;AA$3,データシート2!$A:$SI,MATCH($R$2&amp;"_"&amp;$C35,データシート2!$A$1:$SI$1,0),0)</f>
        <v>2109.605</v>
      </c>
      <c r="AB35" s="1058">
        <f>VLOOKUP($D$3&amp;"_"&amp;AB$3,データシート2!$A:$SI,MATCH($R$2&amp;"_"&amp;$C35,データシート2!$A$1:$SI$1,0),0)</f>
        <v>96.26</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2</v>
      </c>
      <c r="H36" s="1087">
        <f>VLOOKUP($D$3&amp;"_"&amp;H$3,データシート2!$A:$SI,MATCH($G$2&amp;"_"&amp;$E36,データシート2!$A$1:$SI$1,0),0)</f>
        <v>2</v>
      </c>
      <c r="I36" s="1087">
        <f>VLOOKUP($D$3&amp;"_"&amp;I$3,データシート2!$A:$SI,MATCH($G$2&amp;"_"&amp;$E36,データシート2!$A$1:$SI$1,0),0)</f>
        <v>2</v>
      </c>
      <c r="J36" s="1087">
        <f>VLOOKUP($D$3&amp;"_"&amp;J$3,データシート2!$A:$SI,MATCH($G$2&amp;"_"&amp;$E36,データシート2!$A$1:$SI$1,0),0)</f>
        <v>2</v>
      </c>
      <c r="K36" s="1088">
        <f>VLOOKUP($D$3&amp;"_"&amp;K$3,データシート2!$A:$SI,MATCH($G$2&amp;"_"&amp;$E36,データシート2!$A$1:$SI$1,0),0)</f>
        <v>1</v>
      </c>
      <c r="L36" s="1088">
        <f>VLOOKUP($D$3&amp;"_"&amp;L$3,データシート2!$A:$SI,MATCH($G$2&amp;"_"&amp;$E36,データシート2!$A$1:$SI$1,0),0)</f>
        <v>1</v>
      </c>
      <c r="M36" s="1088">
        <f>VLOOKUP($D$3&amp;"_"&amp;M$3,データシート2!$A:$SI,MATCH($G$2&amp;"_"&amp;$E36,データシート2!$A$1:$SI$1,0),0)</f>
        <v>1</v>
      </c>
      <c r="N36" s="1088">
        <f>VLOOKUP($D$3&amp;"_"&amp;N$3,データシート2!$A:$SI,MATCH($G$2&amp;"_"&amp;$E36,データシート2!$A$1:$SI$1,0),0)</f>
        <v>1</v>
      </c>
      <c r="O36" s="1088">
        <f>VLOOKUP($D$3&amp;"_"&amp;O$3,データシート2!$A:$SI,MATCH($G$2&amp;"_"&amp;$E36,データシート2!$A$1:$SI$1,0),0)</f>
        <v>1</v>
      </c>
      <c r="P36" s="1088">
        <f>VLOOKUP($D$3&amp;"_"&amp;P$3,データシート2!$A:$SI,MATCH($G$2&amp;"_"&amp;$E36,データシート2!$A$1:$SI$1,0),0)</f>
        <v>2</v>
      </c>
      <c r="Q36" s="1089">
        <f>VLOOKUP($D$3&amp;"_"&amp;Q$3,データシート2!$A:$SI,MATCH($G$2&amp;"_"&amp;$E36,データシート2!$A$1:$SI$1,0),0)</f>
        <v>1</v>
      </c>
      <c r="R36" s="1090">
        <f>VLOOKUP($D$3&amp;"_"&amp;R$3,データシート2!$A:$SI,MATCH($R$2&amp;"_"&amp;$E36,データシート2!$A$1:$SI$1,0),0)</f>
        <v>820.30499999999995</v>
      </c>
      <c r="S36" s="1091">
        <f>VLOOKUP($D$3&amp;"_"&amp;S$3,データシート2!$A:$SI,MATCH($R$2&amp;"_"&amp;$E36,データシート2!$A$1:$SI$1,0),0)</f>
        <v>841.05100000000004</v>
      </c>
      <c r="T36" s="1091">
        <f>VLOOKUP($D$3&amp;"_"&amp;T$3,データシート2!$A:$SI,MATCH($R$2&amp;"_"&amp;$E36,データシート2!$A$1:$SI$1,0),0)</f>
        <v>748.05100000000004</v>
      </c>
      <c r="U36" s="1091">
        <f>VLOOKUP($D$3&amp;"_"&amp;U$3,データシート2!$A:$SI,MATCH($R$2&amp;"_"&amp;$E36,データシート2!$A$1:$SI$1,0),0)</f>
        <v>800.56399999999996</v>
      </c>
      <c r="V36" s="1091">
        <f>VLOOKUP($D$3&amp;"_"&amp;V$3,データシート2!$A:$SI,MATCH($R$2&amp;"_"&amp;$E36,データシート2!$A$1:$SI$1,0),0)</f>
        <v>89.391999999999996</v>
      </c>
      <c r="W36" s="1091">
        <f>VLOOKUP($D$3&amp;"_"&amp;W$3,データシート2!$A:$SI,MATCH($R$2&amp;"_"&amp;$E36,データシート2!$A$1:$SI$1,0),0)</f>
        <v>93.644000000000005</v>
      </c>
      <c r="X36" s="1091">
        <f>VLOOKUP($D$3&amp;"_"&amp;X$3,データシート2!$A:$SI,MATCH($R$2&amp;"_"&amp;$E36,データシート2!$A$1:$SI$1,0),0)</f>
        <v>96.515000000000001</v>
      </c>
      <c r="Y36" s="1091">
        <f>VLOOKUP($D$3&amp;"_"&amp;Y$3,データシート2!$A:$SI,MATCH($R$2&amp;"_"&amp;$E36,データシート2!$A$1:$SI$1,0),0)</f>
        <v>98.43</v>
      </c>
      <c r="Z36" s="1091">
        <f>VLOOKUP($D$3&amp;"_"&amp;Z$3,データシート2!$A:$SI,MATCH($R$2&amp;"_"&amp;$E36,データシート2!$A$1:$SI$1,0),0)</f>
        <v>100.163</v>
      </c>
      <c r="AA36" s="1091">
        <f>VLOOKUP($D$3&amp;"_"&amp;AA$3,データシート2!$A:$SI,MATCH($R$2&amp;"_"&amp;$E36,データシート2!$A$1:$SI$1,0),0)</f>
        <v>2109.605</v>
      </c>
      <c r="AB36" s="1092">
        <f>VLOOKUP($D$3&amp;"_"&amp;AB$3,データシート2!$A:$SI,MATCH($R$2&amp;"_"&amp;$E36,データシート2!$A$1:$SI$1,0),0)</f>
        <v>96.26</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25.817</v>
      </c>
      <c r="S38" s="1057">
        <f>VLOOKUP($D$3&amp;"_"&amp;S$3,データシート2!$A:$SI,MATCH($R$2&amp;"_"&amp;$C38,データシート2!$A$1:$SI$1,0),0)</f>
        <v>26.225999999999999</v>
      </c>
      <c r="T38" s="1057">
        <f>VLOOKUP($D$3&amp;"_"&amp;T$3,データシート2!$A:$SI,MATCH($R$2&amp;"_"&amp;$C38,データシート2!$A$1:$SI$1,0),0)</f>
        <v>25.788</v>
      </c>
      <c r="U38" s="1057">
        <f>VLOOKUP($D$3&amp;"_"&amp;U$3,データシート2!$A:$SI,MATCH($R$2&amp;"_"&amp;$C38,データシート2!$A$1:$SI$1,0),0)</f>
        <v>26.792000000000002</v>
      </c>
      <c r="V38" s="1057">
        <f>VLOOKUP($D$3&amp;"_"&amp;V$3,データシート2!$A:$SI,MATCH($R$2&amp;"_"&amp;$C38,データシート2!$A$1:$SI$1,0),0)</f>
        <v>26.555</v>
      </c>
      <c r="W38" s="1057">
        <f>VLOOKUP($D$3&amp;"_"&amp;W$3,データシート2!$A:$SI,MATCH($R$2&amp;"_"&amp;$C38,データシート2!$A$1:$SI$1,0),0)</f>
        <v>27.875</v>
      </c>
      <c r="X38" s="1057">
        <f>VLOOKUP($D$3&amp;"_"&amp;X$3,データシート2!$A:$SI,MATCH($R$2&amp;"_"&amp;$C38,データシート2!$A$1:$SI$1,0),0)</f>
        <v>27.7</v>
      </c>
      <c r="Y38" s="1057">
        <f>VLOOKUP($D$3&amp;"_"&amp;Y$3,データシート2!$A:$SI,MATCH($R$2&amp;"_"&amp;$C38,データシート2!$A$1:$SI$1,0),0)</f>
        <v>22.809000000000001</v>
      </c>
      <c r="Z38" s="1057">
        <f>VLOOKUP($D$3&amp;"_"&amp;Z$3,データシート2!$A:$SI,MATCH($R$2&amp;"_"&amp;$C38,データシート2!$A$1:$SI$1,0),0)</f>
        <v>19.940999999999999</v>
      </c>
      <c r="AA38" s="1057">
        <f>VLOOKUP($D$3&amp;"_"&amp;AA$3,データシート2!$A:$SI,MATCH($R$2&amp;"_"&amp;$C38,データシート2!$A$1:$SI$1,0),0)</f>
        <v>18.32</v>
      </c>
      <c r="AB38" s="1058">
        <f>VLOOKUP($D$3&amp;"_"&amp;AB$3,データシート2!$A:$SI,MATCH($R$2&amp;"_"&amp;$C38,データシート2!$A$1:$SI$1,0),0)</f>
        <v>16.238</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1</v>
      </c>
      <c r="K41" s="867">
        <f>VLOOKUP($D$3&amp;"_"&amp;K$3,データシート2!$A:$SI,MATCH($G$2&amp;"_"&amp;$C41,データシート2!$A$1:$SI$1,0),0)</f>
        <v>1</v>
      </c>
      <c r="L41" s="867">
        <f>VLOOKUP($D$3&amp;"_"&amp;L$3,データシート2!$A:$SI,MATCH($G$2&amp;"_"&amp;$C41,データシート2!$A$1:$SI$1,0),0)</f>
        <v>1</v>
      </c>
      <c r="M41" s="867">
        <f>VLOOKUP($D$3&amp;"_"&amp;M$3,データシート2!$A:$SI,MATCH($G$2&amp;"_"&amp;$C41,データシート2!$A$1:$SI$1,0),0)</f>
        <v>1</v>
      </c>
      <c r="N41" s="867">
        <f>VLOOKUP($D$3&amp;"_"&amp;N$3,データシート2!$A:$SI,MATCH($G$2&amp;"_"&amp;$C41,データシート2!$A$1:$SI$1,0),0)</f>
        <v>2</v>
      </c>
      <c r="O41" s="867">
        <f>VLOOKUP($D$3&amp;"_"&amp;O$3,データシート2!$A:$SI,MATCH($G$2&amp;"_"&amp;$C41,データシート2!$A$1:$SI$1,0),0)</f>
        <v>2</v>
      </c>
      <c r="P41" s="867">
        <f>VLOOKUP($D$3&amp;"_"&amp;P$3,データシート2!$A:$SI,MATCH($G$2&amp;"_"&amp;$C41,データシート2!$A$1:$SI$1,0),0)</f>
        <v>2</v>
      </c>
      <c r="Q41" s="868">
        <f>VLOOKUP($D$3&amp;"_"&amp;Q$3,データシート2!$A:$SI,MATCH($G$2&amp;"_"&amp;$C41,データシート2!$A$1:$SI$1,0),0)</f>
        <v>2</v>
      </c>
      <c r="R41" s="1056">
        <f>VLOOKUP($D$3&amp;"_"&amp;R$3,データシート2!$A:$SI,MATCH($R$2&amp;"_"&amp;$C41,データシート2!$A$1:$SI$1,0),0)</f>
        <v>12.971</v>
      </c>
      <c r="S41" s="1057">
        <f>VLOOKUP($D$3&amp;"_"&amp;S$3,データシート2!$A:$SI,MATCH($R$2&amp;"_"&amp;$C41,データシート2!$A$1:$SI$1,0),0)</f>
        <v>7.22</v>
      </c>
      <c r="T41" s="1057">
        <f>VLOOKUP($D$3&amp;"_"&amp;T$3,データシート2!$A:$SI,MATCH($R$2&amp;"_"&amp;$C41,データシート2!$A$1:$SI$1,0),0)</f>
        <v>7.5330000000000004</v>
      </c>
      <c r="U41" s="1057">
        <f>VLOOKUP($D$3&amp;"_"&amp;U$3,データシート2!$A:$SI,MATCH($R$2&amp;"_"&amp;$C41,データシート2!$A$1:$SI$1,0),0)</f>
        <v>6.9969999999999999</v>
      </c>
      <c r="V41" s="1057">
        <f>VLOOKUP($D$3&amp;"_"&amp;V$3,データシート2!$A:$SI,MATCH($R$2&amp;"_"&amp;$C41,データシート2!$A$1:$SI$1,0),0)</f>
        <v>8.1050000000000004</v>
      </c>
      <c r="W41" s="1057">
        <f>VLOOKUP($D$3&amp;"_"&amp;W$3,データシート2!$A:$SI,MATCH($R$2&amp;"_"&amp;$C41,データシート2!$A$1:$SI$1,0),0)</f>
        <v>7.66</v>
      </c>
      <c r="X41" s="1057">
        <f>VLOOKUP($D$3&amp;"_"&amp;X$3,データシート2!$A:$SI,MATCH($R$2&amp;"_"&amp;$C41,データシート2!$A$1:$SI$1,0),0)</f>
        <v>8.1669999999999998</v>
      </c>
      <c r="Y41" s="1057">
        <f>VLOOKUP($D$3&amp;"_"&amp;Y$3,データシート2!$A:$SI,MATCH($R$2&amp;"_"&amp;$C41,データシート2!$A$1:$SI$1,0),0)</f>
        <v>15.157999999999999</v>
      </c>
      <c r="Z41" s="1057">
        <f>VLOOKUP($D$3&amp;"_"&amp;Z$3,データシート2!$A:$SI,MATCH($R$2&amp;"_"&amp;$C41,データシート2!$A$1:$SI$1,0),0)</f>
        <v>15.619</v>
      </c>
      <c r="AA41" s="1057">
        <f>VLOOKUP($D$3&amp;"_"&amp;AA$3,データシート2!$A:$SI,MATCH($R$2&amp;"_"&amp;$C41,データシート2!$A$1:$SI$1,0),0)</f>
        <v>17.363</v>
      </c>
      <c r="AB41" s="1058">
        <f>VLOOKUP($D$3&amp;"_"&amp;AB$3,データシート2!$A:$SI,MATCH($R$2&amp;"_"&amp;$C41,データシート2!$A$1:$SI$1,0),0)</f>
        <v>18.661000000000001</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0</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0</v>
      </c>
      <c r="Q42" s="868">
        <f>VLOOKUP($D$3&amp;"_"&amp;Q$3,データシート2!$A:$SI,MATCH($G$2&amp;"_"&amp;$C42,データシート2!$A$1:$SI$1,0),0)</f>
        <v>1</v>
      </c>
      <c r="R42" s="1056">
        <f>VLOOKUP($D$3&amp;"_"&amp;R$3,データシート2!$A:$SI,MATCH($R$2&amp;"_"&amp;$C42,データシート2!$A$1:$SI$1,0),0)</f>
        <v>602.27300000000002</v>
      </c>
      <c r="S42" s="1057">
        <f>VLOOKUP($D$3&amp;"_"&amp;S$3,データシート2!$A:$SI,MATCH($R$2&amp;"_"&amp;$C42,データシート2!$A$1:$SI$1,0),0)</f>
        <v>641.44600000000003</v>
      </c>
      <c r="T42" s="1057">
        <f>VLOOKUP($D$3&amp;"_"&amp;T$3,データシート2!$A:$SI,MATCH($R$2&amp;"_"&amp;$C42,データシート2!$A$1:$SI$1,0),0)</f>
        <v>588.15200000000004</v>
      </c>
      <c r="U42" s="1057">
        <f>VLOOKUP($D$3&amp;"_"&amp;U$3,データシート2!$A:$SI,MATCH($R$2&amp;"_"&amp;$C42,データシート2!$A$1:$SI$1,0),0)</f>
        <v>0</v>
      </c>
      <c r="V42" s="1057">
        <f>VLOOKUP($D$3&amp;"_"&amp;V$3,データシート2!$A:$SI,MATCH($R$2&amp;"_"&amp;$C42,データシート2!$A$1:$SI$1,0),0)</f>
        <v>654.56600000000003</v>
      </c>
      <c r="W42" s="1057">
        <f>VLOOKUP($D$3&amp;"_"&amp;W$3,データシート2!$A:$SI,MATCH($R$2&amp;"_"&amp;$C42,データシート2!$A$1:$SI$1,0),0)</f>
        <v>629.197</v>
      </c>
      <c r="X42" s="1057">
        <f>VLOOKUP($D$3&amp;"_"&amp;X$3,データシート2!$A:$SI,MATCH($R$2&amp;"_"&amp;$C42,データシート2!$A$1:$SI$1,0),0)</f>
        <v>663.75099999999998</v>
      </c>
      <c r="Y42" s="1057">
        <f>VLOOKUP($D$3&amp;"_"&amp;Y$3,データシート2!$A:$SI,MATCH($R$2&amp;"_"&amp;$C42,データシート2!$A$1:$SI$1,0),0)</f>
        <v>681.798</v>
      </c>
      <c r="Z42" s="1057">
        <f>VLOOKUP($D$3&amp;"_"&amp;Z$3,データシート2!$A:$SI,MATCH($R$2&amp;"_"&amp;$C42,データシート2!$A$1:$SI$1,0),0)</f>
        <v>663.88599999999997</v>
      </c>
      <c r="AA42" s="1057">
        <f>VLOOKUP($D$3&amp;"_"&amp;AA$3,データシート2!$A:$SI,MATCH($R$2&amp;"_"&amp;$C42,データシート2!$A$1:$SI$1,0),0)</f>
        <v>0</v>
      </c>
      <c r="AB42" s="1058">
        <f>VLOOKUP($D$3&amp;"_"&amp;AB$3,データシート2!$A:$SI,MATCH($R$2&amp;"_"&amp;$C42,データシート2!$A$1:$SI$1,0),0)</f>
        <v>381.71</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1</v>
      </c>
      <c r="J49" s="866">
        <f>VLOOKUP($D$3&amp;"_"&amp;J$3,データシート2!$A:$SI,MATCH($G$2&amp;"_"&amp;$C49,データシート2!$A$1:$SI$1,0),0)</f>
        <v>1</v>
      </c>
      <c r="K49" s="867">
        <f>VLOOKUP($D$3&amp;"_"&amp;K$3,データシート2!$A:$SI,MATCH($G$2&amp;"_"&amp;$C49,データシート2!$A$1:$SI$1,0),0)</f>
        <v>1</v>
      </c>
      <c r="L49" s="867">
        <f>VLOOKUP($D$3&amp;"_"&amp;L$3,データシート2!$A:$SI,MATCH($G$2&amp;"_"&amp;$C49,データシート2!$A$1:$SI$1,0),0)</f>
        <v>1</v>
      </c>
      <c r="M49" s="867">
        <f>VLOOKUP($D$3&amp;"_"&amp;M$3,データシート2!$A:$SI,MATCH($G$2&amp;"_"&amp;$C49,データシート2!$A$1:$SI$1,0),0)</f>
        <v>1</v>
      </c>
      <c r="N49" s="867">
        <f>VLOOKUP($D$3&amp;"_"&amp;N$3,データシート2!$A:$SI,MATCH($G$2&amp;"_"&amp;$C49,データシート2!$A$1:$SI$1,0),0)</f>
        <v>1</v>
      </c>
      <c r="O49" s="867">
        <f>VLOOKUP($D$3&amp;"_"&amp;O$3,データシート2!$A:$SI,MATCH($G$2&amp;"_"&amp;$C49,データシート2!$A$1:$SI$1,0),0)</f>
        <v>1</v>
      </c>
      <c r="P49" s="867">
        <f>VLOOKUP($D$3&amp;"_"&amp;P$3,データシート2!$A:$SI,MATCH($G$2&amp;"_"&amp;$C49,データシート2!$A$1:$SI$1,0),0)</f>
        <v>1</v>
      </c>
      <c r="Q49" s="868">
        <f>VLOOKUP($D$3&amp;"_"&amp;Q$3,データシート2!$A:$SI,MATCH($G$2&amp;"_"&amp;$C49,データシート2!$A$1:$SI$1,0),0)</f>
        <v>1</v>
      </c>
      <c r="R49" s="1056">
        <f>VLOOKUP($D$3&amp;"_"&amp;R$3,データシート2!$A:$SI,MATCH($R$2&amp;"_"&amp;$C49,データシート2!$A$1:$SI$1,0),0)</f>
        <v>45.073</v>
      </c>
      <c r="S49" s="1057">
        <f>VLOOKUP($D$3&amp;"_"&amp;S$3,データシート2!$A:$SI,MATCH($R$2&amp;"_"&amp;$C49,データシート2!$A$1:$SI$1,0),0)</f>
        <v>41.347999999999999</v>
      </c>
      <c r="T49" s="1057">
        <f>VLOOKUP($D$3&amp;"_"&amp;T$3,データシート2!$A:$SI,MATCH($R$2&amp;"_"&amp;$C49,データシート2!$A$1:$SI$1,0),0)</f>
        <v>37.954000000000001</v>
      </c>
      <c r="U49" s="1057">
        <f>VLOOKUP($D$3&amp;"_"&amp;U$3,データシート2!$A:$SI,MATCH($R$2&amp;"_"&amp;$C49,データシート2!$A$1:$SI$1,0),0)</f>
        <v>40.561999999999998</v>
      </c>
      <c r="V49" s="1057">
        <f>VLOOKUP($D$3&amp;"_"&amp;V$3,データシート2!$A:$SI,MATCH($R$2&amp;"_"&amp;$C49,データシート2!$A$1:$SI$1,0),0)</f>
        <v>38.113</v>
      </c>
      <c r="W49" s="1057">
        <f>VLOOKUP($D$3&amp;"_"&amp;W$3,データシート2!$A:$SI,MATCH($R$2&amp;"_"&amp;$C49,データシート2!$A$1:$SI$1,0),0)</f>
        <v>35.991</v>
      </c>
      <c r="X49" s="1057">
        <f>VLOOKUP($D$3&amp;"_"&amp;X$3,データシート2!$A:$SI,MATCH($R$2&amp;"_"&amp;$C49,データシート2!$A$1:$SI$1,0),0)</f>
        <v>39.704000000000001</v>
      </c>
      <c r="Y49" s="1057">
        <f>VLOOKUP($D$3&amp;"_"&amp;Y$3,データシート2!$A:$SI,MATCH($R$2&amp;"_"&amp;$C49,データシート2!$A$1:$SI$1,0),0)</f>
        <v>36.591000000000001</v>
      </c>
      <c r="Z49" s="1057">
        <f>VLOOKUP($D$3&amp;"_"&amp;Z$3,データシート2!$A:$SI,MATCH($R$2&amp;"_"&amp;$C49,データシート2!$A$1:$SI$1,0),0)</f>
        <v>36.421999999999997</v>
      </c>
      <c r="AA49" s="1057">
        <f>VLOOKUP($D$3&amp;"_"&amp;AA$3,データシート2!$A:$SI,MATCH($R$2&amp;"_"&amp;$C49,データシート2!$A$1:$SI$1,0),0)</f>
        <v>31.149000000000001</v>
      </c>
      <c r="AB49" s="1058">
        <f>VLOOKUP($D$3&amp;"_"&amp;AB$3,データシート2!$A:$SI,MATCH($R$2&amp;"_"&amp;$C49,データシート2!$A$1:$SI$1,0),0)</f>
        <v>29.992999999999999</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0</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8.0500000000000007</v>
      </c>
      <c r="S117" s="1044">
        <f>VLOOKUP($D$3&amp;"_"&amp;S$3,データシート2!$A:$SI,MATCH($R$2&amp;"_"&amp;$B117,データシート2!$A$1:$SI$1,0),0)</f>
        <v>9.718</v>
      </c>
      <c r="T117" s="1044">
        <f>VLOOKUP($D$3&amp;"_"&amp;T$3,データシート2!$A:$SI,MATCH($R$2&amp;"_"&amp;$B117,データシート2!$A$1:$SI$1,0),0)</f>
        <v>8.8859999999999992</v>
      </c>
      <c r="U117" s="1044">
        <f>VLOOKUP($D$3&amp;"_"&amp;U$3,データシート2!$A:$SI,MATCH($R$2&amp;"_"&amp;$B117,データシート2!$A$1:$SI$1,0),0)</f>
        <v>0</v>
      </c>
      <c r="V117" s="1044">
        <f>VLOOKUP($D$3&amp;"_"&amp;V$3,データシート2!$A:$SI,MATCH($R$2&amp;"_"&amp;$B117,データシート2!$A$1:$SI$1,0),0)</f>
        <v>9.7129999999999992</v>
      </c>
      <c r="W117" s="1044">
        <f>VLOOKUP($D$3&amp;"_"&amp;W$3,データシート2!$A:$SI,MATCH($R$2&amp;"_"&amp;$B117,データシート2!$A$1:$SI$1,0),0)</f>
        <v>9.7230000000000008</v>
      </c>
      <c r="X117" s="1044">
        <f>VLOOKUP($D$3&amp;"_"&amp;X$3,データシート2!$A:$SI,MATCH($R$2&amp;"_"&amp;$B117,データシート2!$A$1:$SI$1,0),0)</f>
        <v>9.9589999999999996</v>
      </c>
      <c r="Y117" s="1044">
        <f>VLOOKUP($D$3&amp;"_"&amp;Y$3,データシート2!$A:$SI,MATCH($R$2&amp;"_"&amp;$B117,データシート2!$A$1:$SI$1,0),0)</f>
        <v>9.8330000000000002</v>
      </c>
      <c r="Z117" s="1044">
        <f>VLOOKUP($D$3&amp;"_"&amp;Z$3,データシート2!$A:$SI,MATCH($R$2&amp;"_"&amp;$B117,データシート2!$A$1:$SI$1,0),0)</f>
        <v>7.2169999999999996</v>
      </c>
      <c r="AA117" s="1044">
        <f>VLOOKUP($D$3&amp;"_"&amp;AA$3,データシート2!$A:$SI,MATCH($R$2&amp;"_"&amp;$B117,データシート2!$A$1:$SI$1,0),0)</f>
        <v>8.51</v>
      </c>
      <c r="AB117" s="1045">
        <f>VLOOKUP($D$3&amp;"_"&amp;AB$3,データシート2!$A:$SI,MATCH($R$2&amp;"_"&amp;$B117,データシート2!$A$1:$SI$1,0),0)</f>
        <v>6.98</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0</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8.0500000000000007</v>
      </c>
      <c r="S118" s="1047">
        <f>VLOOKUP($D$3&amp;"_"&amp;S$3,データシート2!$A:$SI,MATCH($R$2&amp;"_"&amp;$C118,データシート2!$A$1:$SI$1,0),0)</f>
        <v>9.718</v>
      </c>
      <c r="T118" s="1047">
        <f>VLOOKUP($D$3&amp;"_"&amp;T$3,データシート2!$A:$SI,MATCH($R$2&amp;"_"&amp;$C118,データシート2!$A$1:$SI$1,0),0)</f>
        <v>8.8859999999999992</v>
      </c>
      <c r="U118" s="1047">
        <f>VLOOKUP($D$3&amp;"_"&amp;U$3,データシート2!$A:$SI,MATCH($R$2&amp;"_"&amp;$C118,データシート2!$A$1:$SI$1,0),0)</f>
        <v>0</v>
      </c>
      <c r="V118" s="1047">
        <f>VLOOKUP($D$3&amp;"_"&amp;V$3,データシート2!$A:$SI,MATCH($R$2&amp;"_"&amp;$C118,データシート2!$A$1:$SI$1,0),0)</f>
        <v>9.7129999999999992</v>
      </c>
      <c r="W118" s="1047">
        <f>VLOOKUP($D$3&amp;"_"&amp;W$3,データシート2!$A:$SI,MATCH($R$2&amp;"_"&amp;$C118,データシート2!$A$1:$SI$1,0),0)</f>
        <v>9.7230000000000008</v>
      </c>
      <c r="X118" s="1047">
        <f>VLOOKUP($D$3&amp;"_"&amp;X$3,データシート2!$A:$SI,MATCH($R$2&amp;"_"&amp;$C118,データシート2!$A$1:$SI$1,0),0)</f>
        <v>9.9589999999999996</v>
      </c>
      <c r="Y118" s="1047">
        <f>VLOOKUP($D$3&amp;"_"&amp;Y$3,データシート2!$A:$SI,MATCH($R$2&amp;"_"&amp;$C118,データシート2!$A$1:$SI$1,0),0)</f>
        <v>9.8330000000000002</v>
      </c>
      <c r="Z118" s="1047">
        <f>VLOOKUP($D$3&amp;"_"&amp;Z$3,データシート2!$A:$SI,MATCH($R$2&amp;"_"&amp;$C118,データシート2!$A$1:$SI$1,0),0)</f>
        <v>7.2169999999999996</v>
      </c>
      <c r="AA118" s="1047">
        <f>VLOOKUP($D$3&amp;"_"&amp;AA$3,データシート2!$A:$SI,MATCH($R$2&amp;"_"&amp;$C118,データシート2!$A$1:$SI$1,0),0)</f>
        <v>8.51</v>
      </c>
      <c r="AB118" s="1048">
        <f>VLOOKUP($D$3&amp;"_"&amp;AB$3,データシート2!$A:$SI,MATCH($R$2&amp;"_"&amp;$C118,データシート2!$A$1:$SI$1,0),0)</f>
        <v>6.98</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3.7440000000000002</v>
      </c>
      <c r="U124" s="1044">
        <f>VLOOKUP($D$3&amp;"_"&amp;U$3,データシート2!$A:$SI,MATCH($R$2&amp;"_"&amp;$B124,データシート2!$A$1:$SI$1,0),0)</f>
        <v>3.7269999999999999</v>
      </c>
      <c r="V124" s="1044">
        <f>VLOOKUP($D$3&amp;"_"&amp;V$3,データシート2!$A:$SI,MATCH($R$2&amp;"_"&amp;$B124,データシート2!$A$1:$SI$1,0),0)</f>
        <v>3.6819999999999999</v>
      </c>
      <c r="W124" s="1044">
        <f>VLOOKUP($D$3&amp;"_"&amp;W$3,データシート2!$A:$SI,MATCH($R$2&amp;"_"&amp;$B124,データシート2!$A$1:$SI$1,0),0)</f>
        <v>4.0190000000000001</v>
      </c>
      <c r="X124" s="1044">
        <f>VLOOKUP($D$3&amp;"_"&amp;X$3,データシート2!$A:$SI,MATCH($R$2&amp;"_"&amp;$B124,データシート2!$A$1:$SI$1,0),0)</f>
        <v>4.0860000000000003</v>
      </c>
      <c r="Y124" s="1044">
        <f>VLOOKUP($D$3&amp;"_"&amp;Y$3,データシート2!$A:$SI,MATCH($R$2&amp;"_"&amp;$B124,データシート2!$A$1:$SI$1,0),0)</f>
        <v>3.698</v>
      </c>
      <c r="Z124" s="1044">
        <f>VLOOKUP($D$3&amp;"_"&amp;Z$3,データシート2!$A:$SI,MATCH($R$2&amp;"_"&amp;$B124,データシート2!$A$1:$SI$1,0),0)</f>
        <v>3.9260000000000002</v>
      </c>
      <c r="AA124" s="1044">
        <f>VLOOKUP($D$3&amp;"_"&amp;AA$3,データシート2!$A:$SI,MATCH($R$2&amp;"_"&amp;$B124,データシート2!$A$1:$SI$1,0),0)</f>
        <v>3.7930000000000001</v>
      </c>
      <c r="AB124" s="1045">
        <f>VLOOKUP($D$3&amp;"_"&amp;AB$3,データシート2!$A:$SI,MATCH($R$2&amp;"_"&amp;$B124,データシート2!$A$1:$SI$1,0),0)</f>
        <v>3.7240000000000002</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3.7440000000000002</v>
      </c>
      <c r="U125" s="1060">
        <f>VLOOKUP($D$3&amp;"_"&amp;U$3,データシート2!$A:$SI,MATCH($R$2&amp;"_"&amp;$C125,データシート2!$A$1:$SI$1,0),0)</f>
        <v>3.7269999999999999</v>
      </c>
      <c r="V125" s="1060">
        <f>VLOOKUP($D$3&amp;"_"&amp;V$3,データシート2!$A:$SI,MATCH($R$2&amp;"_"&amp;$C125,データシート2!$A$1:$SI$1,0),0)</f>
        <v>3.6819999999999999</v>
      </c>
      <c r="W125" s="1060">
        <f>VLOOKUP($D$3&amp;"_"&amp;W$3,データシート2!$A:$SI,MATCH($R$2&amp;"_"&amp;$C125,データシート2!$A$1:$SI$1,0),0)</f>
        <v>4.0190000000000001</v>
      </c>
      <c r="X125" s="1060">
        <f>VLOOKUP($D$3&amp;"_"&amp;X$3,データシート2!$A:$SI,MATCH($R$2&amp;"_"&amp;$C125,データシート2!$A$1:$SI$1,0),0)</f>
        <v>4.0860000000000003</v>
      </c>
      <c r="Y125" s="1060">
        <f>VLOOKUP($D$3&amp;"_"&amp;Y$3,データシート2!$A:$SI,MATCH($R$2&amp;"_"&amp;$C125,データシート2!$A$1:$SI$1,0),0)</f>
        <v>3.698</v>
      </c>
      <c r="Z125" s="1060">
        <f>VLOOKUP($D$3&amp;"_"&amp;Z$3,データシート2!$A:$SI,MATCH($R$2&amp;"_"&amp;$C125,データシート2!$A$1:$SI$1,0),0)</f>
        <v>3.9260000000000002</v>
      </c>
      <c r="AA125" s="1060">
        <f>VLOOKUP($D$3&amp;"_"&amp;AA$3,データシート2!$A:$SI,MATCH($R$2&amp;"_"&amp;$C125,データシート2!$A$1:$SI$1,0),0)</f>
        <v>3.7930000000000001</v>
      </c>
      <c r="AB125" s="1061">
        <f>VLOOKUP($D$3&amp;"_"&amp;AB$3,データシート2!$A:$SI,MATCH($R$2&amp;"_"&amp;$C125,データシート2!$A$1:$SI$1,0),0)</f>
        <v>3.7240000000000002</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2024-03-14T13:51:53Z</dcterms:created>
  <dcterms:modified xsi:type="dcterms:W3CDTF">2024-03-14T13:51:53Z</dcterms:modified>
  <cp:category/>
  <cp:contentStatus/>
</cp:coreProperties>
</file>