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A2468B74-73DB-4E5A-90BB-B73E55572CD1}"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<sst xmlns="http://schemas.openxmlformats.org/spreadsheetml/2006/main" count="24457" uniqueCount="2380">
  <si>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</si>
  <si>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</si>
  <si>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</si>
  <si>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</si>
  <si>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</si>
  <si>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</si>
  <si>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</si>
  <si>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</si>
  <si>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</si>
  <si>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</si>
  <si>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</si>
  <si>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</si>
  <si>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</si>
  <si>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</si>
  <si>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</si>
  <si>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</si>
  <si>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</si>
  <si>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</si>
  <si>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</si>
  <si>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</si>
  <si>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</si>
  <si>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</si>
  <si>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</si>
  <si>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</si>
  <si>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</si>
  <si>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</si>
  <si>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</si>
  <si>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</si>
  <si>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</si>
  <si>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</si>
  <si>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</si>
  <si>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</si>
  <si>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</si>
  <si>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</si>
  <si>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</si>
  <si>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</si>
  <si>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</si>
  <si>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</si>
  <si>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</si>
  <si>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</si>
  <si>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</si>
  <si>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</si>
  <si>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</si>
  <si>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</si>
  <si>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</si>
  <si>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</si>
  <si>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</si>
  <si>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</si>
  <si>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</si>
  <si>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</si>
  <si>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</si>
  <si>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</si>
  <si>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</si>
  <si>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</si>
  <si>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</si>
  <si>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</si>
  <si>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</si>
  <si>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</si>
  <si>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</si>
  <si>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</si>
  <si>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</si>
  <si>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</si>
  <si>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</si>
  <si>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</si>
  <si>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</si>
  <si>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</si>
  <si>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</si>
  <si>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</si>
  <si>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</si>
  <si>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</si>
  <si>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</si>
  <si>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</si>
  <si>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</si>
  <si>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</si>
  <si>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</si>
  <si>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</si>
  <si>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</si>
  <si>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</si>
  <si>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</si>
  <si>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</si>
  <si>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</si>
  <si>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</si>
  <si>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</si>
  <si>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</si>
  <si>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</si>
  <si>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</si>
  <si>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</si>
  <si>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</si>
  <si>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</si>
  <si>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</si>
  <si>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</si>
  <si>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</si>
  <si>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</si>
  <si>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</si>
  <si>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</si>
  <si>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</si>
  <si>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</si>
  <si>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</si>
  <si>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</si>
  <si>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</si>
  <si>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</si>
  <si>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</si>
  <si>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</si>
  <si>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</si>
  <si>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</si>
  <si>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</si>
  <si>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</si>
  <si>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</si>
  <si>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</si>
  <si>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</si>
  <si>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</si>
  <si>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</si>
  <si>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</si>
  <si>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</si>
  <si>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</si>
  <si>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</si>
  <si>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</si>
  <si>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</si>
  <si>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</si>
  <si>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</si>
  <si>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</si>
  <si>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</si>
  <si>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</si>
  <si>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</si>
  <si>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</si>
  <si>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</si>
  <si>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</si>
  <si>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</si>
  <si>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</si>
  <si>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</si>
  <si>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</si>
  <si>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</si>
  <si>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</si>
  <si>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</si>
  <si>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</si>
  <si>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</si>
  <si>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</si>
  <si>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</si>
  <si>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</si>
  <si>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</si>
  <si>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</si>
  <si>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</si>
  <si>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</si>
  <si>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</si>
  <si>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</si>
  <si>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</si>
  <si>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</si>
  <si>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</si>
  <si>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</si>
  <si>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</si>
  <si>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</si>
  <si>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</si>
  <si>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</si>
  <si>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</si>
  <si>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</si>
  <si>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</si>
  <si>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</si>
  <si>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</si>
  <si>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</si>
  <si>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</si>
  <si>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</si>
  <si>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</si>
  <si>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</si>
  <si>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</si>
  <si>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</si>
  <si>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</si>
  <si>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</si>
  <si>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</si>
  <si>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</si>
  <si>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</si>
  <si>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</si>
  <si>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</si>
  <si>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</si>
  <si>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</si>
  <si>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</si>
  <si>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</si>
  <si>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</si>
  <si>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</si>
  <si>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</si>
  <si>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</si>
  <si>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</si>
  <si>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</si>
  <si>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</si>
  <si>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</si>
  <si>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</si>
  <si>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</si>
  <si>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</si>
  <si>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</si>
  <si>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</si>
  <si>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</si>
  <si>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</si>
  <si>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</si>
  <si>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</si>
  <si>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</si>
  <si>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</si>
  <si>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</si>
  <si>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</si>
  <si>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</si>
  <si>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</si>
  <si>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</si>
  <si>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</si>
  <si>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</si>
  <si>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</si>
  <si>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</si>
  <si>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</si>
  <si>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</si>
  <si>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</si>
  <si>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</si>
  <si>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</si>
  <si>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</si>
  <si>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</si>
  <si>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</si>
  <si>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</si>
  <si>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</si>
  <si>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</si>
  <si>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</si>
  <si>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</si>
  <si>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</si>
  <si>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</si>
  <si>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</si>
  <si>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</si>
  <si>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</si>
  <si>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</si>
  <si>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</si>
  <si>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</si>
  <si>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</si>
  <si>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</si>
  <si>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</si>
  <si>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</si>
  <si>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</si>
  <si>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</si>
  <si>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</si>
  <si>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</si>
  <si>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</si>
  <si>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</si>
  <si>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</si>
  <si>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</si>
  <si>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</si>
  <si>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</si>
  <si>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</si>
  <si>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</si>
  <si>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</si>
  <si>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</si>
  <si>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</si>
  <si>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</si>
  <si>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</si>
  <si>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</si>
  <si>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</si>
  <si>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</si>
  <si>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</si>
  <si>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</si>
  <si>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</si>
  <si>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</si>
  <si>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</si>
  <si>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</si>
  <si>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</si>
  <si>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</si>
  <si>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</si>
  <si>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</si>
  <si>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</si>
  <si>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</si>
  <si>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</si>
  <si>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</si>
  <si>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</si>
  <si>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</si>
  <si>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</si>
  <si>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</si>
  <si>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</si>
  <si>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</si>
  <si>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</si>
  <si>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</si>
  <si>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</si>
  <si>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</si>
  <si>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</si>
  <si>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</si>
  <si>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</si>
  <si>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</si>
  <si>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</si>
  <si>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</si>
  <si>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</si>
  <si>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</si>
  <si>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</si>
  <si>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</si>
  <si>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</si>
  <si>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</si>
  <si>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</si>
  <si>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</si>
  <si>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</si>
  <si>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</si>
  <si>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</si>
  <si>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</si>
  <si>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</si>
  <si>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</si>
  <si>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</si>
  <si>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</si>
  <si>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</si>
  <si>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</si>
  <si>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</si>
  <si>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</si>
  <si>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</si>
  <si>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</si>
  <si>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</si>
  <si>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</si>
  <si>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</si>
  <si>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</si>
  <si>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</si>
  <si>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</si>
  <si>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</si>
  <si>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</si>
  <si>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</si>
  <si>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</si>
  <si>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</si>
  <si>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</si>
  <si>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</si>
  <si>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</si>
  <si>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</si>
  <si>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</si>
  <si>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</si>
  <si>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</si>
  <si>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</si>
  <si>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</si>
  <si>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</si>
  <si>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</si>
  <si>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</si>
  <si>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</si>
  <si>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</si>
  <si>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</si>
  <si>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</si>
  <si>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</si>
  <si>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</si>
  <si>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</si>
  <si>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</si>
  <si>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</si>
  <si>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</si>
  <si>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</si>
  <si>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</si>
  <si>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</si>
  <si>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</si>
  <si>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</si>
  <si>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</si>
  <si>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</si>
  <si>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</si>
  <si>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</si>
  <si>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</si>
  <si>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</si>
  <si>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</si>
  <si>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</si>
  <si>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</si>
  <si>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</si>
  <si>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</si>
  <si>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</si>
  <si>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</si>
  <si>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</si>
  <si>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</si>
  <si>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</si>
  <si>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</si>
  <si>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</si>
  <si>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</si>
  <si>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</si>
  <si>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</si>
  <si>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</si>
  <si>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</si>
  <si>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</si>
  <si>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</si>
  <si>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</si>
  <si>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</si>
  <si>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</si>
  <si>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</si>
  <si>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</si>
  <si>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</si>
  <si>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</si>
  <si>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</si>
  <si>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</si>
  <si>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</si>
  <si>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</si>
  <si>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</si>
  <si>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</si>
  <si>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</si>
  <si>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</si>
  <si>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</si>
  <si>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</si>
  <si>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</si>
  <si>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</si>
  <si>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</si>
  <si>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</si>
  <si>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</si>
  <si>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</si>
  <si>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</si>
  <si>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</si>
  <si>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</si>
  <si>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</si>
  <si>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</si>
  <si>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</si>
  <si>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</si>
  <si>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</si>
  <si>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</si>
  <si>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</si>
  <si>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</si>
  <si>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</si>
  <si>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</si>
  <si>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</si>
  <si>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</si>
  <si>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</si>
  <si>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</si>
  <si>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</si>
  <si>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</si>
  <si>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</si>
  <si>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</si>
  <si>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</si>
  <si>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</si>
  <si>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</si>
  <si>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</si>
  <si>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</si>
  <si>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</si>
  <si>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</si>
  <si>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</si>
  <si>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</si>
  <si>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</si>
  <si>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</si>
  <si>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</si>
  <si>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</si>
  <si>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</si>
  <si>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</si>
  <si>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</si>
  <si>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</si>
  <si>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</si>
  <si>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</si>
  <si>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</si>
  <si>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</si>
  <si>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</si>
  <si>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</si>
  <si>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</si>
  <si>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</si>
  <si>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</si>
  <si>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</si>
  <si>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</si>
  <si>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</si>
  <si>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</si>
  <si>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</si>
  <si>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</si>
  <si>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</si>
  <si>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</si>
  <si>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</si>
  <si>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</si>
  <si>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</si>
  <si>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</si>
  <si>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</si>
  <si>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</si>
  <si>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</si>
  <si>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</si>
  <si>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</si>
  <si>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</si>
  <si>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</si>
  <si>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</si>
  <si>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</si>
  <si>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</si>
  <si>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</si>
  <si>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</si>
  <si>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</si>
  <si>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</si>
  <si>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</si>
  <si>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</si>
  <si>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</si>
  <si>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</si>
  <si>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</si>
  <si>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</si>
  <si>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</si>
  <si>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</si>
  <si>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</si>
  <si>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</si>
  <si>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</si>
  <si>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</si>
  <si>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</si>
  <si>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</si>
  <si>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</si>
  <si>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</si>
  <si>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</si>
  <si>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</si>
  <si>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</si>
  <si>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</si>
  <si>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</si>
  <si>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</si>
  <si>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</si>
  <si>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</si>
  <si>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</si>
  <si>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</si>
  <si>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</si>
  <si>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</si>
  <si>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</si>
  <si>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</si>
  <si>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</si>
  <si>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</si>
  <si>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</si>
  <si>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</si>
  <si>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</si>
  <si>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</si>
  <si>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</si>
  <si>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</si>
  <si>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</si>
  <si>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</si>
  <si>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</si>
  <si>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</si>
  <si>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</si>
  <si>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</si>
  <si>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</si>
  <si>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</si>
  <si>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</si>
  <si>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</si>
  <si>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</si>
  <si>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</si>
  <si>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</si>
  <si>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</si>
  <si>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</si>
  <si>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</si>
  <si>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</si>
  <si>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</si>
  <si>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</si>
  <si>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</si>
  <si>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</si>
  <si>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</si>
  <si>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</si>
  <si>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</si>
  <si>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</si>
  <si>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</si>
  <si>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</si>
  <si>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</si>
  <si>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</si>
  <si>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</si>
  <si>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</si>
  <si>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</si>
  <si>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</si>
  <si>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</si>
  <si>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</si>
  <si>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</si>
  <si>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</si>
  <si>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</si>
  <si>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</si>
  <si>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</si>
  <si>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</si>
  <si>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</si>
  <si>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</si>
  <si>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</si>
  <si>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</si>
  <si>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</si>
  <si>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</si>
  <si>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</si>
  <si>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</si>
  <si>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</si>
  <si>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</si>
  <si>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</si>
  <si>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</si>
  <si>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</si>
  <si>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</si>
  <si>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</si>
  <si>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</si>
  <si>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</si>
  <si>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</si>
  <si>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</si>
  <si>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</si>
  <si>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</si>
  <si>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</si>
  <si>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</si>
  <si>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</si>
  <si>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</si>
  <si>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</si>
  <si>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</si>
  <si>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</si>
  <si>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</si>
  <si>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</si>
  <si>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</si>
  <si>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</si>
  <si>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</si>
  <si>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</si>
  <si>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</si>
  <si>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</si>
  <si>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</si>
  <si>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</si>
  <si>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</si>
  <si>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</si>
  <si>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</si>
  <si>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</si>
  <si>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</si>
  <si>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</si>
  <si>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</si>
  <si>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</si>
  <si>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</si>
  <si>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</si>
  <si>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</si>
  <si>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</si>
  <si>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</si>
  <si>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</si>
  <si>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</si>
  <si>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</si>
  <si>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</si>
  <si>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</si>
  <si>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</si>
  <si>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</si>
  <si>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</si>
  <si>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</si>
  <si>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</si>
  <si>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</si>
  <si>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</si>
  <si>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</si>
  <si>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</si>
  <si>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</si>
  <si>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</si>
  <si>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</si>
  <si>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</si>
  <si>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</si>
  <si>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</si>
  <si>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</si>
  <si>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</si>
  <si>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</si>
  <si>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</si>
  <si>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</si>
  <si>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</si>
  <si>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</si>
  <si>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</si>
  <si>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</si>
  <si>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</si>
  <si>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</si>
  <si>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</si>
  <si>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</si>
  <si>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</si>
  <si>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</si>
  <si>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</si>
  <si>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</si>
  <si>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</si>
  <si>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</si>
  <si>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</si>
  <si>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</si>
  <si>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</si>
  <si>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</si>
  <si>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</si>
  <si>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</si>
  <si>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</si>
  <si>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</si>
  <si>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</si>
  <si>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</si>
  <si>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</si>
  <si>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</si>
  <si>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</si>
  <si>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</si>
  <si>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</si>
  <si>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</si>
  <si>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</si>
  <si>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</si>
  <si>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</si>
  <si>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</si>
  <si>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</si>
  <si>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</si>
  <si>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</si>
  <si>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</si>
  <si>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</si>
  <si>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</si>
  <si>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</si>
  <si>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</si>
  <si>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</si>
  <si>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</si>
  <si>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</si>
  <si>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</si>
  <si>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</si>
  <si>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</si>
  <si>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</si>
  <si>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</si>
  <si>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</si>
  <si>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</si>
  <si>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</si>
  <si>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</si>
  <si>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</si>
  <si>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</si>
  <si>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</si>
  <si>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</si>
  <si>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</si>
  <si>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</si>
  <si>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</si>
  <si>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</si>
  <si>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</si>
  <si>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</si>
  <si>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</si>
  <si>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</si>
  <si>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</si>
  <si>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</si>
  <si>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</si>
  <si>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</si>
  <si>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</si>
  <si>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</si>
  <si>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</si>
  <si>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</si>
  <si>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</si>
  <si>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</si>
  <si>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</si>
  <si>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</si>
  <si>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</si>
  <si>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</si>
  <si>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</si>
  <si>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</si>
  <si>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</si>
  <si>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</si>
  <si>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</si>
  <si>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</si>
  <si>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</si>
  <si>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</si>
  <si>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</si>
  <si>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</si>
  <si>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</si>
  <si>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</si>
  <si>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</si>
  <si>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</si>
  <si>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</si>
  <si>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</si>
  <si>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</si>
  <si>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</si>
  <si>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</si>
  <si>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</si>
  <si>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</si>
  <si>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</si>
  <si>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</si>
  <si>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</si>
  <si>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</si>
  <si>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</si>
  <si>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</si>
  <si>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</si>
  <si>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</si>
  <si>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</si>
  <si>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</si>
  <si>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</si>
  <si>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</si>
  <si>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</si>
  <si>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</si>
  <si>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</si>
  <si>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</si>
  <si>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</si>
  <si>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</si>
  <si>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</si>
  <si>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</si>
  <si>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</si>
  <si>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</si>
  <si>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</si>
  <si>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</si>
  <si>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</si>
  <si>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</si>
  <si>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</si>
  <si>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</si>
  <si>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</si>
  <si>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</si>
  <si>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</si>
  <si>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</si>
  <si>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</si>
  <si>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</si>
  <si>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</si>
  <si>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</si>
  <si>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</si>
  <si>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</si>
  <si>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</si>
  <si>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</si>
  <si>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</si>
  <si>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</si>
  <si>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</si>
  <si>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</si>
  <si>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</si>
  <si>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</si>
  <si>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</si>
  <si>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</si>
  <si>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</si>
  <si>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</si>
  <si>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</si>
  <si>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</si>
  <si>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</si>
  <si>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</si>
  <si>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</si>
  <si>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</si>
  <si>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</si>
  <si>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</si>
  <si>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</si>
  <si>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</si>
  <si>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</si>
  <si>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</si>
  <si>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</si>
  <si>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</si>
  <si>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</si>
  <si>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</si>
  <si>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</si>
  <si>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</si>
  <si>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</si>
  <si>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</si>
  <si>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</si>
  <si>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</si>
  <si>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</si>
  <si>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</si>
  <si>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</si>
  <si>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</si>
  <si>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</si>
  <si>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</si>
  <si>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</si>
  <si>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</si>
  <si>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</si>
  <si>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</si>
  <si>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</si>
  <si>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</si>
  <si>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</si>
  <si>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</si>
  <si>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</si>
  <si>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</si>
  <si>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</si>
  <si>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</si>
  <si>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</si>
  <si>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</si>
  <si>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</si>
  <si>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</si>
  <si>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</si>
  <si>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</si>
  <si>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</si>
  <si>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</si>
  <si>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</si>
  <si>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</si>
  <si>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</si>
  <si>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</si>
  <si>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</si>
  <si>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</si>
  <si>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</si>
  <si>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</si>
  <si>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</si>
  <si>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</si>
  <si>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</si>
  <si>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</si>
  <si>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</si>
  <si>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</si>
  <si>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</si>
  <si>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</si>
  <si>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</si>
  <si>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</si>
  <si>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</si>
  <si>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</si>
  <si>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</si>
  <si>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</si>
  <si>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</si>
  <si>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</si>
  <si>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</si>
  <si>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</si>
  <si>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</si>
  <si>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</si>
  <si>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</si>
  <si>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</si>
  <si>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</si>
  <si>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</si>
  <si>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</si>
  <si>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</si>
  <si>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</si>
  <si>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</si>
  <si>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</si>
  <si>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</si>
  <si>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</si>
  <si>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</si>
  <si>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</si>
  <si>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</si>
  <si>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</si>
  <si>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</si>
  <si>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</si>
  <si>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</si>
  <si>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</si>
  <si>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</si>
  <si>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</si>
  <si>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</si>
  <si>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</si>
  <si>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</si>
  <si>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</si>
  <si>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</si>
  <si>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</si>
  <si>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</si>
  <si>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</si>
  <si>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</si>
  <si>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</si>
  <si>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</si>
  <si>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</si>
  <si>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</si>
  <si>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</si>
  <si>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</si>
  <si>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</si>
  <si>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</si>
  <si>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</si>
  <si>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</si>
  <si>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</si>
  <si>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</si>
  <si>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</si>
  <si>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</si>
  <si>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</si>
  <si>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</si>
  <si>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</si>
  <si>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</si>
  <si>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</si>
  <si>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</si>
  <si>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</si>
  <si>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</si>
  <si>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</si>
  <si>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</si>
  <si>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</si>
  <si>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</si>
  <si>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</si>
  <si>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</si>
  <si>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</si>
  <si>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</si>
  <si>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</si>
  <si>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</si>
  <si>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</si>
  <si>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</si>
  <si>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</si>
  <si>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</si>
  <si>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</si>
  <si>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</si>
  <si>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</si>
  <si>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</si>
  <si>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</si>
  <si>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</si>
  <si>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</si>
  <si>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</si>
  <si>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</si>
  <si>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</si>
  <si>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</si>
  <si>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</si>
  <si>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</si>
  <si>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</si>
  <si>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</si>
  <si>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</si>
  <si>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</si>
  <si>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</si>
  <si>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</si>
  <si>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</si>
  <si>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</si>
  <si>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</si>
  <si>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</si>
  <si>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</si>
  <si>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</si>
  <si>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</si>
  <si>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</si>
  <si>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</si>
  <si>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</si>
  <si>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</si>
  <si>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</si>
  <si>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</si>
  <si>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</si>
  <si>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</si>
  <si>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</si>
  <si>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</si>
  <si>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</si>
  <si>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</si>
  <si>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</si>
  <si>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</si>
  <si>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</si>
  <si>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</si>
  <si>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</si>
  <si>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</si>
  <si>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</si>
  <si>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</si>
  <si>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</si>
  <si>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</si>
  <si>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</si>
  <si>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</si>
  <si>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</si>
  <si>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</si>
  <si>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</si>
  <si>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</si>
  <si>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</si>
  <si>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</si>
  <si>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</si>
  <si>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</si>
  <si>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</si>
  <si>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</si>
  <si>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</si>
  <si>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</si>
  <si>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</si>
  <si>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</si>
  <si>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</si>
  <si>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</si>
  <si>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</si>
  <si>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</si>
  <si>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</si>
  <si>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</si>
  <si>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</si>
  <si>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</si>
  <si>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</si>
  <si>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</si>
  <si>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</si>
  <si>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</si>
  <si>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</si>
  <si>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</si>
  <si>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</si>
  <si>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</si>
  <si>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</si>
  <si>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</si>
  <si>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</si>
  <si>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</si>
  <si>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</si>
  <si>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</si>
  <si>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</si>
  <si>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</si>
  <si>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</si>
  <si>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</si>
  <si>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</si>
  <si>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</si>
  <si>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</si>
  <si>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</si>
  <si>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</si>
  <si>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</si>
  <si>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</si>
  <si>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</si>
  <si>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</si>
  <si>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</si>
  <si>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</si>
  <si>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</si>
  <si>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</si>
  <si>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</si>
  <si>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</si>
  <si>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</si>
  <si>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</si>
  <si>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</si>
  <si>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</si>
  <si>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</si>
  <si>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</si>
  <si>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</si>
  <si>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</si>
  <si>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</si>
  <si>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</si>
  <si>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</si>
  <si>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</si>
  <si>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</si>
  <si>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</si>
  <si>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</si>
  <si>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</si>
  <si>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</si>
  <si>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</si>
  <si>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</si>
  <si>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</si>
  <si>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</si>
  <si>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</si>
  <si>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</si>
  <si>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</si>
  <si>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</si>
  <si>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</si>
  <si>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</si>
  <si>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</si>
  <si>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</si>
  <si>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</si>
  <si>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</si>
  <si>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</si>
  <si>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</si>
  <si>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</si>
  <si>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</si>
  <si>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</si>
  <si>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</si>
  <si>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</si>
  <si>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</si>
  <si>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</si>
  <si>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</si>
  <si>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</si>
  <si>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</si>
  <si>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</si>
  <si>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</si>
  <si>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</si>
  <si>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</si>
  <si>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</si>
  <si>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</si>
  <si>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</si>
  <si>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</si>
  <si>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</si>
  <si>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</si>
  <si>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</si>
  <si>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</si>
  <si>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</si>
  <si>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</si>
  <si>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</si>
  <si>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</si>
  <si>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</si>
  <si>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</si>
  <si>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</si>
  <si>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</si>
  <si>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</si>
  <si>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</si>
  <si>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</si>
  <si>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</si>
  <si>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</si>
  <si>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</si>
  <si>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</si>
  <si>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</si>
  <si>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</si>
  <si>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</si>
  <si>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</si>
  <si>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</si>
  <si>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</si>
  <si>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</si>
  <si>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</si>
  <si>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</si>
  <si>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</si>
  <si>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</si>
  <si>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</si>
  <si>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</si>
  <si>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</si>
  <si>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</si>
  <si>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</si>
  <si>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</si>
  <si>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</si>
  <si>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</si>
  <si>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</si>
  <si>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</si>
  <si>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</si>
  <si>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</si>
  <si>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</si>
  <si>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</si>
  <si>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</si>
  <si>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</si>
  <si>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</si>
  <si>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</si>
  <si>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</si>
  <si>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</si>
  <si>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</si>
  <si>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</si>
  <si>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</si>
  <si>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</si>
  <si>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</si>
  <si>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</si>
  <si>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</si>
  <si>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</si>
  <si>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</si>
  <si>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</si>
  <si>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</si>
  <si>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</si>
  <si>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</si>
  <si>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</si>
  <si>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</si>
  <si>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</si>
  <si>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</si>
  <si>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</si>
  <si>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</si>
  <si>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</si>
  <si>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</si>
  <si>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</si>
  <si>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</si>
  <si>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</si>
  <si>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</si>
  <si>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</si>
  <si>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</si>
  <si>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</si>
  <si>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</si>
  <si>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</si>
  <si>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</si>
  <si>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</si>
  <si>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</si>
  <si>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</si>
  <si>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</si>
  <si>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</si>
  <si>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</si>
  <si>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</si>
  <si>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</si>
  <si>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</si>
  <si>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</si>
  <si>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</si>
  <si>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</si>
  <si>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</si>
  <si>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</si>
  <si>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</si>
  <si>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</si>
  <si>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</si>
  <si>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</si>
  <si>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</si>
  <si>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</si>
  <si>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</si>
  <si>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</si>
  <si>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</si>
  <si>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</si>
  <si>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</si>
  <si>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</si>
  <si>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</si>
  <si>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</si>
  <si>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</si>
  <si>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</si>
  <si>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</si>
  <si>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</si>
  <si>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</si>
  <si>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</si>
  <si>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</si>
  <si>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</si>
  <si>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</si>
  <si>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</si>
  <si>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</si>
  <si>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</si>
  <si>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</si>
  <si>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</si>
  <si>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</si>
  <si>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</si>
  <si>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</si>
  <si>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</si>
  <si>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</si>
  <si>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</si>
  <si>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</si>
  <si>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</si>
  <si>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</si>
  <si>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</si>
  <si>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</si>
  <si>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</si>
  <si>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</si>
  <si>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</si>
  <si>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</si>
  <si>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</si>
  <si>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</si>
  <si>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</si>
  <si>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</si>
  <si>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</si>
  <si>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</si>
  <si>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</si>
  <si>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</si>
  <si>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</si>
  <si>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</si>
  <si>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</si>
  <si>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</si>
  <si>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</si>
  <si>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</si>
  <si>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</si>
  <si>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</si>
  <si>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</si>
  <si>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</si>
  <si>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</si>
  <si>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</si>
  <si>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</si>
  <si>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</si>
  <si>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</si>
  <si>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</si>
  <si>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</si>
  <si>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</si>
  <si>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</si>
  <si>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</si>
  <si>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</si>
  <si>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</si>
  <si>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</si>
  <si>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</si>
  <si>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</si>
  <si>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</si>
  <si>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</si>
  <si>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</si>
  <si>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</si>
  <si>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</si>
  <si>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</si>
  <si>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</si>
  <si>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</si>
  <si>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</si>
  <si>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</si>
  <si>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</si>
  <si>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</si>
  <si>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</si>
  <si>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</si>
  <si>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</si>
  <si>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</si>
  <si>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</si>
  <si>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</si>
  <si>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</si>
  <si>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</si>
  <si>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</si>
  <si>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</si>
  <si>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</si>
  <si>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</si>
  <si>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</si>
  <si>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</si>
  <si>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</si>
  <si>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</si>
  <si>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</si>
  <si>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</si>
  <si>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</si>
  <si>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</si>
  <si>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</si>
  <si>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</si>
  <si>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</si>
  <si>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</si>
  <si>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</si>
  <si>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</si>
  <si>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</si>
  <si>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</si>
  <si>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</si>
  <si>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</si>
  <si>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</si>
  <si>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</si>
  <si>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</si>
  <si>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</si>
  <si>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</si>
  <si>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</si>
  <si>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</si>
  <si>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</si>
  <si>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</si>
  <si>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</si>
  <si>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</si>
  <si>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</si>
  <si>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</si>
  <si>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</si>
  <si>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</si>
  <si>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</si>
  <si>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</si>
  <si>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</si>
  <si>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</si>
  <si>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</si>
  <si>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</si>
  <si>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</si>
  <si>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</si>
  <si>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</si>
  <si>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</si>
  <si>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</si>
  <si>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</si>
  <si>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</si>
  <si>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</si>
  <si>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</si>
  <si>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</si>
  <si>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</si>
  <si>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</si>
  <si>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</si>
  <si>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</si>
  <si>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</si>
  <si>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</si>
  <si>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</si>
  <si>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</si>
  <si>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</si>
  <si>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</si>
  <si>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</si>
  <si>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</si>
  <si>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</si>
  <si>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</si>
  <si>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</si>
  <si>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</si>
  <si>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</si>
  <si>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</si>
  <si>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</si>
  <si>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</si>
  <si>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</si>
  <si>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</si>
  <si>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</si>
  <si>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</si>
  <si>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</si>
  <si>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</si>
  <si>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</si>
  <si>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</si>
  <si>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</si>
  <si>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</si>
  <si>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</si>
  <si>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</si>
  <si>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</si>
  <si>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</si>
  <si>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</si>
  <si>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</si>
  <si>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</si>
  <si>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</si>
  <si>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</si>
  <si>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</si>
  <si>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</si>
  <si>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</si>
  <si>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</si>
  <si>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</si>
  <si>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</si>
  <si>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</si>
  <si>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</si>
  <si>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</si>
  <si>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</si>
  <si>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</si>
  <si>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</si>
  <si>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</si>
  <si>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</si>
  <si>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</si>
  <si>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</si>
  <si>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</si>
  <si>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</si>
  <si>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</si>
  <si>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</si>
  <si>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</si>
  <si>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</si>
  <si>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</si>
  <si>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</si>
  <si>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</si>
  <si>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</si>
  <si>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</si>
  <si>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</si>
  <si>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</si>
  <si>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</si>
  <si>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</si>
  <si>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</si>
  <si>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</si>
  <si>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</si>
  <si>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</si>
  <si>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</si>
  <si>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</si>
  <si>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</si>
  <si>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</si>
  <si>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</si>
  <si>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</si>
  <si>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</si>
  <si>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</si>
  <si>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</si>
  <si>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</si>
  <si>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</si>
  <si>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</si>
  <si>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</si>
  <si>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</si>
  <si>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</si>
  <si>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</si>
  <si>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</si>
  <si>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</si>
  <si>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</si>
  <si>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</si>
  <si>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</si>
  <si>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</si>
  <si>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</si>
  <si>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</si>
  <si>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</si>
  <si>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</si>
  <si>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</si>
  <si>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</si>
  <si>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</si>
  <si>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</si>
  <si>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</si>
  <si>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</si>
  <si>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</si>
  <si>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</si>
  <si>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</si>
  <si>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</si>
  <si>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</si>
  <si>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</si>
  <si>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</si>
  <si>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</si>
  <si>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</si>
  <si>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</si>
  <si>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</si>
  <si>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</si>
  <si>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</si>
  <si>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</si>
  <si>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</si>
  <si>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</si>
  <si>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</si>
  <si>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</si>
  <si>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</si>
  <si>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</si>
  <si>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</si>
  <si>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</si>
  <si>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</si>
  <si>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</si>
  <si>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</si>
  <si>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</si>
  <si>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</si>
  <si>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</si>
  <si>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</si>
  <si>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</si>
  <si>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</si>
  <si>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</si>
  <si>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</si>
  <si>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</si>
  <si>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</si>
  <si>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</si>
  <si>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</si>
  <si>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</si>
  <si>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</si>
  <si>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</si>
  <si>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</si>
  <si>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</si>
  <si>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</si>
  <si>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</si>
  <si>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</si>
  <si>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</si>
  <si>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</si>
  <si>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</si>
  <si>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</si>
  <si>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</si>
  <si>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</si>
  <si>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</si>
  <si>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</si>
  <si>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</si>
  <si>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</si>
  <si>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</si>
  <si>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</si>
  <si>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</si>
  <si>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</si>
  <si>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</si>
  <si>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</si>
  <si>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</si>
  <si>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</si>
  <si>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</si>
  <si>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</si>
  <si>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</si>
  <si>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</si>
  <si>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</si>
  <si>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</si>
  <si>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</si>
  <si>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</si>
  <si>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</si>
  <si>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</si>
  <si>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</si>
  <si>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</si>
  <si>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</si>
  <si>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</si>
  <si>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</si>
  <si>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</si>
  <si>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</si>
  <si>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</si>
  <si>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</si>
  <si>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</si>
  <si>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</si>
  <si>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</si>
  <si>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</si>
  <si>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</si>
  <si>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</si>
  <si>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</si>
  <si>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</si>
  <si>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</si>
  <si>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</si>
  <si>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</si>
  <si>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</si>
  <si>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</si>
  <si>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</si>
  <si>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</si>
  <si>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</si>
  <si>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</si>
  <si>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</si>
  <si>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</si>
  <si>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</si>
  <si>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</si>
  <si>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</si>
  <si>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</si>
  <si>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</si>
  <si>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</si>
  <si>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</si>
  <si>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</si>
  <si>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</si>
  <si>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</si>
  <si>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</si>
  <si>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</si>
  <si>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</si>
  <si>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</si>
  <si>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</si>
  <si>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</si>
  <si>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</si>
  <si>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</si>
  <si>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</si>
  <si>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</si>
  <si>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</si>
  <si>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</si>
  <si>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</si>
  <si>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</si>
  <si>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</si>
  <si>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</si>
  <si>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</si>
  <si>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</si>
  <si>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</si>
  <si>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</si>
  <si>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</si>
  <si>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</si>
  <si>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</si>
  <si>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</si>
  <si>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</si>
  <si>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</si>
  <si>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</si>
  <si>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</si>
  <si>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</si>
  <si>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</si>
  <si>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</si>
  <si>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</si>
  <si>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</si>
  <si>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</si>
  <si>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</si>
  <si>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</si>
  <si>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</si>
  <si>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</si>
  <si>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</si>
  <si>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</si>
  <si>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</si>
  <si>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</si>
  <si>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</si>
  <si>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</si>
  <si>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</si>
  <si>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</si>
  <si>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</si>
  <si>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</si>
  <si>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</si>
  <si>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</si>
  <si>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</si>
  <si>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</si>
  <si>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</si>
  <si>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</si>
  <si>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</si>
  <si>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</si>
  <si>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</si>
  <si>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</si>
  <si>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</si>
  <si>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</si>
  <si>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</si>
  <si>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</si>
  <si>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</si>
  <si>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</si>
  <si>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</si>
  <si>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</si>
  <si>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</si>
  <si>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</si>
  <si>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</si>
  <si>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</si>
  <si>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</si>
  <si>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</si>
  <si>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</si>
  <si>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</si>
  <si>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</si>
  <si>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</si>
  <si>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</si>
  <si>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</si>
  <si>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</si>
  <si>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</si>
  <si>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</si>
  <si>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</si>
  <si>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</si>
  <si>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</si>
  <si>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</si>
  <si>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</si>
  <si>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</si>
  <si>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</si>
  <si>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</si>
  <si>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</si>
  <si>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</si>
  <si>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</si>
  <si>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</si>
  <si>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</si>
  <si>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</si>
  <si>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</si>
  <si>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</si>
  <si>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</si>
  <si>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</si>
  <si>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</si>
  <si>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</si>
  <si>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</si>
  <si>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</si>
  <si>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</si>
  <si>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</si>
  <si>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</si>
  <si>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</si>
  <si>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</si>
  <si>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</si>
  <si>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</si>
  <si>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</si>
  <si>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</si>
  <si>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02381_令和4年度</t>
  </si>
  <si>
    <t>02381</t>
  </si>
  <si>
    <t>板柳町</t>
  </si>
  <si>
    <t>02401_令和4年度</t>
  </si>
  <si>
    <t>02401</t>
  </si>
  <si>
    <t>野辺地町</t>
  </si>
  <si>
    <t>02446_令和4年度</t>
  </si>
  <si>
    <t>02446</t>
  </si>
  <si>
    <t>階上町</t>
  </si>
  <si>
    <t>02381_令和3年度</t>
  </si>
  <si>
    <t>02401_令和3年度</t>
  </si>
  <si>
    <t>02446_令和3年度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</si>
  <si>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</si>
  <si>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</si>
  <si>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</si>
  <si>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</si>
  <si>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</si>
  <si>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</si>
  <si>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</si>
  <si>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</si>
  <si>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</si>
  <si>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</si>
  <si>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</si>
  <si>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</si>
  <si>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</si>
  <si>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</si>
  <si>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</si>
  <si>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</si>
  <si>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</si>
  <si>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33100</t>
  </si>
  <si>
    <t>岡山市</t>
  </si>
  <si>
    <t>33100_令和3年度</t>
  </si>
  <si>
    <t>33100_令和4年度</t>
  </si>
  <si>
    <t>33203</t>
  </si>
  <si>
    <t>津山市</t>
  </si>
  <si>
    <t>33203_令和3年度</t>
  </si>
  <si>
    <t>33203_令和4年度</t>
  </si>
  <si>
    <t>33216</t>
  </si>
  <si>
    <t>浅口市</t>
  </si>
  <si>
    <t>33216_令和3年度</t>
  </si>
  <si>
    <t>33216_令和4年度</t>
  </si>
  <si>
    <t>33211</t>
  </si>
  <si>
    <t>備前市</t>
  </si>
  <si>
    <t>33211_令和3年度</t>
  </si>
  <si>
    <t>33211_令和4年度</t>
  </si>
  <si>
    <t>33215</t>
  </si>
  <si>
    <t>美作市</t>
  </si>
  <si>
    <t>33215_令和3年度</t>
  </si>
  <si>
    <t>33215_令和4年度</t>
  </si>
  <si>
    <t>33207</t>
  </si>
  <si>
    <t>井原市</t>
  </si>
  <si>
    <t>33207_令和3年度</t>
  </si>
  <si>
    <t>33207_令和4年度</t>
  </si>
  <si>
    <t>33212</t>
  </si>
  <si>
    <t>瀬戸内市</t>
  </si>
  <si>
    <t>33212_令和3年度</t>
  </si>
  <si>
    <t>33212_令和4年度</t>
  </si>
  <si>
    <t>33205</t>
  </si>
  <si>
    <t>笠岡市</t>
  </si>
  <si>
    <t>33205_令和3年度</t>
  </si>
  <si>
    <t>33205_令和4年度</t>
  </si>
  <si>
    <t>33208</t>
  </si>
  <si>
    <t>総社市</t>
  </si>
  <si>
    <t>33208_令和3年度</t>
  </si>
  <si>
    <t>33208_令和4年度</t>
  </si>
  <si>
    <t>33204</t>
  </si>
  <si>
    <t>玉野市</t>
  </si>
  <si>
    <t>33204_令和3年度</t>
  </si>
  <si>
    <t>33204_令和4年度</t>
  </si>
  <si>
    <t>33213</t>
  </si>
  <si>
    <t>赤磐市</t>
  </si>
  <si>
    <t>33213_令和3年度</t>
  </si>
  <si>
    <t>33213_令和4年度</t>
  </si>
  <si>
    <t>33214</t>
  </si>
  <si>
    <t>真庭市</t>
  </si>
  <si>
    <t>33214_令和3年度</t>
  </si>
  <si>
    <t>33214_令和4年度</t>
  </si>
  <si>
    <t>33209</t>
  </si>
  <si>
    <t>高梁市</t>
  </si>
  <si>
    <t>33209_令和3年度</t>
  </si>
  <si>
    <t>33209_令和4年度</t>
  </si>
  <si>
    <t>33210</t>
  </si>
  <si>
    <t>新見市</t>
  </si>
  <si>
    <t>33210_令和3年度</t>
  </si>
  <si>
    <t>33210_令和4年度</t>
  </si>
  <si>
    <t>33461</t>
  </si>
  <si>
    <t>矢掛町</t>
  </si>
  <si>
    <t>33461_令和3年度</t>
  </si>
  <si>
    <t>33461_令和4年度</t>
  </si>
  <si>
    <t>33346</t>
  </si>
  <si>
    <t>和気町</t>
  </si>
  <si>
    <t>33346_令和3年度</t>
  </si>
  <si>
    <t>33346_令和4年度</t>
  </si>
  <si>
    <t>33663</t>
  </si>
  <si>
    <t>久米南町</t>
  </si>
  <si>
    <t>33663_令和3年度</t>
  </si>
  <si>
    <t>33663_令和4年度</t>
  </si>
  <si>
    <t>33643</t>
  </si>
  <si>
    <t>西粟倉村</t>
  </si>
  <si>
    <t>33643_令和3年度</t>
  </si>
  <si>
    <t>33643_令和4年度</t>
  </si>
  <si>
    <t>33586</t>
  </si>
  <si>
    <t>新庄村</t>
  </si>
  <si>
    <t>33586_令和3年度</t>
  </si>
  <si>
    <t>33586_令和4年度</t>
  </si>
  <si>
    <t>33681</t>
  </si>
  <si>
    <t>吉備中央町</t>
  </si>
  <si>
    <t>33681_令和3年度</t>
  </si>
  <si>
    <t>33681_令和4年度</t>
  </si>
  <si>
    <t>33445</t>
  </si>
  <si>
    <t>里庄町</t>
  </si>
  <si>
    <t>33445_令和3年度</t>
  </si>
  <si>
    <t>33445_令和4年度</t>
  </si>
  <si>
    <t>33622</t>
  </si>
  <si>
    <t>勝央町</t>
  </si>
  <si>
    <t>33622_令和3年度</t>
  </si>
  <si>
    <t>33622_令和4年度</t>
  </si>
  <si>
    <t>高森町</t>
  </si>
  <si>
    <t>33623</t>
  </si>
  <si>
    <t>奈義町</t>
  </si>
  <si>
    <t>33623_令和3年度</t>
  </si>
  <si>
    <t>33623_令和4年度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</si>
  <si>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</si>
  <si>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</si>
  <si>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</si>
  <si>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</si>
  <si>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</si>
  <si>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</si>
  <si>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</si>
  <si>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</si>
  <si>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</si>
  <si>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</si>
  <si>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</si>
  <si>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</si>
  <si>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</si>
  <si>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</si>
  <si>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</si>
  <si>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</si>
  <si>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</si>
  <si>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</si>
  <si>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</si>
  <si>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</si>
  <si>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</si>
  <si>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</si>
  <si>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</si>
  <si>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</si>
  <si>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</si>
  <si>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</si>
  <si>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</si>
  <si>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</si>
  <si>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</si>
  <si>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</si>
  <si>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</si>
  <si>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</si>
  <si>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</si>
  <si>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</si>
  <si>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</si>
  <si>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</si>
  <si>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</si>
  <si>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</si>
  <si>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</si>
  <si>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</si>
  <si>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</si>
  <si>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</si>
  <si>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47325_平成2年度</t>
  </si>
  <si>
    <t>47325</t>
  </si>
  <si>
    <t>嘉手納町</t>
  </si>
  <si>
    <t>47325_平成17年度</t>
  </si>
  <si>
    <t>47325_平成18年度</t>
  </si>
  <si>
    <t>47325_平成19年度</t>
  </si>
  <si>
    <t>47325_平成20年度</t>
  </si>
  <si>
    <t>47325_平成21年度</t>
  </si>
  <si>
    <t>47325_平成22年度</t>
  </si>
  <si>
    <t>47325_平成23年度</t>
  </si>
  <si>
    <t>47325_平成24年度</t>
  </si>
  <si>
    <t>47325_平成25年度</t>
  </si>
  <si>
    <t>47325_平成26年度</t>
  </si>
  <si>
    <t>47325_平成27年度</t>
  </si>
  <si>
    <t>47325_平成28年度</t>
  </si>
  <si>
    <t>47325_平成29年度</t>
  </si>
  <si>
    <t>47325_平成30年度</t>
  </si>
  <si>
    <t>47325_令和元年度</t>
  </si>
  <si>
    <t>47325_令和2年度</t>
  </si>
  <si>
    <t>47325_令和3年度</t>
  </si>
  <si>
    <t>47325_令和4年度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</si>
  <si>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</si>
  <si>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</si>
  <si>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</si>
  <si>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</si>
  <si>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</si>
  <si>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</si>
  <si>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</si>
  <si>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</si>
  <si>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</si>
  <si>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</si>
  <si>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</si>
  <si>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</si>
  <si>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</si>
  <si>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</si>
  <si>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</si>
  <si>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</si>
  <si>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</si>
  <si>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</si>
  <si>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</si>
  <si>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</si>
  <si>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</si>
  <si>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</si>
  <si>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</si>
  <si>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</si>
  <si>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</si>
  <si>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</si>
  <si>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</si>
  <si>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</si>
  <si>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</si>
  <si>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</si>
  <si>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</si>
  <si>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</si>
  <si>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</si>
  <si>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</si>
  <si>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</si>
  <si>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</si>
  <si>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</si>
  <si>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</si>
  <si>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</si>
  <si>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</si>
  <si>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</si>
  <si>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</si>
  <si>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</si>
  <si>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</si>
  <si>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</si>
  <si>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</si>
  <si>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</si>
  <si>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</si>
  <si>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</si>
  <si>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</si>
  <si>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</si>
  <si>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</si>
  <si>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</si>
  <si>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</si>
  <si>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</si>
  <si>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</si>
  <si>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</si>
  <si>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</si>
  <si>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</si>
  <si>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</si>
  <si>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</si>
  <si>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</si>
  <si>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</si>
  <si>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</si>
  <si>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</si>
  <si>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</si>
  <si>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</si>
  <si>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</si>
  <si>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</si>
  <si>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</si>
  <si>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</si>
  <si>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</si>
  <si>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</si>
  <si>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</si>
  <si>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</si>
  <si>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</si>
  <si>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</si>
  <si>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</si>
  <si>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</si>
  <si>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</si>
  <si>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</si>
  <si>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</si>
  <si>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</si>
  <si>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</si>
  <si>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</si>
  <si>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</si>
  <si>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</si>
  <si>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</si>
  <si>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</si>
  <si>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</si>
  <si>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</si>
  <si>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</si>
  <si>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</si>
  <si>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</si>
  <si>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</si>
  <si>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</si>
  <si>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</si>
  <si>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</si>
  <si>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</si>
  <si>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</si>
  <si>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</si>
  <si>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</si>
  <si>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</si>
  <si>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</si>
  <si>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</si>
  <si>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</si>
  <si>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</si>
  <si>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</si>
  <si>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</si>
  <si>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</si>
  <si>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</si>
  <si>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</si>
  <si>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</si>
  <si>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</si>
  <si>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</si>
  <si>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</si>
  <si>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</si>
  <si>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</si>
  <si>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</si>
  <si>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</si>
  <si>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</si>
  <si>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</si>
  <si>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</si>
  <si>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</si>
  <si>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</si>
  <si>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</si>
  <si>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</si>
  <si>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</si>
  <si>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</si>
  <si>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</si>
  <si>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</si>
  <si>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</si>
  <si>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</si>
  <si>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</si>
  <si>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</si>
  <si>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</si>
  <si>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</si>
  <si>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</si>
  <si>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</si>
  <si>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</si>
  <si>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</si>
  <si>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</si>
  <si>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</si>
  <si>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</si>
  <si>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</si>
  <si>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</si>
  <si>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</si>
  <si>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</si>
  <si>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</si>
  <si>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</si>
  <si>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</si>
  <si>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</si>
  <si>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</si>
  <si>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</si>
  <si>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</si>
  <si>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</si>
  <si>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</si>
  <si>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</si>
  <si>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</si>
  <si>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</si>
  <si>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</si>
  <si>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</si>
  <si>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</si>
  <si>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</si>
  <si>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</si>
  <si>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</si>
  <si>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</si>
  <si>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</si>
  <si>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</si>
  <si>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</si>
  <si>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</si>
  <si>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</si>
  <si>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</si>
  <si>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</si>
  <si>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</si>
  <si>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</si>
  <si>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</si>
  <si>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</si>
  <si>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</si>
  <si>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</si>
  <si>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</si>
  <si>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</si>
  <si>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</si>
  <si>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</si>
  <si>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</si>
  <si>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</si>
  <si>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</si>
  <si>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</si>
  <si>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</si>
  <si>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</si>
  <si>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</si>
  <si>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</si>
  <si>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</si>
  <si>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</si>
  <si>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</si>
  <si>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</si>
  <si>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</si>
  <si>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</si>
  <si>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</si>
  <si>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</si>
  <si>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</si>
  <si>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</si>
  <si>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</si>
  <si>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</si>
  <si>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</si>
  <si>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</si>
  <si>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</si>
  <si>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</si>
  <si>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</si>
  <si>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</si>
  <si>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</si>
  <si>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</si>
  <si>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</si>
  <si>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</si>
  <si>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</si>
  <si>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</si>
  <si>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</si>
  <si>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</si>
  <si>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</si>
  <si>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</si>
  <si>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</si>
  <si>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</si>
  <si>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</si>
  <si>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</si>
  <si>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</si>
  <si>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</si>
  <si>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</si>
  <si>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</si>
  <si>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</si>
  <si>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</si>
  <si>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</si>
  <si>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</si>
  <si>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</si>
  <si>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</si>
  <si>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</si>
  <si>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</si>
  <si>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</si>
  <si>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</si>
  <si>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</si>
  <si>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</si>
  <si>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</si>
  <si>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</si>
  <si>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</si>
  <si>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</si>
  <si>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</si>
  <si>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</si>
  <si>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</si>
  <si>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</si>
  <si>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</si>
  <si>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</si>
  <si>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</si>
  <si>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</si>
  <si>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</si>
  <si>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</si>
  <si>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</si>
  <si>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</si>
  <si>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</si>
  <si>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</si>
  <si>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</si>
  <si>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</si>
  <si>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</si>
  <si>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</si>
  <si>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</si>
  <si>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</si>
  <si>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</si>
  <si>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</si>
  <si>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</si>
  <si>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</si>
  <si>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</si>
  <si>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</si>
  <si>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</si>
  <si>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</si>
  <si>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</si>
  <si>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</si>
  <si>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</si>
  <si>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</si>
  <si>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</si>
  <si>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</si>
  <si>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</si>
  <si>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</si>
  <si>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</si>
  <si>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</si>
  <si>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</si>
  <si>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</si>
  <si>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</si>
  <si>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</si>
  <si>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</si>
  <si>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</si>
  <si>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</si>
  <si>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</si>
  <si>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</si>
  <si>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</si>
  <si>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</si>
  <si>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</si>
  <si>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</si>
  <si>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</si>
  <si>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</si>
  <si>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</si>
  <si>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</si>
  <si>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</si>
  <si>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</si>
  <si>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</si>
  <si>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</si>
  <si>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</si>
  <si>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</si>
  <si>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</si>
  <si>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</si>
  <si>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</si>
  <si>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</si>
  <si>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</si>
  <si>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</si>
  <si>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</si>
  <si>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</si>
  <si>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</si>
  <si>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</si>
  <si>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</si>
  <si>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</si>
  <si>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</si>
  <si>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</si>
  <si>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</si>
  <si>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</si>
  <si>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</si>
  <si>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</si>
  <si>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</si>
  <si>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</si>
  <si>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</si>
  <si>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</si>
  <si>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</si>
  <si>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</si>
  <si>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</si>
  <si>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</si>
  <si>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</si>
  <si>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</si>
  <si>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</si>
  <si>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</si>
  <si>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</si>
  <si>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</si>
  <si>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</si>
  <si>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</si>
  <si>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</si>
  <si>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</si>
  <si>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</si>
  <si>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</si>
  <si>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</si>
  <si>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</si>
  <si>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</si>
  <si>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</si>
  <si>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</si>
  <si>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</si>
  <si>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</si>
  <si>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</si>
  <si>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</si>
  <si>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</si>
  <si>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</si>
  <si>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</si>
  <si>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</si>
  <si>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</si>
  <si>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</si>
  <si>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</si>
  <si>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</si>
  <si>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</si>
  <si>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</si>
  <si>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</si>
  <si>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</si>
  <si>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</si>
  <si>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</si>
  <si>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</si>
  <si>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</si>
  <si>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</si>
  <si>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</si>
  <si>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</si>
  <si>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</si>
  <si>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</si>
  <si>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</si>
  <si>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</si>
  <si>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</si>
  <si>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</si>
  <si>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</si>
  <si>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</si>
  <si>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</si>
  <si>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</si>
  <si>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</si>
  <si>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</si>
  <si>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</si>
  <si>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</si>
  <si>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</si>
  <si>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</si>
  <si>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</si>
  <si>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</si>
  <si>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</si>
  <si>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</si>
  <si>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</si>
  <si>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</si>
  <si>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</si>
  <si>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</si>
  <si>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</si>
  <si>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</si>
  <si>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</si>
  <si>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</si>
  <si>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</si>
  <si>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</si>
  <si>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</si>
  <si>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</si>
  <si>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</si>
  <si>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</si>
  <si>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</si>
  <si>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</si>
  <si>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</si>
  <si>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</si>
  <si>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</si>
  <si>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</si>
  <si>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</si>
  <si>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</si>
  <si>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</si>
  <si>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</si>
  <si>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</si>
  <si>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</si>
  <si>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</si>
  <si>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</si>
  <si>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</si>
  <si>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</si>
  <si>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</si>
  <si>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</si>
  <si>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</si>
  <si>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</si>
  <si>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</si>
  <si>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</si>
  <si>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</si>
  <si>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</si>
  <si>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</si>
  <si>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</si>
  <si>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</si>
  <si>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</si>
  <si>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</si>
  <si>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</si>
  <si>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</si>
  <si>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</si>
  <si>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</si>
  <si>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</si>
  <si>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</si>
  <si>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</si>
  <si>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</si>
  <si>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</si>
  <si>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</si>
  <si>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</si>
  <si>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</si>
  <si>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</si>
  <si>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</si>
  <si>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</si>
  <si>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</si>
  <si>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</si>
  <si>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</si>
  <si>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</si>
  <si>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</si>
  <si>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</si>
  <si>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</si>
  <si>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</si>
  <si>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</si>
  <si>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</si>
  <si>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</si>
  <si>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</si>
  <si>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</si>
  <si>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</si>
  <si>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</si>
  <si>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</si>
  <si>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</si>
  <si>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</si>
  <si>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</si>
  <si>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</si>
  <si>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</si>
  <si>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</si>
  <si>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</si>
  <si>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</si>
  <si>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</si>
  <si>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</si>
  <si>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</si>
  <si>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</si>
  <si>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</si>
  <si>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</si>
  <si>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</si>
  <si>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</si>
  <si>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</si>
  <si>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</si>
  <si>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</si>
  <si>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</si>
  <si>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</si>
  <si>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</si>
  <si>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</si>
  <si>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</si>
  <si>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</si>
  <si>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</si>
  <si>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</si>
  <si>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</si>
  <si>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</si>
  <si>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</si>
  <si>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</si>
  <si>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</si>
  <si>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</si>
  <si>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</si>
  <si>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</si>
  <si>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</si>
  <si>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</si>
  <si>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</si>
  <si>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</si>
  <si>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</si>
  <si>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</si>
  <si>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</si>
  <si>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</si>
  <si>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</si>
  <si>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</si>
  <si>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</si>
  <si>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</si>
  <si>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</si>
  <si>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</si>
  <si>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</si>
  <si>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</si>
  <si>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</si>
  <si>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</si>
  <si>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</si>
  <si>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</si>
  <si>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</si>
  <si>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</si>
  <si>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</si>
  <si>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</si>
  <si>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</si>
  <si>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</si>
  <si>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</si>
  <si>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</si>
  <si>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</si>
  <si>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</si>
  <si>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</si>
  <si>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</si>
  <si>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</si>
  <si>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33202</t>
  </si>
  <si>
    <t>倉敷市</t>
  </si>
  <si>
    <t>33202_令和3年度</t>
  </si>
  <si>
    <t>33202_令和4年度</t>
  </si>
  <si>
    <t>33_平成2年度</t>
  </si>
  <si>
    <t>33</t>
  </si>
  <si>
    <t>岡山県</t>
  </si>
  <si>
    <t>33_平成17年度</t>
  </si>
  <si>
    <t>33_平成18年度</t>
  </si>
  <si>
    <t>33_平成19年度</t>
  </si>
  <si>
    <t>33_平成20年度</t>
  </si>
  <si>
    <t>33_平成21年度</t>
  </si>
  <si>
    <t>33_平成22年度</t>
  </si>
  <si>
    <t>33_平成23年度</t>
  </si>
  <si>
    <t>33_平成24年度</t>
  </si>
  <si>
    <t>33_平成25年度</t>
  </si>
  <si>
    <t>33_平成26年度</t>
  </si>
  <si>
    <t>33_平成27年度</t>
  </si>
  <si>
    <t>33_平成28年度</t>
  </si>
  <si>
    <t>33_平成29年度</t>
  </si>
  <si>
    <t>33_平成30年度</t>
  </si>
  <si>
    <t>33_令和元年度</t>
  </si>
  <si>
    <t>33_令和2年度</t>
  </si>
  <si>
    <t>33_令和3年度</t>
  </si>
  <si>
    <t>33_令和4年度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</si>
</sst>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25.708838940508286</c:v>
                </c:pt>
                <c:pt idx="1">
                  <c:v>25.566058119282552</c:v>
                </c:pt>
                <c:pt idx="2">
                  <c:v>26.041707742311559</c:v>
                </c:pt>
                <c:pt idx="3">
                  <c:v>25.746897893345285</c:v>
                </c:pt>
                <c:pt idx="4">
                  <c:v>26.294232474889739</c:v>
                </c:pt>
                <c:pt idx="5">
                  <c:v>26.037458119940226</c:v>
                </c:pt>
                <c:pt idx="6">
                  <c:v>25.791959612516155</c:v>
                </c:pt>
                <c:pt idx="7">
                  <c:v>25.955623964529718</c:v>
                </c:pt>
                <c:pt idx="8">
                  <c:v>26.292691316425138</c:v>
                </c:pt>
                <c:pt idx="9">
                  <c:v>26.972067348224492</c:v>
                </c:pt>
                <c:pt idx="10">
                  <c:v>27.060422592426477</c:v>
                </c:pt>
                <c:pt idx="11">
                  <c:v>27.08621282906573</c:v>
                </c:pt>
                <c:pt idx="12">
                  <c:v>24.945069670686639</c:v>
                </c:pt>
                <c:pt idx="13">
                  <c:v>25.087514326693515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22.075441338145438</c:v>
                </c:pt>
                <c:pt idx="1">
                  <c:v>20.55579005906776</c:v>
                </c:pt>
                <c:pt idx="2">
                  <c:v>22.272202312714995</c:v>
                </c:pt>
                <c:pt idx="3">
                  <c:v>19.634058101362434</c:v>
                </c:pt>
                <c:pt idx="4">
                  <c:v>21.875200330619613</c:v>
                </c:pt>
                <c:pt idx="5">
                  <c:v>22.074908459643424</c:v>
                </c:pt>
                <c:pt idx="6">
                  <c:v>20.504724133385391</c:v>
                </c:pt>
                <c:pt idx="7">
                  <c:v>22.027429596830622</c:v>
                </c:pt>
                <c:pt idx="8">
                  <c:v>19.247743658132578</c:v>
                </c:pt>
                <c:pt idx="9">
                  <c:v>19.714661061878481</c:v>
                </c:pt>
                <c:pt idx="10">
                  <c:v>15.990306689943464</c:v>
                </c:pt>
                <c:pt idx="11">
                  <c:v>14.25303350312404</c:v>
                </c:pt>
                <c:pt idx="12">
                  <c:v>15.719004363445858</c:v>
                </c:pt>
                <c:pt idx="13">
                  <c:v>15.234105546137998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23.691308702702234</c:v>
                </c:pt>
                <c:pt idx="1">
                  <c:v>24.08771818759778</c:v>
                </c:pt>
                <c:pt idx="2">
                  <c:v>27.227162358553329</c:v>
                </c:pt>
                <c:pt idx="3">
                  <c:v>25.889220440734928</c:v>
                </c:pt>
                <c:pt idx="4">
                  <c:v>25.010034092306146</c:v>
                </c:pt>
                <c:pt idx="5">
                  <c:v>24.717654749868387</c:v>
                </c:pt>
                <c:pt idx="6">
                  <c:v>32.652663212915343</c:v>
                </c:pt>
                <c:pt idx="7">
                  <c:v>29.706191033365947</c:v>
                </c:pt>
                <c:pt idx="8">
                  <c:v>29.678467676388195</c:v>
                </c:pt>
                <c:pt idx="9">
                  <c:v>28.075580836515204</c:v>
                </c:pt>
                <c:pt idx="10">
                  <c:v>26.106236002197747</c:v>
                </c:pt>
                <c:pt idx="11">
                  <c:v>23.708642468430622</c:v>
                </c:pt>
                <c:pt idx="12">
                  <c:v>27.814445200008503</c:v>
                </c:pt>
                <c:pt idx="13">
                  <c:v>31.385326928493544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21.798941717657314</c:v>
                </c:pt>
                <c:pt idx="1">
                  <c:v>18.311231543026814</c:v>
                </c:pt>
                <c:pt idx="2">
                  <c:v>23.184830909531431</c:v>
                </c:pt>
                <c:pt idx="3">
                  <c:v>20.52490072377379</c:v>
                </c:pt>
                <c:pt idx="4">
                  <c:v>26.657519880001267</c:v>
                </c:pt>
                <c:pt idx="5">
                  <c:v>24.588684141577684</c:v>
                </c:pt>
                <c:pt idx="6">
                  <c:v>29.469057622307265</c:v>
                </c:pt>
                <c:pt idx="7">
                  <c:v>32.724383104885625</c:v>
                </c:pt>
                <c:pt idx="8">
                  <c:v>37.193900242501449</c:v>
                </c:pt>
                <c:pt idx="9">
                  <c:v>37.618416959094077</c:v>
                </c:pt>
                <c:pt idx="10">
                  <c:v>47.8446539259415</c:v>
                </c:pt>
                <c:pt idx="11">
                  <c:v>29.315998213279705</c:v>
                </c:pt>
                <c:pt idx="12">
                  <c:v>48.075499639426411</c:v>
                </c:pt>
                <c:pt idx="13">
                  <c:v>48.659158867622516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19.360812124926323</c:v>
                </c:pt>
                <c:pt idx="2">
                  <c:v>1.2084199753265354</c:v>
                </c:pt>
                <c:pt idx="3">
                  <c:v>0</c:v>
                </c:pt>
                <c:pt idx="4">
                  <c:v>20.219543807518299</c:v>
                </c:pt>
                <c:pt idx="5">
                  <c:v>23.062139441806949</c:v>
                </c:pt>
                <c:pt idx="7">
                  <c:v>25.392768643186873</c:v>
                </c:pt>
                <c:pt idx="8">
                  <c:v>0.71092492651665462</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20.569232100252858</c:v>
                </c:pt>
                <c:pt idx="4" formatCode="#,##0">
                  <c:v>20.219543807518299</c:v>
                </c:pt>
                <c:pt idx="5" formatCode="#,##0">
                  <c:v>23.062139441806949</c:v>
                </c:pt>
                <c:pt idx="6" formatCode="#,##0">
                  <c:v>26.103693569703527</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23.614052898112178</c:v>
                </c:pt>
                <c:pt idx="2">
                  <c:v>0.82452490406217804</c:v>
                </c:pt>
                <c:pt idx="3">
                  <c:v>0.1501063394033291</c:v>
                </c:pt>
                <c:pt idx="4">
                  <c:v>24.717654749868387</c:v>
                </c:pt>
                <c:pt idx="5">
                  <c:v>22.074908459643424</c:v>
                </c:pt>
                <c:pt idx="7">
                  <c:v>25.090850109265734</c:v>
                </c:pt>
                <c:pt idx="8">
                  <c:v>0.94660801067449296</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24.588684141577684</c:v>
                </c:pt>
                <c:pt idx="4" formatCode="#,##0">
                  <c:v>24.717654749868387</c:v>
                </c:pt>
                <c:pt idx="5" formatCode="#,##0">
                  <c:v>22.074908459643424</c:v>
                </c:pt>
                <c:pt idx="6" formatCode="#,##0">
                  <c:v>26.037458119940226</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47.715758008402837</c:v>
                </c:pt>
                <c:pt idx="2">
                  <c:v>0.94340085921967731</c:v>
                </c:pt>
                <c:pt idx="3">
                  <c:v>0</c:v>
                </c:pt>
                <c:pt idx="4">
                  <c:v>31.385326928493544</c:v>
                </c:pt>
                <c:pt idx="5">
                  <c:v>15.234105546137998</c:v>
                </c:pt>
                <c:pt idx="7">
                  <c:v>24.328144019635996</c:v>
                </c:pt>
                <c:pt idx="8">
                  <c:v>0.75937030705751829</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48.659158867622516</c:v>
                </c:pt>
                <c:pt idx="4">
                  <c:v>31.385326928493544</c:v>
                </c:pt>
                <c:pt idx="5">
                  <c:v>15.234105546137998</c:v>
                </c:pt>
                <c:pt idx="6">
                  <c:v>25.087514326693515</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岡山県</c:v>
                </c:pt>
                <c:pt idx="2">
                  <c:v>早島町</c:v>
                </c:pt>
              </c:strCache>
            </c:strRef>
          </c:cat>
          <c:val>
            <c:numRef>
              <c:f>①CO2排出量の現状把握!$AX$43:$AX$45</c:f>
              <c:numCache>
                <c:formatCode>0%</c:formatCode>
                <c:ptCount val="3"/>
                <c:pt idx="0">
                  <c:v>0.44203583680298503</c:v>
                </c:pt>
                <c:pt idx="1">
                  <c:v>0.75309329934131086</c:v>
                </c:pt>
                <c:pt idx="2">
                  <c:v>0.40425964267261127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岡山県</c:v>
                </c:pt>
                <c:pt idx="2">
                  <c:v>早島町</c:v>
                </c:pt>
              </c:strCache>
            </c:strRef>
          </c:cat>
          <c:val>
            <c:numRef>
              <c:f>①CO2排出量の現状把握!$AY$43:$AY$45</c:f>
              <c:numCache>
                <c:formatCode>0%</c:formatCode>
                <c:ptCount val="3"/>
                <c:pt idx="0">
                  <c:v>0.19220740382343474</c:v>
                </c:pt>
                <c:pt idx="1">
                  <c:v>7.6614575743738186E-2</c:v>
                </c:pt>
                <c:pt idx="2">
                  <c:v>0.26074887738592367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岡山県</c:v>
                </c:pt>
                <c:pt idx="2">
                  <c:v>早島町</c:v>
                </c:pt>
              </c:strCache>
            </c:strRef>
          </c:cat>
          <c:val>
            <c:numRef>
              <c:f>①CO2排出量の現状把握!$AZ$43:$AZ$45</c:f>
              <c:numCache>
                <c:formatCode>0%</c:formatCode>
                <c:ptCount val="3"/>
                <c:pt idx="0">
                  <c:v>0.1618007278049024</c:v>
                </c:pt>
                <c:pt idx="1">
                  <c:v>6.9366901862635541E-2</c:v>
                </c:pt>
                <c:pt idx="2">
                  <c:v>0.12656474562729117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岡山県</c:v>
                </c:pt>
                <c:pt idx="2">
                  <c:v>早島町</c:v>
                </c:pt>
              </c:strCache>
            </c:strRef>
          </c:cat>
          <c:val>
            <c:numRef>
              <c:f>①CO2排出量の現状把握!$BA$43:$BA$45</c:f>
              <c:numCache>
                <c:formatCode>0%</c:formatCode>
                <c:ptCount val="3"/>
                <c:pt idx="0">
                  <c:v>0.18830241870300451</c:v>
                </c:pt>
                <c:pt idx="1">
                  <c:v>9.4484899198396644E-2</c:v>
                </c:pt>
                <c:pt idx="2">
                  <c:v>0.20842673431417388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岡山県</c:v>
                </c:pt>
                <c:pt idx="2">
                  <c:v>早島町</c:v>
                </c:pt>
              </c:strCache>
            </c:strRef>
          </c:cat>
          <c:val>
            <c:numRef>
              <c:f>①CO2排出量の現状把握!$BB$43:$BB$45</c:f>
              <c:numCache>
                <c:formatCode>0%</c:formatCode>
                <c:ptCount val="3"/>
                <c:pt idx="0">
                  <c:v>1.5653612865673284E-2</c:v>
                </c:pt>
                <c:pt idx="1">
                  <c:v>6.440323853918648E-3</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3801</c:v>
                </c:pt>
                <c:pt idx="1">
                  <c:v>4375</c:v>
                </c:pt>
                <c:pt idx="2">
                  <c:v>4375</c:v>
                </c:pt>
                <c:pt idx="3">
                  <c:v>4375</c:v>
                </c:pt>
                <c:pt idx="4">
                  <c:v>4375</c:v>
                </c:pt>
                <c:pt idx="5">
                  <c:v>4375</c:v>
                </c:pt>
                <c:pt idx="6">
                  <c:v>5703</c:v>
                </c:pt>
                <c:pt idx="7">
                  <c:v>5703</c:v>
                </c:pt>
                <c:pt idx="8">
                  <c:v>5703</c:v>
                </c:pt>
                <c:pt idx="9">
                  <c:v>5703</c:v>
                </c:pt>
                <c:pt idx="10">
                  <c:v>5703</c:v>
                </c:pt>
                <c:pt idx="11">
                  <c:v>5703</c:v>
                </c:pt>
                <c:pt idx="12">
                  <c:v>7479</c:v>
                </c:pt>
                <c:pt idx="13">
                  <c:v>7479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12205</c:v>
                </c:pt>
                <c:pt idx="1">
                  <c:v>12281</c:v>
                </c:pt>
                <c:pt idx="2">
                  <c:v>12283</c:v>
                </c:pt>
                <c:pt idx="3">
                  <c:v>12208</c:v>
                </c:pt>
                <c:pt idx="4">
                  <c:v>12238</c:v>
                </c:pt>
                <c:pt idx="5">
                  <c:v>12237</c:v>
                </c:pt>
                <c:pt idx="6">
                  <c:v>12270</c:v>
                </c:pt>
                <c:pt idx="7">
                  <c:v>12293</c:v>
                </c:pt>
                <c:pt idx="8">
                  <c:v>12342</c:v>
                </c:pt>
                <c:pt idx="9">
                  <c:v>12490</c:v>
                </c:pt>
                <c:pt idx="10">
                  <c:v>12550</c:v>
                </c:pt>
                <c:pt idx="11">
                  <c:v>12610</c:v>
                </c:pt>
                <c:pt idx="12">
                  <c:v>12721</c:v>
                </c:pt>
                <c:pt idx="13">
                  <c:v>12726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7322</c:v>
                </c:pt>
                <c:pt idx="1">
                  <c:v>7436</c:v>
                </c:pt>
                <c:pt idx="2">
                  <c:v>7497</c:v>
                </c:pt>
                <c:pt idx="3">
                  <c:v>7549</c:v>
                </c:pt>
                <c:pt idx="4">
                  <c:v>7624</c:v>
                </c:pt>
                <c:pt idx="5">
                  <c:v>7699</c:v>
                </c:pt>
                <c:pt idx="6">
                  <c:v>7750</c:v>
                </c:pt>
                <c:pt idx="7">
                  <c:v>7805</c:v>
                </c:pt>
                <c:pt idx="8">
                  <c:v>7927</c:v>
                </c:pt>
                <c:pt idx="9">
                  <c:v>8065</c:v>
                </c:pt>
                <c:pt idx="10">
                  <c:v>8152</c:v>
                </c:pt>
                <c:pt idx="11">
                  <c:v>8155</c:v>
                </c:pt>
                <c:pt idx="12">
                  <c:v>8243</c:v>
                </c:pt>
                <c:pt idx="13">
                  <c:v>8302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2091</c:v>
                </c:pt>
                <c:pt idx="1">
                  <c:v>2041</c:v>
                </c:pt>
                <c:pt idx="2">
                  <c:v>2067</c:v>
                </c:pt>
                <c:pt idx="3">
                  <c:v>2090</c:v>
                </c:pt>
                <c:pt idx="4">
                  <c:v>2167</c:v>
                </c:pt>
                <c:pt idx="5">
                  <c:v>2202</c:v>
                </c:pt>
                <c:pt idx="6">
                  <c:v>2273</c:v>
                </c:pt>
                <c:pt idx="7">
                  <c:v>2314</c:v>
                </c:pt>
                <c:pt idx="8">
                  <c:v>2458</c:v>
                </c:pt>
                <c:pt idx="9">
                  <c:v>2616</c:v>
                </c:pt>
                <c:pt idx="10">
                  <c:v>2696</c:v>
                </c:pt>
                <c:pt idx="11">
                  <c:v>2758</c:v>
                </c:pt>
                <c:pt idx="12">
                  <c:v>2856</c:v>
                </c:pt>
                <c:pt idx="13">
                  <c:v>2870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4518</c:v>
                </c:pt>
                <c:pt idx="1">
                  <c:v>4569</c:v>
                </c:pt>
                <c:pt idx="2">
                  <c:v>4600</c:v>
                </c:pt>
                <c:pt idx="3">
                  <c:v>4616</c:v>
                </c:pt>
                <c:pt idx="4">
                  <c:v>4646</c:v>
                </c:pt>
                <c:pt idx="5">
                  <c:v>4670</c:v>
                </c:pt>
                <c:pt idx="6">
                  <c:v>4720</c:v>
                </c:pt>
                <c:pt idx="7">
                  <c:v>4781</c:v>
                </c:pt>
                <c:pt idx="8">
                  <c:v>4823</c:v>
                </c:pt>
                <c:pt idx="9">
                  <c:v>4931</c:v>
                </c:pt>
                <c:pt idx="10">
                  <c:v>4990</c:v>
                </c:pt>
                <c:pt idx="11">
                  <c:v>5108</c:v>
                </c:pt>
                <c:pt idx="12">
                  <c:v>5074</c:v>
                </c:pt>
                <c:pt idx="13">
                  <c:v>5120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0</c:v>
                </c:pt>
                <c:pt idx="1">
                  <c:v>4</c:v>
                </c:pt>
                <c:pt idx="2">
                  <c:v>4</c:v>
                </c:pt>
                <c:pt idx="3">
                  <c:v>4</c:v>
                </c:pt>
                <c:pt idx="4">
                  <c:v>4</c:v>
                </c:pt>
                <c:pt idx="5">
                  <c:v>4</c:v>
                </c:pt>
                <c:pt idx="6">
                  <c:v>8</c:v>
                </c:pt>
                <c:pt idx="7">
                  <c:v>8</c:v>
                </c:pt>
                <c:pt idx="8">
                  <c:v>8</c:v>
                </c:pt>
                <c:pt idx="9">
                  <c:v>8</c:v>
                </c:pt>
                <c:pt idx="10">
                  <c:v>8</c:v>
                </c:pt>
                <c:pt idx="11">
                  <c:v>8</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272</c:v>
                </c:pt>
                <c:pt idx="1">
                  <c:v>329</c:v>
                </c:pt>
                <c:pt idx="2">
                  <c:v>329</c:v>
                </c:pt>
                <c:pt idx="3">
                  <c:v>329</c:v>
                </c:pt>
                <c:pt idx="4">
                  <c:v>329</c:v>
                </c:pt>
                <c:pt idx="5">
                  <c:v>329</c:v>
                </c:pt>
                <c:pt idx="6">
                  <c:v>380</c:v>
                </c:pt>
                <c:pt idx="7">
                  <c:v>380</c:v>
                </c:pt>
                <c:pt idx="8">
                  <c:v>380</c:v>
                </c:pt>
                <c:pt idx="9">
                  <c:v>380</c:v>
                </c:pt>
                <c:pt idx="10">
                  <c:v>380</c:v>
                </c:pt>
                <c:pt idx="11">
                  <c:v>380</c:v>
                </c:pt>
                <c:pt idx="12">
                  <c:v>371</c:v>
                </c:pt>
                <c:pt idx="13">
                  <c:v>371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53.588099999999997</c:v>
                </c:pt>
                <c:pt idx="1">
                  <c:v>37.439100000000003</c:v>
                </c:pt>
                <c:pt idx="2">
                  <c:v>49.818399999999997</c:v>
                </c:pt>
                <c:pt idx="3">
                  <c:v>43.523499999999999</c:v>
                </c:pt>
                <c:pt idx="4">
                  <c:v>57.2164</c:v>
                </c:pt>
                <c:pt idx="5">
                  <c:v>50.664200000000001</c:v>
                </c:pt>
                <c:pt idx="6">
                  <c:v>64.322699999999998</c:v>
                </c:pt>
                <c:pt idx="7">
                  <c:v>70.137200000000007</c:v>
                </c:pt>
                <c:pt idx="8">
                  <c:v>77.264399999999995</c:v>
                </c:pt>
                <c:pt idx="9">
                  <c:v>85.889300000000006</c:v>
                </c:pt>
                <c:pt idx="10">
                  <c:v>126.7975</c:v>
                </c:pt>
                <c:pt idx="11">
                  <c:v>74.858699999999999</c:v>
                </c:pt>
                <c:pt idx="12">
                  <c:v>131.22319999999999</c:v>
                </c:pt>
                <c:pt idx="13">
                  <c:v>145.3058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8.0329999999999995</c:v>
                </c:pt>
                <c:pt idx="1">
                  <c:v>7.9740000000000002</c:v>
                </c:pt>
                <c:pt idx="2">
                  <c:v>7.93</c:v>
                </c:pt>
                <c:pt idx="3">
                  <c:v>14.192</c:v>
                </c:pt>
                <c:pt idx="4">
                  <c:v>13.260999999999999</c:v>
                </c:pt>
                <c:pt idx="5">
                  <c:v>9.6809999999999992</c:v>
                </c:pt>
                <c:pt idx="6">
                  <c:v>10.031000000000001</c:v>
                </c:pt>
                <c:pt idx="7">
                  <c:v>10.122999999999999</c:v>
                </c:pt>
                <c:pt idx="8">
                  <c:v>10.491</c:v>
                </c:pt>
                <c:pt idx="9">
                  <c:v>9.0579999999999998</c:v>
                </c:pt>
                <c:pt idx="10">
                  <c:v>8.407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4.093</c:v>
                </c:pt>
                <c:pt idx="1">
                  <c:v>4.3319999999999999</c:v>
                </c:pt>
                <c:pt idx="2">
                  <c:v>4.2699999999999996</c:v>
                </c:pt>
                <c:pt idx="3">
                  <c:v>9.6930000000000014</c:v>
                </c:pt>
                <c:pt idx="4">
                  <c:v>8.6210000000000004</c:v>
                </c:pt>
                <c:pt idx="5">
                  <c:v>5.1879999999999997</c:v>
                </c:pt>
                <c:pt idx="6">
                  <c:v>5.1749999999999998</c:v>
                </c:pt>
                <c:pt idx="7">
                  <c:v>5.3120000000000003</c:v>
                </c:pt>
                <c:pt idx="8">
                  <c:v>5.5490000000000004</c:v>
                </c:pt>
                <c:pt idx="9">
                  <c:v>5.1429999999999998</c:v>
                </c:pt>
                <c:pt idx="10">
                  <c:v>4.9850000000000003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3.94</c:v>
                </c:pt>
                <c:pt idx="1">
                  <c:v>3.6419999999999999</c:v>
                </c:pt>
                <c:pt idx="2">
                  <c:v>3.66</c:v>
                </c:pt>
                <c:pt idx="3">
                  <c:v>4.4989999999999997</c:v>
                </c:pt>
                <c:pt idx="4">
                  <c:v>4.6399999999999997</c:v>
                </c:pt>
                <c:pt idx="5">
                  <c:v>4.4930000000000003</c:v>
                </c:pt>
                <c:pt idx="6">
                  <c:v>4.8559999999999999</c:v>
                </c:pt>
                <c:pt idx="7">
                  <c:v>4.8109999999999999</c:v>
                </c:pt>
                <c:pt idx="8">
                  <c:v>4.9420000000000002</c:v>
                </c:pt>
                <c:pt idx="9">
                  <c:v>3.915</c:v>
                </c:pt>
                <c:pt idx="10">
                  <c:v>3.4220000000000002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27.227162358553329</c:v>
                </c:pt>
                <c:pt idx="1">
                  <c:v>25.889220440734928</c:v>
                </c:pt>
                <c:pt idx="2">
                  <c:v>25.010034092306146</c:v>
                </c:pt>
                <c:pt idx="3">
                  <c:v>24.717654749868387</c:v>
                </c:pt>
                <c:pt idx="4">
                  <c:v>32.652663212915343</c:v>
                </c:pt>
                <c:pt idx="5">
                  <c:v>29.706191033365947</c:v>
                </c:pt>
                <c:pt idx="6">
                  <c:v>29.678467676388195</c:v>
                </c:pt>
                <c:pt idx="7">
                  <c:v>28.075580836515204</c:v>
                </c:pt>
                <c:pt idx="8">
                  <c:v>26.106236002197747</c:v>
                </c:pt>
                <c:pt idx="9">
                  <c:v>23.708642468430622</c:v>
                </c:pt>
                <c:pt idx="10">
                  <c:v>27.814445200008503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23.184830909531431</c:v>
                </c:pt>
                <c:pt idx="1">
                  <c:v>20.52490072377379</c:v>
                </c:pt>
                <c:pt idx="2">
                  <c:v>26.657519880001267</c:v>
                </c:pt>
                <c:pt idx="3">
                  <c:v>24.588684141577684</c:v>
                </c:pt>
                <c:pt idx="4">
                  <c:v>29.469057622307265</c:v>
                </c:pt>
                <c:pt idx="5">
                  <c:v>32.724383104885625</c:v>
                </c:pt>
                <c:pt idx="6">
                  <c:v>37.193900242501449</c:v>
                </c:pt>
                <c:pt idx="7">
                  <c:v>37.618416959094077</c:v>
                </c:pt>
                <c:pt idx="8">
                  <c:v>47.8446539259415</c:v>
                </c:pt>
                <c:pt idx="9">
                  <c:v>29.315998213279705</c:v>
                </c:pt>
                <c:pt idx="10">
                  <c:v>48.075499639426411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0.16993869894389615</c:v>
                </c:pt>
                <c:pt idx="1">
                  <c:v>0.17744300199130841</c:v>
                </c:pt>
                <c:pt idx="2">
                  <c:v>0.13729709352090808</c:v>
                </c:pt>
                <c:pt idx="3">
                  <c:v>0.1829703441670763</c:v>
                </c:pt>
                <c:pt idx="4">
                  <c:v>0.15745328742672951</c:v>
                </c:pt>
                <c:pt idx="5">
                  <c:v>0.13729823372374628</c:v>
                </c:pt>
                <c:pt idx="6">
                  <c:v>0.13055904243274416</c:v>
                </c:pt>
                <c:pt idx="7">
                  <c:v>0.12788948575989886</c:v>
                </c:pt>
                <c:pt idx="8">
                  <c:v>0.10329262716895596</c:v>
                </c:pt>
                <c:pt idx="9">
                  <c:v>0.13354483007938525</c:v>
                </c:pt>
                <c:pt idx="10">
                  <c:v>7.1179707453183486E-2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0.15032782139025211</c:v>
                </c:pt>
                <c:pt idx="1">
                  <c:v>0.16732832917533091</c:v>
                </c:pt>
                <c:pt idx="2">
                  <c:v>0.17073147458497798</c:v>
                </c:pt>
                <c:pt idx="3">
                  <c:v>0.39214885465829291</c:v>
                </c:pt>
                <c:pt idx="4">
                  <c:v>0.26402134318373377</c:v>
                </c:pt>
                <c:pt idx="5">
                  <c:v>0.17464372979264983</c:v>
                </c:pt>
                <c:pt idx="6">
                  <c:v>0.17436884061629512</c:v>
                </c:pt>
                <c:pt idx="7">
                  <c:v>0.18920356558006426</c:v>
                </c:pt>
                <c:pt idx="8">
                  <c:v>0.21255457889574197</c:v>
                </c:pt>
                <c:pt idx="9">
                  <c:v>0.21692511525483549</c:v>
                </c:pt>
                <c:pt idx="10">
                  <c:v>0.17922342021039039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3.4220000000000002</c:v>
                </c:pt>
                <c:pt idx="2">
                  <c:v>0</c:v>
                </c:pt>
                <c:pt idx="3">
                  <c:v>0</c:v>
                </c:pt>
                <c:pt idx="4">
                  <c:v>4.9850000000000003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3.4220000000000002</c:v>
                </c:pt>
                <c:pt idx="4" formatCode="#,##0">
                  <c:v>4.9850000000000003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I：卸売業，小売業(N=1)</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4.9850000000000003</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8.407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8.407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早島町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早島町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4.9850000000000003</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早島町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早島町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11,894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2246.800000000002</c:v>
                </c:pt>
                <c:pt idx="1">
                  <c:v>9647.0749999999971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15,457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2696.4296160000017</c:v>
                </c:pt>
                <c:pt idx="1">
                  <c:v>12760.764926999997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早島町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4.4408255759999999</c:v>
                </c:pt>
                <c:pt idx="1">
                  <c:v>0</c:v>
                </c:pt>
                <c:pt idx="2">
                  <c:v>0</c:v>
                </c:pt>
                <c:pt idx="3">
                  <c:v>0</c:v>
                </c:pt>
                <c:pt idx="4">
                  <c:v>1.3545519800000001</c:v>
                </c:pt>
                <c:pt idx="5">
                  <c:v>4.7122615699999999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88,491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早島町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88491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6090.5749999999998</c:v>
                </c:pt>
                <c:pt idx="1">
                  <c:v>6800.1750000000002</c:v>
                </c:pt>
                <c:pt idx="2">
                  <c:v>6933.4750000000004</c:v>
                </c:pt>
                <c:pt idx="3">
                  <c:v>7131.2749999999996</c:v>
                </c:pt>
                <c:pt idx="4">
                  <c:v>8301.375</c:v>
                </c:pt>
                <c:pt idx="5">
                  <c:v>9339.7749999999996</c:v>
                </c:pt>
                <c:pt idx="6">
                  <c:v>9377.3749999999982</c:v>
                </c:pt>
                <c:pt idx="7">
                  <c:v>9647.0749999999971</c:v>
                </c:pt>
                <c:pt idx="8">
                  <c:v>9647.0749999999971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648.5</c:v>
                </c:pt>
                <c:pt idx="1">
                  <c:v>778.9</c:v>
                </c:pt>
                <c:pt idx="2">
                  <c:v>941.9</c:v>
                </c:pt>
                <c:pt idx="3">
                  <c:v>1115.0999999999999</c:v>
                </c:pt>
                <c:pt idx="4">
                  <c:v>1298.9000000000001</c:v>
                </c:pt>
                <c:pt idx="5">
                  <c:v>1501.1</c:v>
                </c:pt>
                <c:pt idx="6">
                  <c:v>1730.4</c:v>
                </c:pt>
                <c:pt idx="7">
                  <c:v>1996.600000000001</c:v>
                </c:pt>
                <c:pt idx="8">
                  <c:v>2246.800000000002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0.12618172625842075</c:v>
                </c:pt>
                <c:pt idx="1">
                  <c:v>0.13762910928921313</c:v>
                </c:pt>
                <c:pt idx="2">
                  <c:v>0.14345786410839492</c:v>
                </c:pt>
                <c:pt idx="3">
                  <c:v>0.14685403846000789</c:v>
                </c:pt>
                <c:pt idx="4">
                  <c:v>0.17215704233383455</c:v>
                </c:pt>
                <c:pt idx="5">
                  <c:v>0.21627905440621698</c:v>
                </c:pt>
                <c:pt idx="6">
                  <c:v>0.17356478668542438</c:v>
                </c:pt>
                <c:pt idx="7">
                  <c:v>0.17257483908031832</c:v>
                </c:pt>
                <c:pt idx="8">
                  <c:v>0.17599367586396036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137</c:v>
                </c:pt>
                <c:pt idx="1">
                  <c:v>163</c:v>
                </c:pt>
                <c:pt idx="2">
                  <c:v>197</c:v>
                </c:pt>
                <c:pt idx="3">
                  <c:v>232</c:v>
                </c:pt>
                <c:pt idx="4">
                  <c:v>266</c:v>
                </c:pt>
                <c:pt idx="5">
                  <c:v>308</c:v>
                </c:pt>
                <c:pt idx="6">
                  <c:v>349</c:v>
                </c:pt>
                <c:pt idx="7">
                  <c:v>395</c:v>
                </c:pt>
                <c:pt idx="8">
                  <c:v>445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87828.124886419799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15457.194542999998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123356.266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123356.266</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15457.194542999998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排出量比較シート!$DN$21:$DN$50</c:f>
              <c:numCache>
                <c:formatCode>0.0%;;</c:formatCode>
                <c:ptCount val="30"/>
                <c:pt idx="0">
                  <c:v>0.25</c:v>
                </c:pt>
                <c:pt idx="1">
                  <c:v>0</c:v>
                </c:pt>
                <c:pt idx="2">
                  <c:v>1</c:v>
                </c:pt>
                <c:pt idx="3">
                  <c:v>0.54</c:v>
                </c:pt>
                <c:pt idx="4">
                  <c:v>0</c:v>
                </c:pt>
                <c:pt idx="5">
                  <c:v>1</c:v>
                </c:pt>
                <c:pt idx="6">
                  <c:v>1</c:v>
                </c:pt>
                <c:pt idx="7">
                  <c:v>0</c:v>
                </c:pt>
                <c:pt idx="8">
                  <c:v>1</c:v>
                </c:pt>
                <c:pt idx="9">
                  <c:v>1</c:v>
                </c:pt>
                <c:pt idx="10">
                  <c:v>0</c:v>
                </c:pt>
                <c:pt idx="11">
                  <c:v>1</c:v>
                </c:pt>
                <c:pt idx="12">
                  <c:v>0</c:v>
                </c:pt>
                <c:pt idx="13">
                  <c:v>0</c:v>
                </c:pt>
                <c:pt idx="14">
                  <c:v>0</c:v>
                </c:pt>
                <c:pt idx="15">
                  <c:v>1</c:v>
                </c:pt>
                <c:pt idx="16">
                  <c:v>0</c:v>
                </c:pt>
                <c:pt idx="17">
                  <c:v>1</c:v>
                </c:pt>
                <c:pt idx="18">
                  <c:v>1</c:v>
                </c:pt>
                <c:pt idx="19">
                  <c:v>0.5</c:v>
                </c:pt>
                <c:pt idx="20">
                  <c:v>0</c:v>
                </c:pt>
                <c:pt idx="21">
                  <c:v>0.43</c:v>
                </c:pt>
                <c:pt idx="22">
                  <c:v>0.41</c:v>
                </c:pt>
                <c:pt idx="23">
                  <c:v>1</c:v>
                </c:pt>
                <c:pt idx="24">
                  <c:v>1</c:v>
                </c:pt>
                <c:pt idx="25">
                  <c:v>0</c:v>
                </c:pt>
                <c:pt idx="26">
                  <c:v>0.74</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0.32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排出量比較シート!$DP$21:$DP$50</c:f>
              <c:numCache>
                <c:formatCode>0.0%;;</c:formatCode>
                <c:ptCount val="30"/>
                <c:pt idx="0">
                  <c:v>0.06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0.26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排出量比較シート!$DQ$21:$DQ$50</c:f>
              <c:numCache>
                <c:formatCode>0.0%;;</c:formatCode>
                <c:ptCount val="30"/>
                <c:pt idx="0">
                  <c:v>0.7</c:v>
                </c:pt>
                <c:pt idx="1">
                  <c:v>0</c:v>
                </c:pt>
                <c:pt idx="2">
                  <c:v>0</c:v>
                </c:pt>
                <c:pt idx="3">
                  <c:v>0.46</c:v>
                </c:pt>
                <c:pt idx="4">
                  <c:v>1</c:v>
                </c:pt>
                <c:pt idx="5">
                  <c:v>0</c:v>
                </c:pt>
                <c:pt idx="6">
                  <c:v>0</c:v>
                </c:pt>
                <c:pt idx="7">
                  <c:v>0</c:v>
                </c:pt>
                <c:pt idx="8">
                  <c:v>0</c:v>
                </c:pt>
                <c:pt idx="9">
                  <c:v>0</c:v>
                </c:pt>
                <c:pt idx="10">
                  <c:v>0.68</c:v>
                </c:pt>
                <c:pt idx="11">
                  <c:v>0</c:v>
                </c:pt>
                <c:pt idx="12">
                  <c:v>0</c:v>
                </c:pt>
                <c:pt idx="13">
                  <c:v>0</c:v>
                </c:pt>
                <c:pt idx="14">
                  <c:v>0</c:v>
                </c:pt>
                <c:pt idx="15">
                  <c:v>0</c:v>
                </c:pt>
                <c:pt idx="16">
                  <c:v>1</c:v>
                </c:pt>
                <c:pt idx="17">
                  <c:v>0</c:v>
                </c:pt>
                <c:pt idx="18">
                  <c:v>0</c:v>
                </c:pt>
                <c:pt idx="19">
                  <c:v>0.5</c:v>
                </c:pt>
                <c:pt idx="20">
                  <c:v>0</c:v>
                </c:pt>
                <c:pt idx="21">
                  <c:v>0</c:v>
                </c:pt>
                <c:pt idx="22">
                  <c:v>0.59</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0.56999999999999995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排出量比較シート!$DF$21:$DF$50</c:f>
              <c:numCache>
                <c:formatCode>#,##0;;</c:formatCode>
                <c:ptCount val="30"/>
                <c:pt idx="0">
                  <c:v>3</c:v>
                </c:pt>
                <c:pt idx="1">
                  <c:v>0</c:v>
                </c:pt>
                <c:pt idx="2">
                  <c:v>1</c:v>
                </c:pt>
                <c:pt idx="3">
                  <c:v>1</c:v>
                </c:pt>
                <c:pt idx="4">
                  <c:v>0</c:v>
                </c:pt>
                <c:pt idx="5">
                  <c:v>4</c:v>
                </c:pt>
                <c:pt idx="6">
                  <c:v>3</c:v>
                </c:pt>
                <c:pt idx="7">
                  <c:v>0</c:v>
                </c:pt>
                <c:pt idx="8">
                  <c:v>1</c:v>
                </c:pt>
                <c:pt idx="9">
                  <c:v>3</c:v>
                </c:pt>
                <c:pt idx="10">
                  <c:v>0</c:v>
                </c:pt>
                <c:pt idx="11">
                  <c:v>1</c:v>
                </c:pt>
                <c:pt idx="12">
                  <c:v>0</c:v>
                </c:pt>
                <c:pt idx="13">
                  <c:v>0</c:v>
                </c:pt>
                <c:pt idx="14">
                  <c:v>0</c:v>
                </c:pt>
                <c:pt idx="15">
                  <c:v>1</c:v>
                </c:pt>
                <c:pt idx="16">
                  <c:v>0</c:v>
                </c:pt>
                <c:pt idx="17">
                  <c:v>1</c:v>
                </c:pt>
                <c:pt idx="18">
                  <c:v>2</c:v>
                </c:pt>
                <c:pt idx="19">
                  <c:v>1</c:v>
                </c:pt>
                <c:pt idx="20">
                  <c:v>0</c:v>
                </c:pt>
                <c:pt idx="21">
                  <c:v>2</c:v>
                </c:pt>
                <c:pt idx="22">
                  <c:v>1</c:v>
                </c:pt>
                <c:pt idx="23">
                  <c:v>1</c:v>
                </c:pt>
                <c:pt idx="24">
                  <c:v>2</c:v>
                </c:pt>
                <c:pt idx="25">
                  <c:v>0</c:v>
                </c:pt>
                <c:pt idx="26">
                  <c:v>1</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排出量比較シート!$DH$21:$DH$50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排出量比較シート!$DI$21:$DI$50</c:f>
              <c:numCache>
                <c:formatCode>#,##0;;</c:formatCode>
                <c:ptCount val="30"/>
                <c:pt idx="0">
                  <c:v>1</c:v>
                </c:pt>
                <c:pt idx="1">
                  <c:v>0</c:v>
                </c:pt>
                <c:pt idx="2">
                  <c:v>0</c:v>
                </c:pt>
                <c:pt idx="3">
                  <c:v>1</c:v>
                </c:pt>
                <c:pt idx="4">
                  <c:v>2</c:v>
                </c:pt>
                <c:pt idx="5">
                  <c:v>0</c:v>
                </c:pt>
                <c:pt idx="6">
                  <c:v>0</c:v>
                </c:pt>
                <c:pt idx="7">
                  <c:v>0</c:v>
                </c:pt>
                <c:pt idx="8">
                  <c:v>0</c:v>
                </c:pt>
                <c:pt idx="9">
                  <c:v>0</c:v>
                </c:pt>
                <c:pt idx="10">
                  <c:v>3</c:v>
                </c:pt>
                <c:pt idx="11">
                  <c:v>0</c:v>
                </c:pt>
                <c:pt idx="12">
                  <c:v>0</c:v>
                </c:pt>
                <c:pt idx="13">
                  <c:v>0</c:v>
                </c:pt>
                <c:pt idx="14">
                  <c:v>0</c:v>
                </c:pt>
                <c:pt idx="15">
                  <c:v>0</c:v>
                </c:pt>
                <c:pt idx="16">
                  <c:v>2</c:v>
                </c:pt>
                <c:pt idx="17">
                  <c:v>0</c:v>
                </c:pt>
                <c:pt idx="18">
                  <c:v>0</c:v>
                </c:pt>
                <c:pt idx="19">
                  <c:v>1</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排出量比較シート!$DL$21:$DL$50</c:f>
              <c:numCache>
                <c:formatCode>#,##0;;</c:formatCode>
                <c:ptCount val="30"/>
                <c:pt idx="0">
                  <c:v>5</c:v>
                </c:pt>
                <c:pt idx="1">
                  <c:v>0</c:v>
                </c:pt>
                <c:pt idx="2">
                  <c:v>1</c:v>
                </c:pt>
                <c:pt idx="3">
                  <c:v>2</c:v>
                </c:pt>
                <c:pt idx="4">
                  <c:v>2</c:v>
                </c:pt>
                <c:pt idx="5">
                  <c:v>4</c:v>
                </c:pt>
                <c:pt idx="6">
                  <c:v>3</c:v>
                </c:pt>
                <c:pt idx="7">
                  <c:v>0</c:v>
                </c:pt>
                <c:pt idx="8">
                  <c:v>1</c:v>
                </c:pt>
                <c:pt idx="9">
                  <c:v>3</c:v>
                </c:pt>
                <c:pt idx="10">
                  <c:v>4</c:v>
                </c:pt>
                <c:pt idx="11">
                  <c:v>1</c:v>
                </c:pt>
                <c:pt idx="12">
                  <c:v>0</c:v>
                </c:pt>
                <c:pt idx="13">
                  <c:v>0</c:v>
                </c:pt>
                <c:pt idx="14">
                  <c:v>0</c:v>
                </c:pt>
                <c:pt idx="15">
                  <c:v>1</c:v>
                </c:pt>
                <c:pt idx="16">
                  <c:v>2</c:v>
                </c:pt>
                <c:pt idx="17">
                  <c:v>1</c:v>
                </c:pt>
                <c:pt idx="18">
                  <c:v>2</c:v>
                </c:pt>
                <c:pt idx="19">
                  <c:v>2</c:v>
                </c:pt>
                <c:pt idx="20">
                  <c:v>0</c:v>
                </c:pt>
                <c:pt idx="21">
                  <c:v>3</c:v>
                </c:pt>
                <c:pt idx="22">
                  <c:v>2</c:v>
                </c:pt>
                <c:pt idx="23">
                  <c:v>1</c:v>
                </c:pt>
                <c:pt idx="24">
                  <c:v>2</c:v>
                </c:pt>
                <c:pt idx="25">
                  <c:v>1</c:v>
                </c:pt>
                <c:pt idx="26">
                  <c:v>2</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排出量比較シート!$CX$21:$CX$50</c:f>
              <c:numCache>
                <c:formatCode>[=0]#;[&lt;1]0.00;#,##0</c:formatCode>
                <c:ptCount val="30"/>
                <c:pt idx="0">
                  <c:v>19.896000000000001</c:v>
                </c:pt>
                <c:pt idx="1">
                  <c:v>0</c:v>
                </c:pt>
                <c:pt idx="2">
                  <c:v>5.9509999999999996</c:v>
                </c:pt>
                <c:pt idx="3">
                  <c:v>3.6819999999999999</c:v>
                </c:pt>
                <c:pt idx="4">
                  <c:v>0</c:v>
                </c:pt>
                <c:pt idx="5">
                  <c:v>36.179000000000002</c:v>
                </c:pt>
                <c:pt idx="6">
                  <c:v>138.78800000000001</c:v>
                </c:pt>
                <c:pt idx="7">
                  <c:v>0</c:v>
                </c:pt>
                <c:pt idx="8">
                  <c:v>5.49</c:v>
                </c:pt>
                <c:pt idx="9">
                  <c:v>12.16</c:v>
                </c:pt>
                <c:pt idx="10">
                  <c:v>0</c:v>
                </c:pt>
                <c:pt idx="11">
                  <c:v>15.438000000000001</c:v>
                </c:pt>
                <c:pt idx="12">
                  <c:v>0</c:v>
                </c:pt>
                <c:pt idx="13">
                  <c:v>0</c:v>
                </c:pt>
                <c:pt idx="14">
                  <c:v>0</c:v>
                </c:pt>
                <c:pt idx="15">
                  <c:v>4.5149999999999997</c:v>
                </c:pt>
                <c:pt idx="16">
                  <c:v>0</c:v>
                </c:pt>
                <c:pt idx="17">
                  <c:v>5.0860000000000003</c:v>
                </c:pt>
                <c:pt idx="18">
                  <c:v>13.016999999999999</c:v>
                </c:pt>
                <c:pt idx="19">
                  <c:v>5.9740000000000002</c:v>
                </c:pt>
                <c:pt idx="20">
                  <c:v>0</c:v>
                </c:pt>
                <c:pt idx="21">
                  <c:v>26.163</c:v>
                </c:pt>
                <c:pt idx="22">
                  <c:v>3.4220000000000002</c:v>
                </c:pt>
                <c:pt idx="23">
                  <c:v>2.105</c:v>
                </c:pt>
                <c:pt idx="24">
                  <c:v>36.314</c:v>
                </c:pt>
                <c:pt idx="25">
                  <c:v>0</c:v>
                </c:pt>
                <c:pt idx="26">
                  <c:v>9.91629</c:v>
                </c:pt>
                <c:pt idx="27">
                  <c:v>0</c:v>
                </c:pt>
                <c:pt idx="28">
                  <c:v>6.6660000000000004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9.7769999999999992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排出量比較シート!$CZ$21:$CZ$50</c:f>
              <c:numCache>
                <c:formatCode>[=0]#;[&lt;1]0.00;#,##0</c:formatCode>
                <c:ptCount val="30"/>
                <c:pt idx="0">
                  <c:v>4.54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3.5750000000000002</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排出量比較シート!$DA$21:$DA$50</c:f>
              <c:numCache>
                <c:formatCode>[=0]#;[&lt;1]0.00;#,##0</c:formatCode>
                <c:ptCount val="30"/>
                <c:pt idx="0">
                  <c:v>56.524000000000001</c:v>
                </c:pt>
                <c:pt idx="1">
                  <c:v>0</c:v>
                </c:pt>
                <c:pt idx="2">
                  <c:v>0</c:v>
                </c:pt>
                <c:pt idx="3">
                  <c:v>3.1789999999999998</c:v>
                </c:pt>
                <c:pt idx="4">
                  <c:v>8.354000000000001</c:v>
                </c:pt>
                <c:pt idx="5">
                  <c:v>0</c:v>
                </c:pt>
                <c:pt idx="6">
                  <c:v>0</c:v>
                </c:pt>
                <c:pt idx="7">
                  <c:v>0</c:v>
                </c:pt>
                <c:pt idx="8">
                  <c:v>0</c:v>
                </c:pt>
                <c:pt idx="9">
                  <c:v>0</c:v>
                </c:pt>
                <c:pt idx="10">
                  <c:v>20.600999999999999</c:v>
                </c:pt>
                <c:pt idx="11">
                  <c:v>0</c:v>
                </c:pt>
                <c:pt idx="12">
                  <c:v>0</c:v>
                </c:pt>
                <c:pt idx="13">
                  <c:v>0</c:v>
                </c:pt>
                <c:pt idx="14">
                  <c:v>0</c:v>
                </c:pt>
                <c:pt idx="15">
                  <c:v>0</c:v>
                </c:pt>
                <c:pt idx="16">
                  <c:v>12.08</c:v>
                </c:pt>
                <c:pt idx="17">
                  <c:v>0</c:v>
                </c:pt>
                <c:pt idx="18">
                  <c:v>0</c:v>
                </c:pt>
                <c:pt idx="19">
                  <c:v>5.9189999999999996</c:v>
                </c:pt>
                <c:pt idx="20">
                  <c:v>0</c:v>
                </c:pt>
                <c:pt idx="21">
                  <c:v>0</c:v>
                </c:pt>
                <c:pt idx="22">
                  <c:v>4.9850000000000003</c:v>
                </c:pt>
                <c:pt idx="23">
                  <c:v>0</c:v>
                </c:pt>
                <c:pt idx="24">
                  <c:v>0</c:v>
                </c:pt>
                <c:pt idx="25">
                  <c:v>7.165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35.283000000000001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排出量比較シート!$DD$21:$DD$50</c:f>
              <c:numCache>
                <c:formatCode>[=0]#;[&lt;1]0.00;#,##0</c:formatCode>
                <c:ptCount val="30"/>
                <c:pt idx="0">
                  <c:v>80.960000000000008</c:v>
                </c:pt>
                <c:pt idx="1">
                  <c:v>0</c:v>
                </c:pt>
                <c:pt idx="2">
                  <c:v>5.9509999999999996</c:v>
                </c:pt>
                <c:pt idx="3">
                  <c:v>6.8609999999999998</c:v>
                </c:pt>
                <c:pt idx="4">
                  <c:v>8.354000000000001</c:v>
                </c:pt>
                <c:pt idx="5">
                  <c:v>36.179000000000002</c:v>
                </c:pt>
                <c:pt idx="6">
                  <c:v>138.78800000000001</c:v>
                </c:pt>
                <c:pt idx="7">
                  <c:v>0</c:v>
                </c:pt>
                <c:pt idx="8">
                  <c:v>5.49</c:v>
                </c:pt>
                <c:pt idx="9">
                  <c:v>12.16</c:v>
                </c:pt>
                <c:pt idx="10">
                  <c:v>30.378</c:v>
                </c:pt>
                <c:pt idx="11">
                  <c:v>15.438000000000001</c:v>
                </c:pt>
                <c:pt idx="12">
                  <c:v>0</c:v>
                </c:pt>
                <c:pt idx="13">
                  <c:v>0</c:v>
                </c:pt>
                <c:pt idx="14">
                  <c:v>0</c:v>
                </c:pt>
                <c:pt idx="15">
                  <c:v>4.5149999999999997</c:v>
                </c:pt>
                <c:pt idx="16">
                  <c:v>12.08</c:v>
                </c:pt>
                <c:pt idx="17">
                  <c:v>5.0860000000000003</c:v>
                </c:pt>
                <c:pt idx="18">
                  <c:v>13.016999999999999</c:v>
                </c:pt>
                <c:pt idx="19">
                  <c:v>11.893000000000001</c:v>
                </c:pt>
                <c:pt idx="20">
                  <c:v>0</c:v>
                </c:pt>
                <c:pt idx="21">
                  <c:v>61.445999999999998</c:v>
                </c:pt>
                <c:pt idx="22">
                  <c:v>8.407</c:v>
                </c:pt>
                <c:pt idx="23">
                  <c:v>2.105</c:v>
                </c:pt>
                <c:pt idx="24">
                  <c:v>36.314</c:v>
                </c:pt>
                <c:pt idx="25">
                  <c:v>7.165</c:v>
                </c:pt>
                <c:pt idx="26">
                  <c:v>13.491289999999999</c:v>
                </c:pt>
                <c:pt idx="27">
                  <c:v>0</c:v>
                </c:pt>
                <c:pt idx="28">
                  <c:v>6.6660000000000004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排出量比較シート!$CU$21:$CU$50</c:f>
              <c:numCache>
                <c:formatCode>\(0%\);;</c:formatCode>
                <c:ptCount val="30"/>
                <c:pt idx="0">
                  <c:v>1</c:v>
                </c:pt>
                <c:pt idx="1">
                  <c:v>0</c:v>
                </c:pt>
                <c:pt idx="2">
                  <c:v>0</c:v>
                </c:pt>
                <c:pt idx="3">
                  <c:v>0.18910651498677875</c:v>
                </c:pt>
                <c:pt idx="4">
                  <c:v>0.58336833825317136</c:v>
                </c:pt>
                <c:pt idx="5">
                  <c:v>0</c:v>
                </c:pt>
                <c:pt idx="6">
                  <c:v>0</c:v>
                </c:pt>
                <c:pt idx="7">
                  <c:v>0</c:v>
                </c:pt>
                <c:pt idx="8">
                  <c:v>0</c:v>
                </c:pt>
                <c:pt idx="9">
                  <c:v>0</c:v>
                </c:pt>
                <c:pt idx="10">
                  <c:v>0.75714833570699003</c:v>
                </c:pt>
                <c:pt idx="11">
                  <c:v>0</c:v>
                </c:pt>
                <c:pt idx="12">
                  <c:v>0</c:v>
                </c:pt>
                <c:pt idx="13">
                  <c:v>0</c:v>
                </c:pt>
                <c:pt idx="14">
                  <c:v>0</c:v>
                </c:pt>
                <c:pt idx="15">
                  <c:v>0</c:v>
                </c:pt>
                <c:pt idx="16">
                  <c:v>0.39481858165244482</c:v>
                </c:pt>
                <c:pt idx="17">
                  <c:v>0</c:v>
                </c:pt>
                <c:pt idx="18">
                  <c:v>0</c:v>
                </c:pt>
                <c:pt idx="19">
                  <c:v>0.61678712414882142</c:v>
                </c:pt>
                <c:pt idx="20">
                  <c:v>0</c:v>
                </c:pt>
                <c:pt idx="21">
                  <c:v>0</c:v>
                </c:pt>
                <c:pt idx="22">
                  <c:v>0.17922342021039039</c:v>
                </c:pt>
                <c:pt idx="23">
                  <c:v>0</c:v>
                </c:pt>
                <c:pt idx="24">
                  <c:v>0</c:v>
                </c:pt>
                <c:pt idx="25">
                  <c:v>0.46944203427210957</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排出量比較シート!$CM$21:$CM$50</c:f>
              <c:numCache>
                <c:formatCode>\(0%\);;</c:formatCode>
                <c:ptCount val="30"/>
                <c:pt idx="0">
                  <c:v>0.15937078680508857</c:v>
                </c:pt>
                <c:pt idx="1">
                  <c:v>0</c:v>
                </c:pt>
                <c:pt idx="2">
                  <c:v>1</c:v>
                </c:pt>
                <c:pt idx="3">
                  <c:v>0.32093786809018188</c:v>
                </c:pt>
                <c:pt idx="4">
                  <c:v>0</c:v>
                </c:pt>
                <c:pt idx="5">
                  <c:v>0.35092929135714845</c:v>
                </c:pt>
                <c:pt idx="6">
                  <c:v>1</c:v>
                </c:pt>
                <c:pt idx="7">
                  <c:v>0</c:v>
                </c:pt>
                <c:pt idx="8">
                  <c:v>3.2486113575892671E-2</c:v>
                </c:pt>
                <c:pt idx="9">
                  <c:v>0.29498917962667048</c:v>
                </c:pt>
                <c:pt idx="10">
                  <c:v>1</c:v>
                </c:pt>
                <c:pt idx="11">
                  <c:v>0.33106905257200642</c:v>
                </c:pt>
                <c:pt idx="12">
                  <c:v>0</c:v>
                </c:pt>
                <c:pt idx="13">
                  <c:v>0</c:v>
                </c:pt>
                <c:pt idx="14">
                  <c:v>0</c:v>
                </c:pt>
                <c:pt idx="15">
                  <c:v>8.5621010483414861E-2</c:v>
                </c:pt>
                <c:pt idx="16">
                  <c:v>0</c:v>
                </c:pt>
                <c:pt idx="17">
                  <c:v>0.21999047130246355</c:v>
                </c:pt>
                <c:pt idx="18">
                  <c:v>0.78213168417724033</c:v>
                </c:pt>
                <c:pt idx="19">
                  <c:v>0.3109513854436276</c:v>
                </c:pt>
                <c:pt idx="20">
                  <c:v>0</c:v>
                </c:pt>
                <c:pt idx="21">
                  <c:v>0.91071684683943077</c:v>
                </c:pt>
                <c:pt idx="22">
                  <c:v>7.1179707453183486E-2</c:v>
                </c:pt>
                <c:pt idx="23">
                  <c:v>8.9579647670603738E-2</c:v>
                </c:pt>
                <c:pt idx="24">
                  <c:v>0.72071583574595288</c:v>
                </c:pt>
                <c:pt idx="25">
                  <c:v>0</c:v>
                </c:pt>
                <c:pt idx="26">
                  <c:v>0.24493414581062031</c:v>
                </c:pt>
                <c:pt idx="27">
                  <c:v>0</c:v>
                </c:pt>
                <c:pt idx="28">
                  <c:v>0.20280195902304859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排出量比較シート!$BV$21:$BV$50</c:f>
              <c:numCache>
                <c:formatCode>0%</c:formatCode>
                <c:ptCount val="30"/>
                <c:pt idx="0">
                  <c:v>0.70538973061626276</c:v>
                </c:pt>
                <c:pt idx="1">
                  <c:v>9.1239181162099253E-2</c:v>
                </c:pt>
                <c:pt idx="2">
                  <c:v>4.9413430363138403E-2</c:v>
                </c:pt>
                <c:pt idx="3">
                  <c:v>0.14662053316661999</c:v>
                </c:pt>
                <c:pt idx="4">
                  <c:v>0.15652967973084114</c:v>
                </c:pt>
                <c:pt idx="5">
                  <c:v>0.65700201637476607</c:v>
                </c:pt>
                <c:pt idx="6">
                  <c:v>0.44151577341048265</c:v>
                </c:pt>
                <c:pt idx="7">
                  <c:v>0.38469725283612566</c:v>
                </c:pt>
                <c:pt idx="8">
                  <c:v>0.71337980805897871</c:v>
                </c:pt>
                <c:pt idx="9">
                  <c:v>0.40526339178580512</c:v>
                </c:pt>
                <c:pt idx="10">
                  <c:v>6.8020509503617765E-2</c:v>
                </c:pt>
                <c:pt idx="11">
                  <c:v>0.23502891578563076</c:v>
                </c:pt>
                <c:pt idx="12">
                  <c:v>0.15927688765903641</c:v>
                </c:pt>
                <c:pt idx="13">
                  <c:v>0.19185089328919888</c:v>
                </c:pt>
                <c:pt idx="14">
                  <c:v>0.20578658545338513</c:v>
                </c:pt>
                <c:pt idx="15">
                  <c:v>0.46336412142212813</c:v>
                </c:pt>
                <c:pt idx="16">
                  <c:v>0.73226943345398265</c:v>
                </c:pt>
                <c:pt idx="17">
                  <c:v>0.27630607190452944</c:v>
                </c:pt>
                <c:pt idx="18">
                  <c:v>0.22034944532263023</c:v>
                </c:pt>
                <c:pt idx="19">
                  <c:v>0.25426303949918194</c:v>
                </c:pt>
                <c:pt idx="20">
                  <c:v>0.19291976100136354</c:v>
                </c:pt>
                <c:pt idx="21">
                  <c:v>0.31278850952955367</c:v>
                </c:pt>
                <c:pt idx="22">
                  <c:v>0.41247397647932299</c:v>
                </c:pt>
                <c:pt idx="23">
                  <c:v>0.3261041592607663</c:v>
                </c:pt>
                <c:pt idx="24">
                  <c:v>0.49091720070334649</c:v>
                </c:pt>
                <c:pt idx="25">
                  <c:v>0.62449551318865404</c:v>
                </c:pt>
                <c:pt idx="26">
                  <c:v>0.48893533883827056</c:v>
                </c:pt>
                <c:pt idx="27">
                  <c:v>0.22837253278803135</c:v>
                </c:pt>
                <c:pt idx="28">
                  <c:v>0.39222755059574788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排出量比較シート!$BZ$21:$BZ$50</c:f>
              <c:numCache>
                <c:formatCode>0%</c:formatCode>
                <c:ptCount val="30"/>
                <c:pt idx="0">
                  <c:v>5.0284505957442327E-2</c:v>
                </c:pt>
                <c:pt idx="1">
                  <c:v>0.20704960911223413</c:v>
                </c:pt>
                <c:pt idx="2">
                  <c:v>0.35210828901219576</c:v>
                </c:pt>
                <c:pt idx="3">
                  <c:v>0.21484042874065082</c:v>
                </c:pt>
                <c:pt idx="4">
                  <c:v>0.25511441980407379</c:v>
                </c:pt>
                <c:pt idx="5">
                  <c:v>6.1188850120389306E-2</c:v>
                </c:pt>
                <c:pt idx="6">
                  <c:v>9.7392985388436798E-2</c:v>
                </c:pt>
                <c:pt idx="7">
                  <c:v>0.12099266948464021</c:v>
                </c:pt>
                <c:pt idx="8">
                  <c:v>6.8573872123331867E-2</c:v>
                </c:pt>
                <c:pt idx="9">
                  <c:v>0.11986654328527446</c:v>
                </c:pt>
                <c:pt idx="10">
                  <c:v>0.21000470245587535</c:v>
                </c:pt>
                <c:pt idx="11">
                  <c:v>8.9612092109253319E-2</c:v>
                </c:pt>
                <c:pt idx="12">
                  <c:v>0.14844638142941607</c:v>
                </c:pt>
                <c:pt idx="13">
                  <c:v>0.18502810243844348</c:v>
                </c:pt>
                <c:pt idx="14">
                  <c:v>0.15545044218677437</c:v>
                </c:pt>
                <c:pt idx="15">
                  <c:v>7.5162033584677157E-2</c:v>
                </c:pt>
                <c:pt idx="16">
                  <c:v>8.8426356035752871E-2</c:v>
                </c:pt>
                <c:pt idx="17">
                  <c:v>0.12012266405708617</c:v>
                </c:pt>
                <c:pt idx="18">
                  <c:v>0.13949384636405979</c:v>
                </c:pt>
                <c:pt idx="19">
                  <c:v>0.12700579964774106</c:v>
                </c:pt>
                <c:pt idx="20">
                  <c:v>0.12722203841525981</c:v>
                </c:pt>
                <c:pt idx="21">
                  <c:v>0.14098358667276981</c:v>
                </c:pt>
                <c:pt idx="22">
                  <c:v>0.23863994968873933</c:v>
                </c:pt>
                <c:pt idx="23">
                  <c:v>0.10475481934148237</c:v>
                </c:pt>
                <c:pt idx="24">
                  <c:v>0.10283253587316907</c:v>
                </c:pt>
                <c:pt idx="25">
                  <c:v>8.8803978512217413E-2</c:v>
                </c:pt>
                <c:pt idx="26">
                  <c:v>7.672131050798231E-2</c:v>
                </c:pt>
                <c:pt idx="27">
                  <c:v>0.16561621512214872</c:v>
                </c:pt>
                <c:pt idx="28">
                  <c:v>0.15496917392461912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排出量比較シート!$CA$21:$CA$50</c:f>
              <c:numCache>
                <c:formatCode>0%</c:formatCode>
                <c:ptCount val="30"/>
                <c:pt idx="0">
                  <c:v>8.6710463958924719E-2</c:v>
                </c:pt>
                <c:pt idx="1">
                  <c:v>0.2852917403881351</c:v>
                </c:pt>
                <c:pt idx="2">
                  <c:v>0.26784602437561317</c:v>
                </c:pt>
                <c:pt idx="3">
                  <c:v>0.23149863336514728</c:v>
                </c:pt>
                <c:pt idx="4">
                  <c:v>0.21924671272076807</c:v>
                </c:pt>
                <c:pt idx="5">
                  <c:v>7.8283244242241409E-2</c:v>
                </c:pt>
                <c:pt idx="6">
                  <c:v>0.1429624812060365</c:v>
                </c:pt>
                <c:pt idx="7">
                  <c:v>0.16356727990215861</c:v>
                </c:pt>
                <c:pt idx="8">
                  <c:v>9.2066625606860408E-2</c:v>
                </c:pt>
                <c:pt idx="9">
                  <c:v>0.15090120903620335</c:v>
                </c:pt>
                <c:pt idx="10">
                  <c:v>0.15655744148123346</c:v>
                </c:pt>
                <c:pt idx="11">
                  <c:v>0.11917974367504156</c:v>
                </c:pt>
                <c:pt idx="12">
                  <c:v>0.25911740541333261</c:v>
                </c:pt>
                <c:pt idx="13">
                  <c:v>0.26076990379191128</c:v>
                </c:pt>
                <c:pt idx="14">
                  <c:v>0.22901608420934472</c:v>
                </c:pt>
                <c:pt idx="15">
                  <c:v>0.23986019574278125</c:v>
                </c:pt>
                <c:pt idx="16">
                  <c:v>4.8890384491563132E-2</c:v>
                </c:pt>
                <c:pt idx="17">
                  <c:v>0.23284864753776777</c:v>
                </c:pt>
                <c:pt idx="18">
                  <c:v>0.24606285454915292</c:v>
                </c:pt>
                <c:pt idx="19">
                  <c:v>0.21837578338981284</c:v>
                </c:pt>
                <c:pt idx="20">
                  <c:v>0.31512177363607791</c:v>
                </c:pt>
                <c:pt idx="21">
                  <c:v>0.15896278908822059</c:v>
                </c:pt>
                <c:pt idx="22">
                  <c:v>0.13486454191251124</c:v>
                </c:pt>
                <c:pt idx="23">
                  <c:v>0.18392438972061806</c:v>
                </c:pt>
                <c:pt idx="24">
                  <c:v>0.16129854603050492</c:v>
                </c:pt>
                <c:pt idx="25">
                  <c:v>0.10247153528826748</c:v>
                </c:pt>
                <c:pt idx="26">
                  <c:v>0.12055900490808238</c:v>
                </c:pt>
                <c:pt idx="27">
                  <c:v>0.35187545301217765</c:v>
                </c:pt>
                <c:pt idx="28">
                  <c:v>0.15773619196952171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排出量比較シート!$CB$21:$CB$50</c:f>
              <c:numCache>
                <c:formatCode>0%</c:formatCode>
                <c:ptCount val="30"/>
                <c:pt idx="0">
                  <c:v>0.15051594837719462</c:v>
                </c:pt>
                <c:pt idx="1">
                  <c:v>0.37825827265648548</c:v>
                </c:pt>
                <c:pt idx="2">
                  <c:v>0.28896481080019237</c:v>
                </c:pt>
                <c:pt idx="3">
                  <c:v>0.38404903239946436</c:v>
                </c:pt>
                <c:pt idx="4">
                  <c:v>0.36910918774431706</c:v>
                </c:pt>
                <c:pt idx="5">
                  <c:v>0.19443837990914484</c:v>
                </c:pt>
                <c:pt idx="6">
                  <c:v>0.29314303212451392</c:v>
                </c:pt>
                <c:pt idx="7">
                  <c:v>0.31598190181237429</c:v>
                </c:pt>
                <c:pt idx="8">
                  <c:v>0.11752967944132858</c:v>
                </c:pt>
                <c:pt idx="9">
                  <c:v>0.32396885589271712</c:v>
                </c:pt>
                <c:pt idx="10">
                  <c:v>0.53854286074245994</c:v>
                </c:pt>
                <c:pt idx="11">
                  <c:v>0.54712102627316139</c:v>
                </c:pt>
                <c:pt idx="12">
                  <c:v>0.40650101080895046</c:v>
                </c:pt>
                <c:pt idx="13">
                  <c:v>0.34772222334305813</c:v>
                </c:pt>
                <c:pt idx="14">
                  <c:v>0.40031699305381147</c:v>
                </c:pt>
                <c:pt idx="15">
                  <c:v>0.20878022733594731</c:v>
                </c:pt>
                <c:pt idx="16">
                  <c:v>0.12619938872928241</c:v>
                </c:pt>
                <c:pt idx="17">
                  <c:v>0.34148063224011865</c:v>
                </c:pt>
                <c:pt idx="18">
                  <c:v>0.37211116765277724</c:v>
                </c:pt>
                <c:pt idx="19">
                  <c:v>0.38961914834020256</c:v>
                </c:pt>
                <c:pt idx="20">
                  <c:v>0.34878209762656553</c:v>
                </c:pt>
                <c:pt idx="21">
                  <c:v>0.3759566036897341</c:v>
                </c:pt>
                <c:pt idx="22">
                  <c:v>0.21402153191942644</c:v>
                </c:pt>
                <c:pt idx="23">
                  <c:v>0.38521663167713327</c:v>
                </c:pt>
                <c:pt idx="24">
                  <c:v>0.22753072339576078</c:v>
                </c:pt>
                <c:pt idx="25">
                  <c:v>0.17639676251562689</c:v>
                </c:pt>
                <c:pt idx="26">
                  <c:v>0.31378434574566466</c:v>
                </c:pt>
                <c:pt idx="27">
                  <c:v>0.23594312000351877</c:v>
                </c:pt>
                <c:pt idx="28">
                  <c:v>0.26909950465591637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排出量比較シート!$CH$21:$CH$50</c:f>
              <c:numCache>
                <c:formatCode>0%</c:formatCode>
                <c:ptCount val="30"/>
                <c:pt idx="0">
                  <c:v>7.0993510901754169E-3</c:v>
                </c:pt>
                <c:pt idx="1">
                  <c:v>3.8161196681045902E-2</c:v>
                </c:pt>
                <c:pt idx="2">
                  <c:v>4.1667445448860245E-2</c:v>
                </c:pt>
                <c:pt idx="3">
                  <c:v>2.2991372328117491E-2</c:v>
                </c:pt>
                <c:pt idx="4">
                  <c:v>0</c:v>
                </c:pt>
                <c:pt idx="5">
                  <c:v>9.0875093534583447E-3</c:v>
                </c:pt>
                <c:pt idx="6">
                  <c:v>2.4985727870530029E-2</c:v>
                </c:pt>
                <c:pt idx="7">
                  <c:v>1.4760895964701148E-2</c:v>
                </c:pt>
                <c:pt idx="8">
                  <c:v>8.4500147695003077E-3</c:v>
                </c:pt>
                <c:pt idx="9">
                  <c:v>0</c:v>
                </c:pt>
                <c:pt idx="10">
                  <c:v>2.6874485816813613E-2</c:v>
                </c:pt>
                <c:pt idx="11">
                  <c:v>9.0582221569130376E-3</c:v>
                </c:pt>
                <c:pt idx="12">
                  <c:v>2.665831468926446E-2</c:v>
                </c:pt>
                <c:pt idx="13">
                  <c:v>1.4628877137388273E-2</c:v>
                </c:pt>
                <c:pt idx="14">
                  <c:v>9.429895096684373E-3</c:v>
                </c:pt>
                <c:pt idx="15">
                  <c:v>1.2833421914466058E-2</c:v>
                </c:pt>
                <c:pt idx="16">
                  <c:v>4.2144372894190162E-3</c:v>
                </c:pt>
                <c:pt idx="17">
                  <c:v>2.9241984260497862E-2</c:v>
                </c:pt>
                <c:pt idx="18">
                  <c:v>2.1982686111379997E-2</c:v>
                </c:pt>
                <c:pt idx="19">
                  <c:v>1.0736229123061615E-2</c:v>
                </c:pt>
                <c:pt idx="20">
                  <c:v>1.5954329320733179E-2</c:v>
                </c:pt>
                <c:pt idx="21">
                  <c:v>1.1308511019721725E-2</c:v>
                </c:pt>
                <c:pt idx="22">
                  <c:v>0</c:v>
                </c:pt>
                <c:pt idx="23">
                  <c:v>0</c:v>
                </c:pt>
                <c:pt idx="24">
                  <c:v>1.7420993997218619E-2</c:v>
                </c:pt>
                <c:pt idx="25">
                  <c:v>7.8322104952341202E-3</c:v>
                </c:pt>
                <c:pt idx="26">
                  <c:v>0</c:v>
                </c:pt>
                <c:pt idx="27">
                  <c:v>1.8192679074123641E-2</c:v>
                </c:pt>
                <c:pt idx="28">
                  <c:v>2.5967578854194956E-2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c:ext uri="{02D57815-91ED-43cb-92C2-25804820EDAC}">
                        <c15:formulaRef>
                          <c15:sqref>排出量比較シート!$BW$21:$BW$50</c15:sqref>
                        </c15:formulaRef>
                      </c:ext>
                    </c:extLst>
                    <c:numCache>
                      <c:formatCode>0%</c:formatCode>
                      <c:ptCount val="30"/>
                      <c:pt idx="0">
                        <c:v>0.65923805150602155</c:v>
                      </c:pt>
                      <c:pt idx="1">
                        <c:v>4.0056236981899841E-2</c:v>
                      </c:pt>
                      <c:pt idx="2">
                        <c:v>2.9885879534430417E-2</c:v>
                      </c:pt>
                      <c:pt idx="3">
                        <c:v>6.129461564069081E-2</c:v>
                      </c:pt>
                      <c:pt idx="4">
                        <c:v>0.14787604751606961</c:v>
                      </c:pt>
                      <c:pt idx="5">
                        <c:v>0.54250120657248735</c:v>
                      </c:pt>
                      <c:pt idx="6">
                        <c:v>0.38485906909931955</c:v>
                      </c:pt>
                      <c:pt idx="7">
                        <c:v>0.3718045755280539</c:v>
                      </c:pt>
                      <c:pt idx="8">
                        <c:v>0.68544735608963758</c:v>
                      </c:pt>
                      <c:pt idx="9">
                        <c:v>0.2119224960239261</c:v>
                      </c:pt>
                      <c:pt idx="10">
                        <c:v>3.7171179896569817E-2</c:v>
                      </c:pt>
                      <c:pt idx="11">
                        <c:v>0.19061555892766249</c:v>
                      </c:pt>
                      <c:pt idx="12">
                        <c:v>0.10111464662409336</c:v>
                      </c:pt>
                      <c:pt idx="13">
                        <c:v>7.8934585757457168E-2</c:v>
                      </c:pt>
                      <c:pt idx="14">
                        <c:v>0.17025976333275938</c:v>
                      </c:pt>
                      <c:pt idx="15">
                        <c:v>0.3292090973647861</c:v>
                      </c:pt>
                      <c:pt idx="16">
                        <c:v>0.72664873326117541</c:v>
                      </c:pt>
                      <c:pt idx="17">
                        <c:v>8.5018656240914051E-2</c:v>
                      </c:pt>
                      <c:pt idx="18">
                        <c:v>0.15571051075544201</c:v>
                      </c:pt>
                      <c:pt idx="19">
                        <c:v>0.19890760875855426</c:v>
                      </c:pt>
                      <c:pt idx="20">
                        <c:v>0.12172435357183609</c:v>
                      </c:pt>
                      <c:pt idx="21">
                        <c:v>0.24370471820284295</c:v>
                      </c:pt>
                      <c:pt idx="22">
                        <c:v>0.40513457543385517</c:v>
                      </c:pt>
                      <c:pt idx="23">
                        <c:v>0.31141380636753135</c:v>
                      </c:pt>
                      <c:pt idx="24">
                        <c:v>0.47833218580533932</c:v>
                      </c:pt>
                      <c:pt idx="25">
                        <c:v>0.55964372222190151</c:v>
                      </c:pt>
                      <c:pt idx="26">
                        <c:v>0.1382316279453723</c:v>
                      </c:pt>
                      <c:pt idx="27">
                        <c:v>0.17661225722976087</c:v>
                      </c:pt>
                      <c:pt idx="28">
                        <c:v>0.35494434732890839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5.0174474943848538E-3</c:v>
                      </c:pt>
                      <c:pt idx="1">
                        <c:v>1.3246173158223004E-2</c:v>
                      </c:pt>
                      <c:pt idx="2">
                        <c:v>1.8330468866325823E-2</c:v>
                      </c:pt>
                      <c:pt idx="3">
                        <c:v>1.4793258243355869E-2</c:v>
                      </c:pt>
                      <c:pt idx="4">
                        <c:v>8.6536322147715301E-3</c:v>
                      </c:pt>
                      <c:pt idx="5">
                        <c:v>5.1923515581104463E-3</c:v>
                      </c:pt>
                      <c:pt idx="6">
                        <c:v>7.635743983760367E-3</c:v>
                      </c:pt>
                      <c:pt idx="7">
                        <c:v>5.8110445186326017E-3</c:v>
                      </c:pt>
                      <c:pt idx="8">
                        <c:v>5.1108625179446419E-3</c:v>
                      </c:pt>
                      <c:pt idx="9">
                        <c:v>8.6848466055524914E-3</c:v>
                      </c:pt>
                      <c:pt idx="10">
                        <c:v>1.0323922807960306E-2</c:v>
                      </c:pt>
                      <c:pt idx="11">
                        <c:v>4.7104986750375801E-3</c:v>
                      </c:pt>
                      <c:pt idx="12">
                        <c:v>6.4230773065864933E-3</c:v>
                      </c:pt>
                      <c:pt idx="13">
                        <c:v>1.6034931662731521E-2</c:v>
                      </c:pt>
                      <c:pt idx="14">
                        <c:v>1.23056570380328E-2</c:v>
                      </c:pt>
                      <c:pt idx="15">
                        <c:v>1.8001793925804487E-2</c:v>
                      </c:pt>
                      <c:pt idx="16">
                        <c:v>1.7889792164845328E-3</c:v>
                      </c:pt>
                      <c:pt idx="17">
                        <c:v>1.0207735225990729E-2</c:v>
                      </c:pt>
                      <c:pt idx="18">
                        <c:v>1.4828346214781102E-2</c:v>
                      </c:pt>
                      <c:pt idx="19">
                        <c:v>1.7091267493037996E-2</c:v>
                      </c:pt>
                      <c:pt idx="20">
                        <c:v>1.2039768763348465E-2</c:v>
                      </c:pt>
                      <c:pt idx="21">
                        <c:v>1.1897182498641709E-2</c:v>
                      </c:pt>
                      <c:pt idx="22">
                        <c:v>7.3394010454677994E-3</c:v>
                      </c:pt>
                      <c:pt idx="23">
                        <c:v>1.0971532188760633E-2</c:v>
                      </c:pt>
                      <c:pt idx="24">
                        <c:v>9.103372051489084E-3</c:v>
                      </c:pt>
                      <c:pt idx="25">
                        <c:v>5.7687354206139522E-3</c:v>
                      </c:pt>
                      <c:pt idx="26">
                        <c:v>1.4075661592562665E-2</c:v>
                      </c:pt>
                      <c:pt idx="27">
                        <c:v>2.2011174113462303E-2</c:v>
                      </c:pt>
                      <c:pt idx="28">
                        <c:v>8.0436388958093595E-3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4.1134231615856422E-2</c:v>
                      </c:pt>
                      <c:pt idx="1">
                        <c:v>3.7936771021976401E-2</c:v>
                      </c:pt>
                      <c:pt idx="2">
                        <c:v>1.1970819623821586E-3</c:v>
                      </c:pt>
                      <c:pt idx="3">
                        <c:v>7.053265928257331E-2</c:v>
                      </c:pt>
                      <c:pt idx="4">
                        <c:v>0</c:v>
                      </c:pt>
                      <c:pt idx="5">
                        <c:v>0.10930845824416829</c:v>
                      </c:pt>
                      <c:pt idx="6">
                        <c:v>4.9020960327402774E-2</c:v>
                      </c:pt>
                      <c:pt idx="7">
                        <c:v>7.0816327894391374E-3</c:v>
                      </c:pt>
                      <c:pt idx="8">
                        <c:v>2.2821589451396593E-2</c:v>
                      </c:pt>
                      <c:pt idx="9">
                        <c:v>0.1846560491563265</c:v>
                      </c:pt>
                      <c:pt idx="10">
                        <c:v>2.0525406799087632E-2</c:v>
                      </c:pt>
                      <c:pt idx="11">
                        <c:v>3.9702858182930671E-2</c:v>
                      </c:pt>
                      <c:pt idx="12">
                        <c:v>5.1739163728356553E-2</c:v>
                      </c:pt>
                      <c:pt idx="13">
                        <c:v>9.6881375869010189E-2</c:v>
                      </c:pt>
                      <c:pt idx="14">
                        <c:v>2.3221165082592924E-2</c:v>
                      </c:pt>
                      <c:pt idx="15">
                        <c:v>0.11615323013153754</c:v>
                      </c:pt>
                      <c:pt idx="16">
                        <c:v>3.8317209763226632E-3</c:v>
                      </c:pt>
                      <c:pt idx="17">
                        <c:v>0.18107968043762468</c:v>
                      </c:pt>
                      <c:pt idx="18">
                        <c:v>4.981058835240712E-2</c:v>
                      </c:pt>
                      <c:pt idx="19">
                        <c:v>3.8264163247589709E-2</c:v>
                      </c:pt>
                      <c:pt idx="20">
                        <c:v>5.9155638666178997E-2</c:v>
                      </c:pt>
                      <c:pt idx="21">
                        <c:v>5.7186608828068981E-2</c:v>
                      </c:pt>
                      <c:pt idx="22">
                        <c:v>0</c:v>
                      </c:pt>
                      <c:pt idx="23">
                        <c:v>3.7188207044742665E-3</c:v>
                      </c:pt>
                      <c:pt idx="24">
                        <c:v>3.481642846518058E-3</c:v>
                      </c:pt>
                      <c:pt idx="25">
                        <c:v>5.9083055546138609E-2</c:v>
                      </c:pt>
                      <c:pt idx="26">
                        <c:v>0.33662804930033557</c:v>
                      </c:pt>
                      <c:pt idx="27">
                        <c:v>2.9749101444808152E-2</c:v>
                      </c:pt>
                      <c:pt idx="28">
                        <c:v>2.9239564371030053E-2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0.14678230160101652</c:v>
                      </c:pt>
                      <c:pt idx="1">
                        <c:v>0.36338738131397297</c:v>
                      </c:pt>
                      <c:pt idx="2">
                        <c:v>0.27704207740072662</c:v>
                      </c:pt>
                      <c:pt idx="3">
                        <c:v>0.37375250785906705</c:v>
                      </c:pt>
                      <c:pt idx="4">
                        <c:v>0.34682581804279694</c:v>
                      </c:pt>
                      <c:pt idx="5">
                        <c:v>0.18931489174335805</c:v>
                      </c:pt>
                      <c:pt idx="6">
                        <c:v>0.28539490213040625</c:v>
                      </c:pt>
                      <c:pt idx="7">
                        <c:v>0.30509855987478102</c:v>
                      </c:pt>
                      <c:pt idx="8">
                        <c:v>0.11420610119720116</c:v>
                      </c:pt>
                      <c:pt idx="9">
                        <c:v>0.3160758893716557</c:v>
                      </c:pt>
                      <c:pt idx="10">
                        <c:v>0.20526031592264804</c:v>
                      </c:pt>
                      <c:pt idx="11">
                        <c:v>0.1309943521619818</c:v>
                      </c:pt>
                      <c:pt idx="12">
                        <c:v>0.39108910163782318</c:v>
                      </c:pt>
                      <c:pt idx="13">
                        <c:v>0.33661076380625166</c:v>
                      </c:pt>
                      <c:pt idx="14">
                        <c:v>0.38921239544809677</c:v>
                      </c:pt>
                      <c:pt idx="15">
                        <c:v>0.20192453496693882</c:v>
                      </c:pt>
                      <c:pt idx="16">
                        <c:v>5.796618941148389E-2</c:v>
                      </c:pt>
                      <c:pt idx="17">
                        <c:v>0.33204059051556778</c:v>
                      </c:pt>
                      <c:pt idx="18">
                        <c:v>0.36176274248214968</c:v>
                      </c:pt>
                      <c:pt idx="19">
                        <c:v>0.37949406257449247</c:v>
                      </c:pt>
                      <c:pt idx="20">
                        <c:v>0.33888751446424165</c:v>
                      </c:pt>
                      <c:pt idx="21">
                        <c:v>0.36744254821958389</c:v>
                      </c:pt>
                      <c:pt idx="22">
                        <c:v>0.20758614250768376</c:v>
                      </c:pt>
                      <c:pt idx="23">
                        <c:v>0.37462581694428476</c:v>
                      </c:pt>
                      <c:pt idx="24">
                        <c:v>0.22025256685048644</c:v>
                      </c:pt>
                      <c:pt idx="25">
                        <c:v>0.17202643110092877</c:v>
                      </c:pt>
                      <c:pt idx="26">
                        <c:v>0.30710689468834201</c:v>
                      </c:pt>
                      <c:pt idx="27">
                        <c:v>0.2263110001887205</c:v>
                      </c:pt>
                      <c:pt idx="28">
                        <c:v>0.26030872760135565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5.8973321757977572E-2</c:v>
                      </c:pt>
                      <c:pt idx="1">
                        <c:v>0.22196291509970092</c:v>
                      </c:pt>
                      <c:pt idx="2">
                        <c:v>0.16808802503657366</c:v>
                      </c:pt>
                      <c:pt idx="3">
                        <c:v>0.164379298909133</c:v>
                      </c:pt>
                      <c:pt idx="4">
                        <c:v>0.217795248050869</c:v>
                      </c:pt>
                      <c:pt idx="5">
                        <c:v>8.7791759333073399E-2</c:v>
                      </c:pt>
                      <c:pt idx="6">
                        <c:v>0.1407036215801987</c:v>
                      </c:pt>
                      <c:pt idx="7">
                        <c:v>0.16602169749296133</c:v>
                      </c:pt>
                      <c:pt idx="8">
                        <c:v>5.2776982830504665E-2</c:v>
                      </c:pt>
                      <c:pt idx="9">
                        <c:v>0.12537866474047782</c:v>
                      </c:pt>
                      <c:pt idx="10">
                        <c:v>8.8494652559562306E-2</c:v>
                      </c:pt>
                      <c:pt idx="11">
                        <c:v>5.563756728975159E-2</c:v>
                      </c:pt>
                      <c:pt idx="12">
                        <c:v>0.19929947007284718</c:v>
                      </c:pt>
                      <c:pt idx="13">
                        <c:v>0.13251253262935511</c:v>
                      </c:pt>
                      <c:pt idx="14">
                        <c:v>0.17811956905516507</c:v>
                      </c:pt>
                      <c:pt idx="15">
                        <c:v>0.10451177186425488</c:v>
                      </c:pt>
                      <c:pt idx="16">
                        <c:v>2.7579440583516163E-2</c:v>
                      </c:pt>
                      <c:pt idx="17">
                        <c:v>0.14826855911499334</c:v>
                      </c:pt>
                      <c:pt idx="18">
                        <c:v>0.1672170397917849</c:v>
                      </c:pt>
                      <c:pt idx="19">
                        <c:v>0.16959619738107251</c:v>
                      </c:pt>
                      <c:pt idx="20">
                        <c:v>0.135968411422554</c:v>
                      </c:pt>
                      <c:pt idx="21">
                        <c:v>0.1514708552906131</c:v>
                      </c:pt>
                      <c:pt idx="22">
                        <c:v>9.8971563480768993E-2</c:v>
                      </c:pt>
                      <c:pt idx="23">
                        <c:v>0.1843029065436089</c:v>
                      </c:pt>
                      <c:pt idx="24">
                        <c:v>0.11586902040321714</c:v>
                      </c:pt>
                      <c:pt idx="25">
                        <c:v>6.8607570621123562E-2</c:v>
                      </c:pt>
                      <c:pt idx="26">
                        <c:v>0.11265723028226175</c:v>
                      </c:pt>
                      <c:pt idx="27">
                        <c:v>0.12047771669528852</c:v>
                      </c:pt>
                      <c:pt idx="28">
                        <c:v>0.12791635808544374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8.7808979843038953E-2</c:v>
                      </c:pt>
                      <c:pt idx="1">
                        <c:v>0.14142446621427207</c:v>
                      </c:pt>
                      <c:pt idx="2">
                        <c:v>0.1089540523641529</c:v>
                      </c:pt>
                      <c:pt idx="3">
                        <c:v>0.20937320894993403</c:v>
                      </c:pt>
                      <c:pt idx="4">
                        <c:v>0.12903056999192794</c:v>
                      </c:pt>
                      <c:pt idx="5">
                        <c:v>0.10152313241028464</c:v>
                      </c:pt>
                      <c:pt idx="6">
                        <c:v>0.14469128055020758</c:v>
                      </c:pt>
                      <c:pt idx="7">
                        <c:v>0.13907686238181965</c:v>
                      </c:pt>
                      <c:pt idx="8">
                        <c:v>6.1429118366696497E-2</c:v>
                      </c:pt>
                      <c:pt idx="9">
                        <c:v>0.19069722463117789</c:v>
                      </c:pt>
                      <c:pt idx="10">
                        <c:v>0.11676566336308575</c:v>
                      </c:pt>
                      <c:pt idx="11">
                        <c:v>7.5356784872230201E-2</c:v>
                      </c:pt>
                      <c:pt idx="12">
                        <c:v>0.19178963156497597</c:v>
                      </c:pt>
                      <c:pt idx="13">
                        <c:v>0.20409823117689657</c:v>
                      </c:pt>
                      <c:pt idx="14">
                        <c:v>0.2110928263929317</c:v>
                      </c:pt>
                      <c:pt idx="15">
                        <c:v>9.7412763102683944E-2</c:v>
                      </c:pt>
                      <c:pt idx="16">
                        <c:v>3.0386748827967731E-2</c:v>
                      </c:pt>
                      <c:pt idx="17">
                        <c:v>0.18377203140057446</c:v>
                      </c:pt>
                      <c:pt idx="18">
                        <c:v>0.19454570269036472</c:v>
                      </c:pt>
                      <c:pt idx="19">
                        <c:v>0.20989786519341994</c:v>
                      </c:pt>
                      <c:pt idx="20">
                        <c:v>0.20291910304168764</c:v>
                      </c:pt>
                      <c:pt idx="21">
                        <c:v>0.21597169292897078</c:v>
                      </c:pt>
                      <c:pt idx="22">
                        <c:v>0.10861457902691476</c:v>
                      </c:pt>
                      <c:pt idx="23">
                        <c:v>0.19032291040067589</c:v>
                      </c:pt>
                      <c:pt idx="24">
                        <c:v>0.10438354644726933</c:v>
                      </c:pt>
                      <c:pt idx="25">
                        <c:v>0.1034188604798052</c:v>
                      </c:pt>
                      <c:pt idx="26">
                        <c:v>0.19444966440608025</c:v>
                      </c:pt>
                      <c:pt idx="27">
                        <c:v>0.10583328349343199</c:v>
                      </c:pt>
                      <c:pt idx="28">
                        <c:v>0.13239236951591188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3.7336467761780777E-3</c:v>
                      </c:pt>
                      <c:pt idx="1">
                        <c:v>1.4870891342512521E-2</c:v>
                      </c:pt>
                      <c:pt idx="2">
                        <c:v>1.1922733399465812E-2</c:v>
                      </c:pt>
                      <c:pt idx="3">
                        <c:v>1.0296524540397322E-2</c:v>
                      </c:pt>
                      <c:pt idx="4">
                        <c:v>1.422797953267238E-2</c:v>
                      </c:pt>
                      <c:pt idx="5">
                        <c:v>5.1234881657868112E-3</c:v>
                      </c:pt>
                      <c:pt idx="6">
                        <c:v>7.7481299941076723E-3</c:v>
                      </c:pt>
                      <c:pt idx="7">
                        <c:v>1.0883341937593272E-2</c:v>
                      </c:pt>
                      <c:pt idx="8">
                        <c:v>3.3235782441274216E-3</c:v>
                      </c:pt>
                      <c:pt idx="9">
                        <c:v>7.8929665210614088E-3</c:v>
                      </c:pt>
                      <c:pt idx="10">
                        <c:v>5.9858708399301158E-3</c:v>
                      </c:pt>
                      <c:pt idx="11">
                        <c:v>4.0161839206525442E-3</c:v>
                      </c:pt>
                      <c:pt idx="12">
                        <c:v>1.5411909171127209E-2</c:v>
                      </c:pt>
                      <c:pt idx="13">
                        <c:v>9.7241584628107187E-3</c:v>
                      </c:pt>
                      <c:pt idx="14">
                        <c:v>1.11045976057147E-2</c:v>
                      </c:pt>
                      <c:pt idx="15">
                        <c:v>6.8556923690084783E-3</c:v>
                      </c:pt>
                      <c:pt idx="16">
                        <c:v>2.2115714763835917E-3</c:v>
                      </c:pt>
                      <c:pt idx="17">
                        <c:v>9.440041724550893E-3</c:v>
                      </c:pt>
                      <c:pt idx="18">
                        <c:v>1.0348425170627611E-2</c:v>
                      </c:pt>
                      <c:pt idx="19">
                        <c:v>1.0125085765710093E-2</c:v>
                      </c:pt>
                      <c:pt idx="20">
                        <c:v>9.8945831623238854E-3</c:v>
                      </c:pt>
                      <c:pt idx="21">
                        <c:v>8.5140554701502551E-3</c:v>
                      </c:pt>
                      <c:pt idx="22">
                        <c:v>6.4353894117426726E-3</c:v>
                      </c:pt>
                      <c:pt idx="23">
                        <c:v>1.0590814732848505E-2</c:v>
                      </c:pt>
                      <c:pt idx="24">
                        <c:v>7.2781565452743483E-3</c:v>
                      </c:pt>
                      <c:pt idx="25">
                        <c:v>4.3703314146981012E-3</c:v>
                      </c:pt>
                      <c:pt idx="26">
                        <c:v>6.6774510573226857E-3</c:v>
                      </c:pt>
                      <c:pt idx="27">
                        <c:v>9.0716546040587581E-3</c:v>
                      </c:pt>
                      <c:pt idx="28">
                        <c:v>8.7907770545607149E-3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8.055390168847763E-3</c:v>
                      </c:pt>
                      <c:pt idx="5">
                        <c:v>0</c:v>
                      </c:pt>
                      <c:pt idx="6">
                        <c:v>0</c:v>
                      </c:pt>
                      <c:pt idx="7">
                        <c:v>0</c:v>
                      </c:pt>
                      <c:pt idx="8">
                        <c:v>0</c:v>
                      </c:pt>
                      <c:pt idx="9">
                        <c:v>0</c:v>
                      </c:pt>
                      <c:pt idx="10">
                        <c:v>0.32729667397988182</c:v>
                      </c:pt>
                      <c:pt idx="11">
                        <c:v>0.41211049019052709</c:v>
                      </c:pt>
                      <c:pt idx="12">
                        <c:v>0</c:v>
                      </c:pt>
                      <c:pt idx="13">
                        <c:v>1.3873010739957358E-3</c:v>
                      </c:pt>
                      <c:pt idx="14">
                        <c:v>0</c:v>
                      </c:pt>
                      <c:pt idx="15">
                        <c:v>0</c:v>
                      </c:pt>
                      <c:pt idx="16">
                        <c:v>6.6021627841414937E-2</c:v>
                      </c:pt>
                      <c:pt idx="17">
                        <c:v>0</c:v>
                      </c:pt>
                      <c:pt idx="18">
                        <c:v>0</c:v>
                      </c:pt>
                      <c:pt idx="19">
                        <c:v>0</c:v>
                      </c:pt>
                      <c:pt idx="20">
                        <c:v>0</c:v>
                      </c:pt>
                      <c:pt idx="21">
                        <c:v>0</c:v>
                      </c:pt>
                      <c:pt idx="22">
                        <c:v>0</c:v>
                      </c:pt>
                      <c:pt idx="23">
                        <c:v>0</c:v>
                      </c:pt>
                      <c:pt idx="24">
                        <c:v>0</c:v>
                      </c:pt>
                      <c:pt idx="25">
                        <c:v>0</c:v>
                      </c:pt>
                      <c:pt idx="26">
                        <c:v>0</c:v>
                      </c:pt>
                      <c:pt idx="27">
                        <c:v>5.6046521073951103E-4</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排出量比較シート!$BE$21:$BE$50</c:f>
              <c:numCache>
                <c:formatCode>#,##0_);[Red]\(#,##0\)</c:formatCode>
                <c:ptCount val="30"/>
                <c:pt idx="0">
                  <c:v>153.32797490599941</c:v>
                </c:pt>
                <c:pt idx="1">
                  <c:v>4.864277215832665</c:v>
                </c:pt>
                <c:pt idx="2">
                  <c:v>3.2767732843452939</c:v>
                </c:pt>
                <c:pt idx="3">
                  <c:v>11.472625595448203</c:v>
                </c:pt>
                <c:pt idx="4">
                  <c:v>8.7864472524166537</c:v>
                </c:pt>
                <c:pt idx="5">
                  <c:v>103.09484243986871</c:v>
                </c:pt>
                <c:pt idx="6">
                  <c:v>44.905456961626463</c:v>
                </c:pt>
                <c:pt idx="7">
                  <c:v>27.721832564516518</c:v>
                </c:pt>
                <c:pt idx="8">
                  <c:v>168.99528431354204</c:v>
                </c:pt>
                <c:pt idx="9">
                  <c:v>41.221850968870562</c:v>
                </c:pt>
                <c:pt idx="10">
                  <c:v>8.8128867872327419</c:v>
                </c:pt>
                <c:pt idx="11">
                  <c:v>46.630755366789494</c:v>
                </c:pt>
                <c:pt idx="12">
                  <c:v>8.0838294962440322</c:v>
                </c:pt>
                <c:pt idx="13">
                  <c:v>15.937243105079849</c:v>
                </c:pt>
                <c:pt idx="14">
                  <c:v>14.19070290597206</c:v>
                </c:pt>
                <c:pt idx="15">
                  <c:v>52.73238396169797</c:v>
                </c:pt>
                <c:pt idx="16">
                  <c:v>253.37194649341237</c:v>
                </c:pt>
                <c:pt idx="17">
                  <c:v>23.119183162289289</c:v>
                </c:pt>
                <c:pt idx="18">
                  <c:v>16.642977472128841</c:v>
                </c:pt>
                <c:pt idx="19">
                  <c:v>19.21200637674286</c:v>
                </c:pt>
                <c:pt idx="20">
                  <c:v>15.187830326168392</c:v>
                </c:pt>
                <c:pt idx="21">
                  <c:v>28.727919210890384</c:v>
                </c:pt>
                <c:pt idx="22">
                  <c:v>48.075499639426411</c:v>
                </c:pt>
                <c:pt idx="23">
                  <c:v>23.498641206319146</c:v>
                </c:pt>
                <c:pt idx="24">
                  <c:v>50.386016511506796</c:v>
                </c:pt>
                <c:pt idx="25">
                  <c:v>107.33246907517693</c:v>
                </c:pt>
                <c:pt idx="26">
                  <c:v>55.081295241012569</c:v>
                </c:pt>
                <c:pt idx="27">
                  <c:v>19.139291626672886</c:v>
                </c:pt>
                <c:pt idx="28">
                  <c:v>32.86950496983318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排出量比較シート!$BI$21:$BI$50</c:f>
              <c:numCache>
                <c:formatCode>#,##0_);[Red]\(#,##0\)</c:formatCode>
                <c:ptCount val="30"/>
                <c:pt idx="0">
                  <c:v>10.930158369143602</c:v>
                </c:pt>
                <c:pt idx="1">
                  <c:v>11.038532824646484</c:v>
                </c:pt>
                <c:pt idx="2">
                  <c:v>23.349502881151814</c:v>
                </c:pt>
                <c:pt idx="3">
                  <c:v>16.810631829486454</c:v>
                </c:pt>
                <c:pt idx="4">
                  <c:v>14.320283519354311</c:v>
                </c:pt>
                <c:pt idx="5">
                  <c:v>9.6015761063356191</c:v>
                </c:pt>
                <c:pt idx="6">
                  <c:v>9.9055951726070912</c:v>
                </c:pt>
                <c:pt idx="7">
                  <c:v>8.7189042818974531</c:v>
                </c:pt>
                <c:pt idx="8">
                  <c:v>16.244728102824084</c:v>
                </c:pt>
                <c:pt idx="9">
                  <c:v>12.192368922556913</c:v>
                </c:pt>
                <c:pt idx="10">
                  <c:v>27.208671046953754</c:v>
                </c:pt>
                <c:pt idx="11">
                  <c:v>17.779427399750936</c:v>
                </c:pt>
                <c:pt idx="12">
                  <c:v>7.5341454397242824</c:v>
                </c:pt>
                <c:pt idx="13">
                  <c:v>15.370467133493976</c:v>
                </c:pt>
                <c:pt idx="14">
                  <c:v>10.719605638114801</c:v>
                </c:pt>
                <c:pt idx="15">
                  <c:v>8.5536903508299051</c:v>
                </c:pt>
                <c:pt idx="16">
                  <c:v>30.596330976726708</c:v>
                </c:pt>
                <c:pt idx="17">
                  <c:v>10.050947679635101</c:v>
                </c:pt>
                <c:pt idx="18">
                  <c:v>10.535960002705837</c:v>
                </c:pt>
                <c:pt idx="19">
                  <c:v>9.5965038313151201</c:v>
                </c:pt>
                <c:pt idx="20">
                  <c:v>10.015701466614331</c:v>
                </c:pt>
                <c:pt idx="21">
                  <c:v>12.948573763430449</c:v>
                </c:pt>
                <c:pt idx="22">
                  <c:v>27.814445200008503</c:v>
                </c:pt>
                <c:pt idx="23">
                  <c:v>7.5484959159011593</c:v>
                </c:pt>
                <c:pt idx="24">
                  <c:v>10.554370152445733</c:v>
                </c:pt>
                <c:pt idx="25">
                  <c:v>15.262800254156291</c:v>
                </c:pt>
                <c:pt idx="26">
                  <c:v>8.6430839002320816</c:v>
                </c:pt>
                <c:pt idx="27">
                  <c:v>13.879852365042035</c:v>
                </c:pt>
                <c:pt idx="28">
                  <c:v>12.986747169466764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排出量比較シート!$BJ$21:$BJ$50</c:f>
              <c:numCache>
                <c:formatCode>#,##0_);[Red]\(#,##0\)</c:formatCode>
                <c:ptCount val="30"/>
                <c:pt idx="0">
                  <c:v>18.847935070399018</c:v>
                </c:pt>
                <c:pt idx="1">
                  <c:v>15.209892230068803</c:v>
                </c:pt>
                <c:pt idx="2">
                  <c:v>17.761784408451742</c:v>
                </c:pt>
                <c:pt idx="3">
                  <c:v>18.114087359361182</c:v>
                </c:pt>
                <c:pt idx="4">
                  <c:v>12.306929138929402</c:v>
                </c:pt>
                <c:pt idx="5">
                  <c:v>12.283978632771834</c:v>
                </c:pt>
                <c:pt idx="6">
                  <c:v>14.540353784725243</c:v>
                </c:pt>
                <c:pt idx="7">
                  <c:v>11.786891414097564</c:v>
                </c:pt>
                <c:pt idx="8">
                  <c:v>21.810016760291422</c:v>
                </c:pt>
                <c:pt idx="9">
                  <c:v>15.349097095847375</c:v>
                </c:pt>
                <c:pt idx="10">
                  <c:v>20.283926385460891</c:v>
                </c:pt>
                <c:pt idx="11">
                  <c:v>23.6457775989422</c:v>
                </c:pt>
                <c:pt idx="12">
                  <c:v>13.151066395487058</c:v>
                </c:pt>
                <c:pt idx="13">
                  <c:v>21.662413345947929</c:v>
                </c:pt>
                <c:pt idx="14">
                  <c:v>15.792570757436756</c:v>
                </c:pt>
                <c:pt idx="15">
                  <c:v>27.296891050210572</c:v>
                </c:pt>
                <c:pt idx="16">
                  <c:v>16.916521866834341</c:v>
                </c:pt>
                <c:pt idx="17">
                  <c:v>19.482997584566462</c:v>
                </c:pt>
                <c:pt idx="18">
                  <c:v>18.585109388376946</c:v>
                </c:pt>
                <c:pt idx="19">
                  <c:v>16.500380673789593</c:v>
                </c:pt>
                <c:pt idx="20">
                  <c:v>24.808324482799705</c:v>
                </c:pt>
                <c:pt idx="21">
                  <c:v>14.599865478858742</c:v>
                </c:pt>
                <c:pt idx="22">
                  <c:v>15.719004363445858</c:v>
                </c:pt>
                <c:pt idx="23">
                  <c:v>13.253352097481191</c:v>
                </c:pt>
                <c:pt idx="24">
                  <c:v>16.555115999054582</c:v>
                </c:pt>
                <c:pt idx="25">
                  <c:v>17.611852543592772</c:v>
                </c:pt>
                <c:pt idx="26">
                  <c:v>13.581644883928755</c:v>
                </c:pt>
                <c:pt idx="27">
                  <c:v>29.489741297910818</c:v>
                </c:pt>
                <c:pt idx="28">
                  <c:v>13.218629180917516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排出量比較シート!$BK$21:$BK$50</c:f>
              <c:numCache>
                <c:formatCode>#,##0_);[Red]\(#,##0\)</c:formatCode>
                <c:ptCount val="30"/>
                <c:pt idx="0">
                  <c:v>32.717098866138677</c:v>
                </c:pt>
                <c:pt idx="1">
                  <c:v>20.166260524787333</c:v>
                </c:pt>
                <c:pt idx="2">
                  <c:v>19.162243244142665</c:v>
                </c:pt>
                <c:pt idx="3">
                  <c:v>30.050707522705313</c:v>
                </c:pt>
                <c:pt idx="4">
                  <c:v>20.719127606180081</c:v>
                </c:pt>
                <c:pt idx="5">
                  <c:v>30.510704140004108</c:v>
                </c:pt>
                <c:pt idx="6">
                  <c:v>29.814839254745195</c:v>
                </c:pt>
                <c:pt idx="7">
                  <c:v>22.770106391145909</c:v>
                </c:pt>
                <c:pt idx="8">
                  <c:v>27.842057439933445</c:v>
                </c:pt>
                <c:pt idx="9">
                  <c:v>32.952879946342222</c:v>
                </c:pt>
                <c:pt idx="10">
                  <c:v>69.774797284388455</c:v>
                </c:pt>
                <c:pt idx="11">
                  <c:v>108.55118250828606</c:v>
                </c:pt>
                <c:pt idx="12">
                  <c:v>20.631272432099003</c:v>
                </c:pt>
                <c:pt idx="13">
                  <c:v>28.885628372360493</c:v>
                </c:pt>
                <c:pt idx="14">
                  <c:v>27.605198386099527</c:v>
                </c:pt>
                <c:pt idx="15">
                  <c:v>23.759886884854531</c:v>
                </c:pt>
                <c:pt idx="16">
                  <c:v>43.666147059826024</c:v>
                </c:pt>
                <c:pt idx="17">
                  <c:v>28.572492919596367</c:v>
                </c:pt>
                <c:pt idx="18">
                  <c:v>28.105529248349306</c:v>
                </c:pt>
                <c:pt idx="19">
                  <c:v>29.439455994693152</c:v>
                </c:pt>
                <c:pt idx="20">
                  <c:v>27.458272247807397</c:v>
                </c:pt>
                <c:pt idx="21">
                  <c:v>34.529564253634902</c:v>
                </c:pt>
                <c:pt idx="22">
                  <c:v>24.945069670686639</c:v>
                </c:pt>
                <c:pt idx="23">
                  <c:v>27.758209018270584</c:v>
                </c:pt>
                <c:pt idx="24">
                  <c:v>23.352953959381889</c:v>
                </c:pt>
                <c:pt idx="25">
                  <c:v>30.317431683372792</c:v>
                </c:pt>
                <c:pt idx="26">
                  <c:v>35.349558146260293</c:v>
                </c:pt>
                <c:pt idx="27">
                  <c:v>19.773762308122407</c:v>
                </c:pt>
                <c:pt idx="28">
                  <c:v>22.551112210839122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排出量比較シート!$BQ$21:$BQ$50</c:f>
              <c:numCache>
                <c:formatCode>#,##0_);[Red]\(#,##0\)</c:formatCode>
                <c:ptCount val="30"/>
                <c:pt idx="0">
                  <c:v>1.54315987114287</c:v>
                </c:pt>
                <c:pt idx="1">
                  <c:v>2.0345057592606932</c:v>
                </c:pt>
                <c:pt idx="2">
                  <c:v>2.7631105768279718</c:v>
                </c:pt>
                <c:pt idx="3">
                  <c:v>1.7990072805579671</c:v>
                </c:pt>
                <c:pt idx="4">
                  <c:v>0</c:v>
                </c:pt>
                <c:pt idx="5">
                  <c:v>1.425985494131589</c:v>
                </c:pt>
                <c:pt idx="6">
                  <c:v>2.5412354328321221</c:v>
                </c:pt>
                <c:pt idx="7">
                  <c:v>1.0636912102151259</c:v>
                </c:pt>
                <c:pt idx="8">
                  <c:v>2.0017564729099719</c:v>
                </c:pt>
                <c:pt idx="9">
                  <c:v>0</c:v>
                </c:pt>
                <c:pt idx="10">
                  <c:v>3.481917478963807</c:v>
                </c:pt>
                <c:pt idx="11">
                  <c:v>1.797190528855209</c:v>
                </c:pt>
                <c:pt idx="12">
                  <c:v>1.35299774984651</c:v>
                </c:pt>
                <c:pt idx="13">
                  <c:v>1.2152352657616079</c:v>
                </c:pt>
                <c:pt idx="14">
                  <c:v>0.65026998458965568</c:v>
                </c:pt>
                <c:pt idx="15">
                  <c:v>1.4604862583211979</c:v>
                </c:pt>
                <c:pt idx="16">
                  <c:v>1.4582339923131871</c:v>
                </c:pt>
                <c:pt idx="17">
                  <c:v>2.44674605044808</c:v>
                </c:pt>
                <c:pt idx="18">
                  <c:v>1.6603506725097379</c:v>
                </c:pt>
                <c:pt idx="19">
                  <c:v>0.81122487476240435</c:v>
                </c:pt>
                <c:pt idx="20">
                  <c:v>1.256022946707861</c:v>
                </c:pt>
                <c:pt idx="21">
                  <c:v>1.038625080757112</c:v>
                </c:pt>
                <c:pt idx="22">
                  <c:v>0</c:v>
                </c:pt>
                <c:pt idx="23">
                  <c:v>0</c:v>
                </c:pt>
                <c:pt idx="24">
                  <c:v>1.788029610559813</c:v>
                </c:pt>
                <c:pt idx="25">
                  <c:v>1.3461273508238001</c:v>
                </c:pt>
                <c:pt idx="26">
                  <c:v>0</c:v>
                </c:pt>
                <c:pt idx="27">
                  <c:v>1.5246798116186151</c:v>
                </c:pt>
                <c:pt idx="28">
                  <c:v>2.176138470910741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排出量比較シート!$BR$21:$BR$50</c:f>
              <c:numCache>
                <c:formatCode>#,##0_);[Red]\(#,##0\)</c:formatCode>
                <c:ptCount val="30"/>
                <c:pt idx="0">
                  <c:v>217.3663270828236</c:v>
                </c:pt>
                <c:pt idx="1">
                  <c:v>53.313468554595985</c:v>
                </c:pt>
                <c:pt idx="2">
                  <c:v>66.313414394919491</c:v>
                </c:pt>
                <c:pt idx="3">
                  <c:v>78.247059587559121</c:v>
                </c:pt>
                <c:pt idx="4">
                  <c:v>56.132787516880441</c:v>
                </c:pt>
                <c:pt idx="5">
                  <c:v>156.91708681311187</c:v>
                </c:pt>
                <c:pt idx="6">
                  <c:v>101.70748060653612</c:v>
                </c:pt>
                <c:pt idx="7">
                  <c:v>72.061425861872578</c:v>
                </c:pt>
                <c:pt idx="8">
                  <c:v>236.89384308950099</c:v>
                </c:pt>
                <c:pt idx="9">
                  <c:v>101.71619693361707</c:v>
                </c:pt>
                <c:pt idx="10">
                  <c:v>129.56219898299963</c:v>
                </c:pt>
                <c:pt idx="11">
                  <c:v>198.40433340262388</c:v>
                </c:pt>
                <c:pt idx="12">
                  <c:v>50.753311513400888</c:v>
                </c:pt>
                <c:pt idx="13">
                  <c:v>83.070987222643851</c:v>
                </c:pt>
                <c:pt idx="14">
                  <c:v>68.958347672212795</c:v>
                </c:pt>
                <c:pt idx="15">
                  <c:v>113.80333850591418</c:v>
                </c:pt>
                <c:pt idx="16">
                  <c:v>346.0091803891126</c:v>
                </c:pt>
                <c:pt idx="17">
                  <c:v>83.672367396535307</c:v>
                </c:pt>
                <c:pt idx="18">
                  <c:v>75.529926784070653</c:v>
                </c:pt>
                <c:pt idx="19">
                  <c:v>75.559571751303125</c:v>
                </c:pt>
                <c:pt idx="20">
                  <c:v>78.72615147009769</c:v>
                </c:pt>
                <c:pt idx="21">
                  <c:v>91.844547787571599</c:v>
                </c:pt>
                <c:pt idx="22">
                  <c:v>116.55401887356741</c:v>
                </c:pt>
                <c:pt idx="23">
                  <c:v>72.058698237972081</c:v>
                </c:pt>
                <c:pt idx="24">
                  <c:v>102.63648623294883</c:v>
                </c:pt>
                <c:pt idx="25">
                  <c:v>171.87068090712259</c:v>
                </c:pt>
                <c:pt idx="26">
                  <c:v>112.65558217143371</c:v>
                </c:pt>
                <c:pt idx="27">
                  <c:v>83.807327409366749</c:v>
                </c:pt>
                <c:pt idx="28">
                  <c:v>83.802132001967323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c:ext uri="{02D57815-91ED-43cb-92C2-25804820EDAC}">
                        <c15:formulaRef>
                          <c15:sqref>排出量比較シート!$BF$21:$BF$68</c15:sqref>
                        </c15:formulaRef>
                      </c:ext>
                    </c:extLst>
                    <c:numCache>
                      <c:formatCode>#,##0_);[Red]\(#,##0\)</c:formatCode>
                      <c:ptCount val="48"/>
                      <c:pt idx="0">
                        <c:v>143.29615392910119</c:v>
                      </c:pt>
                      <c:pt idx="1">
                        <c:v>2.1355369307499621</c:v>
                      </c:pt>
                      <c:pt idx="2">
                        <c:v>1.9818347141233279</c:v>
                      </c:pt>
                      <c:pt idx="3">
                        <c:v>4.7961234424336672</c:v>
                      </c:pt>
                      <c:pt idx="4">
                        <c:v>8.3006947540556517</c:v>
                      </c:pt>
                      <c:pt idx="5">
                        <c:v>85.127708927952924</c:v>
                      </c:pt>
                      <c:pt idx="6">
                        <c:v>39.143046306668587</c:v>
                      </c:pt>
                      <c:pt idx="7">
                        <c:v>26.792767854519859</c:v>
                      </c:pt>
                      <c:pt idx="8">
                        <c:v>162.37825841961191</c:v>
                      </c:pt>
                      <c:pt idx="9">
                        <c:v>21.555950340233348</c:v>
                      </c:pt>
                      <c:pt idx="10">
                        <c:v>4.8159798061922547</c:v>
                      </c:pt>
                      <c:pt idx="11">
                        <c:v>37.818952905211447</c:v>
                      </c:pt>
                      <c:pt idx="12">
                        <c:v>5.1319031586800596</c:v>
                      </c:pt>
                      <c:pt idx="13">
                        <c:v>6.5571739648824101</c:v>
                      </c:pt>
                      <c:pt idx="14">
                        <c:v>11.74083195448909</c:v>
                      </c:pt>
                      <c:pt idx="15">
                        <c:v>37.465094346631211</c:v>
                      </c:pt>
                      <c:pt idx="16">
                        <c:v>251.42713262648621</c:v>
                      </c:pt>
                      <c:pt idx="17">
                        <c:v>7.1137122405494999</c:v>
                      </c:pt>
                      <c:pt idx="18">
                        <c:v>11.76080347686878</c:v>
                      </c:pt>
                      <c:pt idx="19">
                        <c:v>15.02937373587211</c:v>
                      </c:pt>
                      <c:pt idx="20">
                        <c:v>9.5828898968960949</c:v>
                      </c:pt>
                      <c:pt idx="21">
                        <c:v>22.382949637037679</c:v>
                      </c:pt>
                      <c:pt idx="22">
                        <c:v>47.220062951452277</c:v>
                      </c:pt>
                      <c:pt idx="23">
                        <c:v>22.440073500176211</c:v>
                      </c:pt>
                      <c:pt idx="24">
                        <c:v>49.09433480318603</c:v>
                      </c:pt>
                      <c:pt idx="25">
                        <c:v>96.18634760367479</c:v>
                      </c:pt>
                      <c:pt idx="26">
                        <c:v>15.572564520690941</c:v>
                      </c:pt>
                      <c:pt idx="27">
                        <c:v>14.80140126616187</c:v>
                      </c:pt>
                      <c:pt idx="28">
                        <c:v>29.74509304820932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1.0906241331853519</c:v>
                      </c:pt>
                      <c:pt idx="1">
                        <c:v>0.70619943613965552</c:v>
                      </c:pt>
                      <c:pt idx="2">
                        <c:v>1.2155559779858345</c:v>
                      </c:pt>
                      <c:pt idx="3">
                        <c:v>1.1575289592620168</c:v>
                      </c:pt>
                      <c:pt idx="4">
                        <c:v>0.48575249836100176</c:v>
                      </c:pt>
                      <c:pt idx="5">
                        <c:v>0.81476868020821358</c:v>
                      </c:pt>
                      <c:pt idx="6">
                        <c:v>0.77661228314478237</c:v>
                      </c:pt>
                      <c:pt idx="7">
                        <c:v>0.41875215375948427</c:v>
                      </c:pt>
                      <c:pt idx="8">
                        <c:v>1.21073186337799</c:v>
                      </c:pt>
                      <c:pt idx="9">
                        <c:v>0.88338956766863297</c:v>
                      </c:pt>
                      <c:pt idx="10">
                        <c:v>1.3375901411300815</c:v>
                      </c:pt>
                      <c:pt idx="11">
                        <c:v>0.93458334961477407</c:v>
                      </c:pt>
                      <c:pt idx="12">
                        <c:v>0.32599244341584022</c:v>
                      </c:pt>
                      <c:pt idx="13">
                        <c:v>1.3320376032707375</c:v>
                      </c:pt>
                      <c:pt idx="14">
                        <c:v>0.84857777636367815</c:v>
                      </c:pt>
                      <c:pt idx="15">
                        <c:v>2.048664247852038</c:v>
                      </c:pt>
                      <c:pt idx="16">
                        <c:v>0.61900323242897004</c:v>
                      </c:pt>
                      <c:pt idx="17">
                        <c:v>0.85410537211565163</c:v>
                      </c:pt>
                      <c:pt idx="18">
                        <c:v>1.1199839039312678</c:v>
                      </c:pt>
                      <c:pt idx="19">
                        <c:v>1.2914088524609191</c:v>
                      </c:pt>
                      <c:pt idx="20">
                        <c:v>0.94784465932832207</c:v>
                      </c:pt>
                      <c:pt idx="21">
                        <c:v>1.0926913465339589</c:v>
                      </c:pt>
                      <c:pt idx="22">
                        <c:v>0.8554366879741343</c:v>
                      </c:pt>
                      <c:pt idx="23">
                        <c:v>0.79059432719809974</c:v>
                      </c:pt>
                      <c:pt idx="24">
                        <c:v>0.93433812023607044</c:v>
                      </c:pt>
                      <c:pt idx="25">
                        <c:v>0.99147648471395622</c:v>
                      </c:pt>
                      <c:pt idx="26">
                        <c:v>1.5857018511582368</c:v>
                      </c:pt>
                      <c:pt idx="27">
                        <c:v>1.8446976755915132</c:v>
                      </c:pt>
                      <c:pt idx="28">
                        <c:v>0.67407408852277462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8.9411968437128699</c:v>
                      </c:pt>
                      <c:pt idx="1">
                        <c:v>2.0225408489430472</c:v>
                      </c:pt>
                      <c:pt idx="2">
                        <c:v>7.9382592236131505E-2</c:v>
                      </c:pt>
                      <c:pt idx="3">
                        <c:v>5.5189731937525188</c:v>
                      </c:pt>
                      <c:pt idx="4">
                        <c:v>0</c:v>
                      </c:pt>
                      <c:pt idx="5">
                        <c:v>17.152364831707569</c:v>
                      </c:pt>
                      <c:pt idx="6">
                        <c:v>4.985798371813094</c:v>
                      </c:pt>
                      <c:pt idx="7">
                        <c:v>0.51031255623717431</c:v>
                      </c:pt>
                      <c:pt idx="8">
                        <c:v>5.4062940305521554</c:v>
                      </c:pt>
                      <c:pt idx="9">
                        <c:v>18.782511060968581</c:v>
                      </c:pt>
                      <c:pt idx="10">
                        <c:v>2.6593168399104052</c:v>
                      </c:pt>
                      <c:pt idx="11">
                        <c:v>7.8772191119632708</c:v>
                      </c:pt>
                      <c:pt idx="12">
                        <c:v>2.6259338941481323</c:v>
                      </c:pt>
                      <c:pt idx="13">
                        <c:v>8.0480315369267021</c:v>
                      </c:pt>
                      <c:pt idx="14">
                        <c:v>1.6012931751192907</c:v>
                      </c:pt>
                      <c:pt idx="15">
                        <c:v>13.218625367214718</c:v>
                      </c:pt>
                      <c:pt idx="16">
                        <c:v>1.325810634497175</c:v>
                      </c:pt>
                      <c:pt idx="17">
                        <c:v>15.151365549624138</c:v>
                      </c:pt>
                      <c:pt idx="18">
                        <c:v>3.762190091328792</c:v>
                      </c:pt>
                      <c:pt idx="19">
                        <c:v>2.8912237884098304</c:v>
                      </c:pt>
                      <c:pt idx="20">
                        <c:v>4.6570957699439752</c:v>
                      </c:pt>
                      <c:pt idx="21">
                        <c:v>5.2522782273187456</c:v>
                      </c:pt>
                      <c:pt idx="22">
                        <c:v>0</c:v>
                      </c:pt>
                      <c:pt idx="23">
                        <c:v>0.26797337894483392</c:v>
                      </c:pt>
                      <c:pt idx="24">
                        <c:v>0.35734358808469541</c:v>
                      </c:pt>
                      <c:pt idx="25">
                        <c:v>10.154644986788188</c:v>
                      </c:pt>
                      <c:pt idx="26">
                        <c:v>37.923028869163389</c:v>
                      </c:pt>
                      <c:pt idx="27">
                        <c:v>2.4931926849195021</c:v>
                      </c:pt>
                      <c:pt idx="28">
                        <c:v>2.4503378331010812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31.90552977977622</c:v>
                      </c:pt>
                      <c:pt idx="1">
                        <c:v>19.373441726819479</c:v>
                      </c:pt>
                      <c:pt idx="2">
                        <c:v>18.371606083503742</c:v>
                      </c:pt>
                      <c:pt idx="3">
                        <c:v>29.245034753448078</c:v>
                      </c:pt>
                      <c:pt idx="4">
                        <c:v>19.46829994956456</c:v>
                      </c:pt>
                      <c:pt idx="5">
                        <c:v>29.706741302707389</c:v>
                      </c:pt>
                      <c:pt idx="6">
                        <c:v>29.026796473632569</c:v>
                      </c:pt>
                      <c:pt idx="7">
                        <c:v>21.985837252980623</c:v>
                      </c:pt>
                      <c:pt idx="8">
                        <c:v>27.054722216873444</c:v>
                      </c:pt>
                      <c:pt idx="9">
                        <c:v>32.150037409295493</c:v>
                      </c:pt>
                      <c:pt idx="10">
                        <c:v>26.593977894883494</c:v>
                      </c:pt>
                      <c:pt idx="11">
                        <c:v>25.989847120206559</c:v>
                      </c:pt>
                      <c:pt idx="12">
                        <c:v>19.849067004920542</c:v>
                      </c:pt>
                      <c:pt idx="13">
                        <c:v>27.962588459153519</c:v>
                      </c:pt>
                      <c:pt idx="14">
                        <c:v>26.839443683644632</c:v>
                      </c:pt>
                      <c:pt idx="15">
                        <c:v>22.979686205491845</c:v>
                      </c:pt>
                      <c:pt idx="16">
                        <c:v>20.056833688547599</c:v>
                      </c:pt>
                      <c:pt idx="17">
                        <c:v>27.782622280181123</c:v>
                      </c:pt>
                      <c:pt idx="18">
                        <c:v>27.323913452881371</c:v>
                      </c:pt>
                      <c:pt idx="19">
                        <c:v>28.674408850290881</c:v>
                      </c:pt>
                      <c:pt idx="20">
                        <c:v>26.679309795036808</c:v>
                      </c:pt>
                      <c:pt idx="21">
                        <c:v>33.747594679140654</c:v>
                      </c:pt>
                      <c:pt idx="22">
                        <c:v>24.194999171731627</c:v>
                      </c:pt>
                      <c:pt idx="23">
                        <c:v>26.995048695341985</c:v>
                      </c:pt>
                      <c:pt idx="24">
                        <c:v>22.605949545321593</c:v>
                      </c:pt>
                      <c:pt idx="25">
                        <c:v>29.56629984733884</c:v>
                      </c:pt>
                      <c:pt idx="26">
                        <c:v>34.59730600997635</c:v>
                      </c:pt>
                      <c:pt idx="27">
                        <c:v>18.96652008915736</c:v>
                      </c:pt>
                      <c:pt idx="28">
                        <c:v>21.81442635171296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27"/>
                <c:pt idx="0">
                  <c:v>赤磐市</c:v>
                </c:pt>
                <c:pt idx="1">
                  <c:v>浅口市</c:v>
                </c:pt>
                <c:pt idx="2">
                  <c:v>井原市</c:v>
                </c:pt>
                <c:pt idx="3">
                  <c:v>岡山市</c:v>
                </c:pt>
                <c:pt idx="4">
                  <c:v>鏡野町</c:v>
                </c:pt>
                <c:pt idx="5">
                  <c:v>笠岡市</c:v>
                </c:pt>
                <c:pt idx="6">
                  <c:v>吉備中央町</c:v>
                </c:pt>
                <c:pt idx="7">
                  <c:v>久米南町</c:v>
                </c:pt>
                <c:pt idx="8">
                  <c:v>倉敷市</c:v>
                </c:pt>
                <c:pt idx="9">
                  <c:v>里庄町</c:v>
                </c:pt>
                <c:pt idx="10">
                  <c:v>勝央町</c:v>
                </c:pt>
                <c:pt idx="11">
                  <c:v>新庄村</c:v>
                </c:pt>
                <c:pt idx="12">
                  <c:v>瀬戸内市</c:v>
                </c:pt>
                <c:pt idx="13">
                  <c:v>総社市</c:v>
                </c:pt>
                <c:pt idx="14">
                  <c:v>高梁市</c:v>
                </c:pt>
                <c:pt idx="15">
                  <c:v>玉野市</c:v>
                </c:pt>
                <c:pt idx="16">
                  <c:v>津山市</c:v>
                </c:pt>
                <c:pt idx="17">
                  <c:v>奈義町</c:v>
                </c:pt>
                <c:pt idx="18">
                  <c:v>新見市</c:v>
                </c:pt>
                <c:pt idx="19">
                  <c:v>西粟倉村</c:v>
                </c:pt>
                <c:pt idx="20">
                  <c:v>早島町</c:v>
                </c:pt>
                <c:pt idx="21">
                  <c:v>備前市</c:v>
                </c:pt>
                <c:pt idx="22">
                  <c:v>真庭市</c:v>
                </c:pt>
                <c:pt idx="23">
                  <c:v>美咲町</c:v>
                </c:pt>
                <c:pt idx="24">
                  <c:v>美作市</c:v>
                </c:pt>
                <c:pt idx="25">
                  <c:v>矢掛町</c:v>
                </c:pt>
                <c:pt idx="26">
                  <c:v>和気町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-3538609.6422770796</c:v>
                </c:pt>
                <c:pt idx="9">
                  <c:v>-11387.926918552432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27"/>
                <c:pt idx="0">
                  <c:v>赤磐市</c:v>
                </c:pt>
                <c:pt idx="1">
                  <c:v>浅口市</c:v>
                </c:pt>
                <c:pt idx="2">
                  <c:v>井原市</c:v>
                </c:pt>
                <c:pt idx="3">
                  <c:v>岡山市</c:v>
                </c:pt>
                <c:pt idx="4">
                  <c:v>鏡野町</c:v>
                </c:pt>
                <c:pt idx="5">
                  <c:v>笠岡市</c:v>
                </c:pt>
                <c:pt idx="6">
                  <c:v>吉備中央町</c:v>
                </c:pt>
                <c:pt idx="7">
                  <c:v>久米南町</c:v>
                </c:pt>
                <c:pt idx="8">
                  <c:v>倉敷市</c:v>
                </c:pt>
                <c:pt idx="9">
                  <c:v>里庄町</c:v>
                </c:pt>
                <c:pt idx="10">
                  <c:v>勝央町</c:v>
                </c:pt>
                <c:pt idx="11">
                  <c:v>新庄村</c:v>
                </c:pt>
                <c:pt idx="12">
                  <c:v>瀬戸内市</c:v>
                </c:pt>
                <c:pt idx="13">
                  <c:v>総社市</c:v>
                </c:pt>
                <c:pt idx="14">
                  <c:v>高梁市</c:v>
                </c:pt>
                <c:pt idx="15">
                  <c:v>玉野市</c:v>
                </c:pt>
                <c:pt idx="16">
                  <c:v>津山市</c:v>
                </c:pt>
                <c:pt idx="17">
                  <c:v>奈義町</c:v>
                </c:pt>
                <c:pt idx="18">
                  <c:v>新見市</c:v>
                </c:pt>
                <c:pt idx="19">
                  <c:v>西粟倉村</c:v>
                </c:pt>
                <c:pt idx="20">
                  <c:v>早島町</c:v>
                </c:pt>
                <c:pt idx="21">
                  <c:v>備前市</c:v>
                </c:pt>
                <c:pt idx="22">
                  <c:v>真庭市</c:v>
                </c:pt>
                <c:pt idx="23">
                  <c:v>美咲町</c:v>
                </c:pt>
                <c:pt idx="24">
                  <c:v>美作市</c:v>
                </c:pt>
                <c:pt idx="25">
                  <c:v>矢掛町</c:v>
                </c:pt>
                <c:pt idx="26">
                  <c:v>和気町</c:v>
                </c:pt>
              </c:strCache>
            </c:strRef>
          </c:cat>
          <c:val>
            <c:numRef>
              <c:f>再エネ比較シート!$BM$72:$BM$161</c:f>
              <c:numCache>
                <c:formatCode>#,##0_);[Red]\(#,##0\)</c:formatCode>
                <c:ptCount val="90"/>
                <c:pt idx="0">
                  <c:v>1041202.5241479832</c:v>
                </c:pt>
                <c:pt idx="1">
                  <c:v>391343.75464486144</c:v>
                </c:pt>
                <c:pt idx="2">
                  <c:v>985858.95423107012</c:v>
                </c:pt>
                <c:pt idx="3">
                  <c:v>2048612.3181468006</c:v>
                </c:pt>
                <c:pt idx="4">
                  <c:v>2860274.8347546863</c:v>
                </c:pt>
                <c:pt idx="5">
                  <c:v>874200.50375868694</c:v>
                </c:pt>
                <c:pt idx="6">
                  <c:v>1260971.695683935</c:v>
                </c:pt>
                <c:pt idx="7">
                  <c:v>431245.44384689367</c:v>
                </c:pt>
                <c:pt idx="8">
                  <c:v>0</c:v>
                </c:pt>
                <c:pt idx="9">
                  <c:v>0</c:v>
                </c:pt>
                <c:pt idx="10">
                  <c:v>440290.05138624273</c:v>
                </c:pt>
                <c:pt idx="11">
                  <c:v>529688.53497521975</c:v>
                </c:pt>
                <c:pt idx="12">
                  <c:v>669682.87726073968</c:v>
                </c:pt>
                <c:pt idx="13">
                  <c:v>823208.08320431609</c:v>
                </c:pt>
                <c:pt idx="14">
                  <c:v>1607323.224363785</c:v>
                </c:pt>
                <c:pt idx="15">
                  <c:v>276003.0200850371</c:v>
                </c:pt>
                <c:pt idx="16">
                  <c:v>3570104.1997045605</c:v>
                </c:pt>
                <c:pt idx="17">
                  <c:v>487137.133337771</c:v>
                </c:pt>
                <c:pt idx="18">
                  <c:v>4016362.4461422297</c:v>
                </c:pt>
                <c:pt idx="19">
                  <c:v>284112.53273273964</c:v>
                </c:pt>
                <c:pt idx="20">
                  <c:v>35528.141113580205</c:v>
                </c:pt>
                <c:pt idx="21">
                  <c:v>416387.31482866878</c:v>
                </c:pt>
                <c:pt idx="22">
                  <c:v>4652961.5115398215</c:v>
                </c:pt>
                <c:pt idx="23">
                  <c:v>840168.40812955215</c:v>
                </c:pt>
                <c:pt idx="24">
                  <c:v>1516890.7881036615</c:v>
                </c:pt>
                <c:pt idx="25">
                  <c:v>499035.06652429147</c:v>
                </c:pt>
                <c:pt idx="26">
                  <c:v>424314.31259771448</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7"/>
                <c:pt idx="0">
                  <c:v>赤磐市</c:v>
                </c:pt>
                <c:pt idx="1">
                  <c:v>浅口市</c:v>
                </c:pt>
                <c:pt idx="2">
                  <c:v>井原市</c:v>
                </c:pt>
                <c:pt idx="3">
                  <c:v>岡山市</c:v>
                </c:pt>
                <c:pt idx="4">
                  <c:v>鏡野町</c:v>
                </c:pt>
                <c:pt idx="5">
                  <c:v>笠岡市</c:v>
                </c:pt>
                <c:pt idx="6">
                  <c:v>吉備中央町</c:v>
                </c:pt>
                <c:pt idx="7">
                  <c:v>久米南町</c:v>
                </c:pt>
                <c:pt idx="8">
                  <c:v>倉敷市</c:v>
                </c:pt>
                <c:pt idx="9">
                  <c:v>里庄町</c:v>
                </c:pt>
                <c:pt idx="10">
                  <c:v>勝央町</c:v>
                </c:pt>
                <c:pt idx="11">
                  <c:v>新庄村</c:v>
                </c:pt>
                <c:pt idx="12">
                  <c:v>瀬戸内市</c:v>
                </c:pt>
                <c:pt idx="13">
                  <c:v>総社市</c:v>
                </c:pt>
                <c:pt idx="14">
                  <c:v>高梁市</c:v>
                </c:pt>
                <c:pt idx="15">
                  <c:v>玉野市</c:v>
                </c:pt>
                <c:pt idx="16">
                  <c:v>津山市</c:v>
                </c:pt>
                <c:pt idx="17">
                  <c:v>奈義町</c:v>
                </c:pt>
                <c:pt idx="18">
                  <c:v>新見市</c:v>
                </c:pt>
                <c:pt idx="19">
                  <c:v>西粟倉村</c:v>
                </c:pt>
                <c:pt idx="20">
                  <c:v>早島町</c:v>
                </c:pt>
                <c:pt idx="21">
                  <c:v>備前市</c:v>
                </c:pt>
                <c:pt idx="22">
                  <c:v>真庭市</c:v>
                </c:pt>
                <c:pt idx="23">
                  <c:v>美咲町</c:v>
                </c:pt>
                <c:pt idx="24">
                  <c:v>美作市</c:v>
                </c:pt>
                <c:pt idx="25">
                  <c:v>矢掛町</c:v>
                </c:pt>
                <c:pt idx="26">
                  <c:v>和気町</c:v>
                </c:pt>
              </c:strCache>
            </c:strRef>
          </c:cat>
          <c:val>
            <c:numRef>
              <c:f>再エネ比較シート!$BK$72:$BK$161</c:f>
              <c:numCache>
                <c:formatCode>#,##0_);[Red]\(#,##0\)</c:formatCode>
                <c:ptCount val="90"/>
                <c:pt idx="0">
                  <c:v>1041202.5241479832</c:v>
                </c:pt>
                <c:pt idx="1">
                  <c:v>391343.75464486144</c:v>
                </c:pt>
                <c:pt idx="2">
                  <c:v>985858.95423107012</c:v>
                </c:pt>
                <c:pt idx="3">
                  <c:v>2048612.3181468006</c:v>
                </c:pt>
                <c:pt idx="4">
                  <c:v>2860274.8347546863</c:v>
                </c:pt>
                <c:pt idx="5">
                  <c:v>874200.50375868694</c:v>
                </c:pt>
                <c:pt idx="6">
                  <c:v>1260971.695683935</c:v>
                </c:pt>
                <c:pt idx="7">
                  <c:v>431245.44384689367</c:v>
                </c:pt>
                <c:pt idx="8">
                  <c:v>-3538609.6422770796</c:v>
                </c:pt>
                <c:pt idx="9">
                  <c:v>-11387.926918552432</c:v>
                </c:pt>
                <c:pt idx="10">
                  <c:v>440290.05138624273</c:v>
                </c:pt>
                <c:pt idx="11">
                  <c:v>529688.53497521975</c:v>
                </c:pt>
                <c:pt idx="12">
                  <c:v>669682.87726073968</c:v>
                </c:pt>
                <c:pt idx="13">
                  <c:v>823208.08320431609</c:v>
                </c:pt>
                <c:pt idx="14">
                  <c:v>1607323.224363785</c:v>
                </c:pt>
                <c:pt idx="15">
                  <c:v>276003.0200850371</c:v>
                </c:pt>
                <c:pt idx="16">
                  <c:v>3570104.1997045605</c:v>
                </c:pt>
                <c:pt idx="17">
                  <c:v>487137.133337771</c:v>
                </c:pt>
                <c:pt idx="18">
                  <c:v>4016362.4461422297</c:v>
                </c:pt>
                <c:pt idx="19">
                  <c:v>284112.53273273964</c:v>
                </c:pt>
                <c:pt idx="20">
                  <c:v>35528.141113580205</c:v>
                </c:pt>
                <c:pt idx="21">
                  <c:v>416387.31482866878</c:v>
                </c:pt>
                <c:pt idx="22">
                  <c:v>4652961.5115398215</c:v>
                </c:pt>
                <c:pt idx="23">
                  <c:v>840168.40812955215</c:v>
                </c:pt>
                <c:pt idx="24">
                  <c:v>1516890.7881036615</c:v>
                </c:pt>
                <c:pt idx="25">
                  <c:v>499035.06652429147</c:v>
                </c:pt>
                <c:pt idx="26">
                  <c:v>424314.31259771448</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27"/>
                <c:pt idx="0">
                  <c:v>赤磐市</c:v>
                </c:pt>
                <c:pt idx="1">
                  <c:v>浅口市</c:v>
                </c:pt>
                <c:pt idx="2">
                  <c:v>井原市</c:v>
                </c:pt>
                <c:pt idx="3">
                  <c:v>岡山市</c:v>
                </c:pt>
                <c:pt idx="4">
                  <c:v>鏡野町</c:v>
                </c:pt>
                <c:pt idx="5">
                  <c:v>笠岡市</c:v>
                </c:pt>
                <c:pt idx="6">
                  <c:v>吉備中央町</c:v>
                </c:pt>
                <c:pt idx="7">
                  <c:v>久米南町</c:v>
                </c:pt>
                <c:pt idx="8">
                  <c:v>倉敷市</c:v>
                </c:pt>
                <c:pt idx="9">
                  <c:v>里庄町</c:v>
                </c:pt>
                <c:pt idx="10">
                  <c:v>勝央町</c:v>
                </c:pt>
                <c:pt idx="11">
                  <c:v>新庄村</c:v>
                </c:pt>
                <c:pt idx="12">
                  <c:v>瀬戸内市</c:v>
                </c:pt>
                <c:pt idx="13">
                  <c:v>総社市</c:v>
                </c:pt>
                <c:pt idx="14">
                  <c:v>高梁市</c:v>
                </c:pt>
                <c:pt idx="15">
                  <c:v>玉野市</c:v>
                </c:pt>
                <c:pt idx="16">
                  <c:v>津山市</c:v>
                </c:pt>
                <c:pt idx="17">
                  <c:v>奈義町</c:v>
                </c:pt>
                <c:pt idx="18">
                  <c:v>新見市</c:v>
                </c:pt>
                <c:pt idx="19">
                  <c:v>西粟倉村</c:v>
                </c:pt>
                <c:pt idx="20">
                  <c:v>早島町</c:v>
                </c:pt>
                <c:pt idx="21">
                  <c:v>備前市</c:v>
                </c:pt>
                <c:pt idx="22">
                  <c:v>真庭市</c:v>
                </c:pt>
                <c:pt idx="23">
                  <c:v>美咲町</c:v>
                </c:pt>
                <c:pt idx="24">
                  <c:v>美作市</c:v>
                </c:pt>
                <c:pt idx="25">
                  <c:v>矢掛町</c:v>
                </c:pt>
                <c:pt idx="26">
                  <c:v>和気町</c:v>
                </c:pt>
              </c:strCache>
            </c:strRef>
          </c:cat>
          <c:val>
            <c:numRef>
              <c:f>再エネ比較シート!$BJ$72:$BJ$161</c:f>
              <c:numCache>
                <c:formatCode>#,##0_);[Red]\(#,##0\)</c:formatCode>
                <c:ptCount val="90"/>
                <c:pt idx="0">
                  <c:v>283195.65985201678</c:v>
                </c:pt>
                <c:pt idx="1">
                  <c:v>180044.25035513847</c:v>
                </c:pt>
                <c:pt idx="2">
                  <c:v>306083.14076892979</c:v>
                </c:pt>
                <c:pt idx="3">
                  <c:v>4806512.6488531986</c:v>
                </c:pt>
                <c:pt idx="4">
                  <c:v>87619.611245313368</c:v>
                </c:pt>
                <c:pt idx="5">
                  <c:v>419551.18324131321</c:v>
                </c:pt>
                <c:pt idx="6">
                  <c:v>107828.75431606517</c:v>
                </c:pt>
                <c:pt idx="7">
                  <c:v>30848.28115310628</c:v>
                </c:pt>
                <c:pt idx="8">
                  <c:v>7396220.32627708</c:v>
                </c:pt>
                <c:pt idx="9">
                  <c:v>148531.15591855242</c:v>
                </c:pt>
                <c:pt idx="10">
                  <c:v>238991.45561375699</c:v>
                </c:pt>
                <c:pt idx="11">
                  <c:v>3501.5140247803138</c:v>
                </c:pt>
                <c:pt idx="12">
                  <c:v>370457.7487392606</c:v>
                </c:pt>
                <c:pt idx="13">
                  <c:v>531506.5587956839</c:v>
                </c:pt>
                <c:pt idx="14">
                  <c:v>275378.4626362152</c:v>
                </c:pt>
                <c:pt idx="15">
                  <c:v>567116.85091496294</c:v>
                </c:pt>
                <c:pt idx="16">
                  <c:v>690644.49729543924</c:v>
                </c:pt>
                <c:pt idx="17">
                  <c:v>62589.295662228993</c:v>
                </c:pt>
                <c:pt idx="18">
                  <c:v>214282.56185777072</c:v>
                </c:pt>
                <c:pt idx="19">
                  <c:v>5002.076267260345</c:v>
                </c:pt>
                <c:pt idx="20">
                  <c:v>87828.124886419799</c:v>
                </c:pt>
                <c:pt idx="21">
                  <c:v>459829.75817133131</c:v>
                </c:pt>
                <c:pt idx="22">
                  <c:v>333054.22646017821</c:v>
                </c:pt>
                <c:pt idx="23">
                  <c:v>95867.328870447804</c:v>
                </c:pt>
                <c:pt idx="24">
                  <c:v>170765.26889633859</c:v>
                </c:pt>
                <c:pt idx="25">
                  <c:v>103847.65147570854</c:v>
                </c:pt>
                <c:pt idx="26">
                  <c:v>96024.558402285562</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7"/>
                <c:pt idx="0">
                  <c:v>赤磐市</c:v>
                </c:pt>
                <c:pt idx="1">
                  <c:v>浅口市</c:v>
                </c:pt>
                <c:pt idx="2">
                  <c:v>井原市</c:v>
                </c:pt>
                <c:pt idx="3">
                  <c:v>岡山市</c:v>
                </c:pt>
                <c:pt idx="4">
                  <c:v>鏡野町</c:v>
                </c:pt>
                <c:pt idx="5">
                  <c:v>笠岡市</c:v>
                </c:pt>
                <c:pt idx="6">
                  <c:v>吉備中央町</c:v>
                </c:pt>
                <c:pt idx="7">
                  <c:v>久米南町</c:v>
                </c:pt>
                <c:pt idx="8">
                  <c:v>倉敷市</c:v>
                </c:pt>
                <c:pt idx="9">
                  <c:v>里庄町</c:v>
                </c:pt>
                <c:pt idx="10">
                  <c:v>勝央町</c:v>
                </c:pt>
                <c:pt idx="11">
                  <c:v>新庄村</c:v>
                </c:pt>
                <c:pt idx="12">
                  <c:v>瀬戸内市</c:v>
                </c:pt>
                <c:pt idx="13">
                  <c:v>総社市</c:v>
                </c:pt>
                <c:pt idx="14">
                  <c:v>高梁市</c:v>
                </c:pt>
                <c:pt idx="15">
                  <c:v>玉野市</c:v>
                </c:pt>
                <c:pt idx="16">
                  <c:v>津山市</c:v>
                </c:pt>
                <c:pt idx="17">
                  <c:v>奈義町</c:v>
                </c:pt>
                <c:pt idx="18">
                  <c:v>新見市</c:v>
                </c:pt>
                <c:pt idx="19">
                  <c:v>西粟倉村</c:v>
                </c:pt>
                <c:pt idx="20">
                  <c:v>早島町</c:v>
                </c:pt>
                <c:pt idx="21">
                  <c:v>備前市</c:v>
                </c:pt>
                <c:pt idx="22">
                  <c:v>真庭市</c:v>
                </c:pt>
                <c:pt idx="23">
                  <c:v>美咲町</c:v>
                </c:pt>
                <c:pt idx="24">
                  <c:v>美作市</c:v>
                </c:pt>
                <c:pt idx="25">
                  <c:v>矢掛町</c:v>
                </c:pt>
                <c:pt idx="26">
                  <c:v>和気町</c:v>
                </c:pt>
              </c:strCache>
            </c:strRef>
          </c:cat>
          <c:val>
            <c:numRef>
              <c:f>再エネ比較シート!$BJ$72:$BJ$161</c:f>
              <c:numCache>
                <c:formatCode>#,##0_);[Red]\(#,##0\)</c:formatCode>
                <c:ptCount val="90"/>
                <c:pt idx="0">
                  <c:v>283195.65985201678</c:v>
                </c:pt>
                <c:pt idx="1">
                  <c:v>180044.25035513847</c:v>
                </c:pt>
                <c:pt idx="2">
                  <c:v>306083.14076892979</c:v>
                </c:pt>
                <c:pt idx="3">
                  <c:v>4806512.6488531986</c:v>
                </c:pt>
                <c:pt idx="4">
                  <c:v>87619.611245313368</c:v>
                </c:pt>
                <c:pt idx="5">
                  <c:v>419551.18324131321</c:v>
                </c:pt>
                <c:pt idx="6">
                  <c:v>107828.75431606517</c:v>
                </c:pt>
                <c:pt idx="7">
                  <c:v>30848.28115310628</c:v>
                </c:pt>
                <c:pt idx="8">
                  <c:v>7396220.32627708</c:v>
                </c:pt>
                <c:pt idx="9">
                  <c:v>148531.15591855242</c:v>
                </c:pt>
                <c:pt idx="10">
                  <c:v>238991.45561375699</c:v>
                </c:pt>
                <c:pt idx="11">
                  <c:v>3501.5140247803138</c:v>
                </c:pt>
                <c:pt idx="12">
                  <c:v>370457.7487392606</c:v>
                </c:pt>
                <c:pt idx="13">
                  <c:v>531506.5587956839</c:v>
                </c:pt>
                <c:pt idx="14">
                  <c:v>275378.4626362152</c:v>
                </c:pt>
                <c:pt idx="15">
                  <c:v>567116.85091496294</c:v>
                </c:pt>
                <c:pt idx="16">
                  <c:v>690644.49729543924</c:v>
                </c:pt>
                <c:pt idx="17">
                  <c:v>62589.295662228993</c:v>
                </c:pt>
                <c:pt idx="18">
                  <c:v>214282.56185777072</c:v>
                </c:pt>
                <c:pt idx="19">
                  <c:v>5002.076267260345</c:v>
                </c:pt>
                <c:pt idx="20">
                  <c:v>87828.124886419799</c:v>
                </c:pt>
                <c:pt idx="21">
                  <c:v>459829.75817133131</c:v>
                </c:pt>
                <c:pt idx="22">
                  <c:v>333054.22646017821</c:v>
                </c:pt>
                <c:pt idx="23">
                  <c:v>95867.328870447804</c:v>
                </c:pt>
                <c:pt idx="24">
                  <c:v>170765.26889633859</c:v>
                </c:pt>
                <c:pt idx="25">
                  <c:v>103847.65147570854</c:v>
                </c:pt>
                <c:pt idx="26">
                  <c:v>96024.558402285562</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27"/>
                <c:pt idx="0">
                  <c:v>赤磐市</c:v>
                </c:pt>
                <c:pt idx="1">
                  <c:v>浅口市</c:v>
                </c:pt>
                <c:pt idx="2">
                  <c:v>井原市</c:v>
                </c:pt>
                <c:pt idx="3">
                  <c:v>岡山市</c:v>
                </c:pt>
                <c:pt idx="4">
                  <c:v>鏡野町</c:v>
                </c:pt>
                <c:pt idx="5">
                  <c:v>笠岡市</c:v>
                </c:pt>
                <c:pt idx="6">
                  <c:v>吉備中央町</c:v>
                </c:pt>
                <c:pt idx="7">
                  <c:v>久米南町</c:v>
                </c:pt>
                <c:pt idx="8">
                  <c:v>倉敷市</c:v>
                </c:pt>
                <c:pt idx="9">
                  <c:v>里庄町</c:v>
                </c:pt>
                <c:pt idx="10">
                  <c:v>勝央町</c:v>
                </c:pt>
                <c:pt idx="11">
                  <c:v>新庄村</c:v>
                </c:pt>
                <c:pt idx="12">
                  <c:v>瀬戸内市</c:v>
                </c:pt>
                <c:pt idx="13">
                  <c:v>総社市</c:v>
                </c:pt>
                <c:pt idx="14">
                  <c:v>高梁市</c:v>
                </c:pt>
                <c:pt idx="15">
                  <c:v>玉野市</c:v>
                </c:pt>
                <c:pt idx="16">
                  <c:v>津山市</c:v>
                </c:pt>
                <c:pt idx="17">
                  <c:v>奈義町</c:v>
                </c:pt>
                <c:pt idx="18">
                  <c:v>新見市</c:v>
                </c:pt>
                <c:pt idx="19">
                  <c:v>西粟倉村</c:v>
                </c:pt>
                <c:pt idx="20">
                  <c:v>早島町</c:v>
                </c:pt>
                <c:pt idx="21">
                  <c:v>備前市</c:v>
                </c:pt>
                <c:pt idx="22">
                  <c:v>真庭市</c:v>
                </c:pt>
                <c:pt idx="23">
                  <c:v>美咲町</c:v>
                </c:pt>
                <c:pt idx="24">
                  <c:v>美作市</c:v>
                </c:pt>
                <c:pt idx="25">
                  <c:v>矢掛町</c:v>
                </c:pt>
                <c:pt idx="26">
                  <c:v>和気町</c:v>
                </c:pt>
              </c:strCache>
            </c:strRef>
          </c:cat>
          <c:val>
            <c:numRef>
              <c:f>再エネ比較シート!$BE$72:$BE$161</c:f>
              <c:numCache>
                <c:formatCode>#,##0_);[Red]\(#,##0\)</c:formatCode>
                <c:ptCount val="90"/>
                <c:pt idx="0">
                  <c:v>1218632.3929999999</c:v>
                </c:pt>
                <c:pt idx="1">
                  <c:v>561392.8949999999</c:v>
                </c:pt>
                <c:pt idx="2">
                  <c:v>1240897.6089999999</c:v>
                </c:pt>
                <c:pt idx="3">
                  <c:v>6654167.9869999997</c:v>
                </c:pt>
                <c:pt idx="4">
                  <c:v>847172.34399999992</c:v>
                </c:pt>
                <c:pt idx="5">
                  <c:v>1292780.9130000002</c:v>
                </c:pt>
                <c:pt idx="6">
                  <c:v>1189848.4640000002</c:v>
                </c:pt>
                <c:pt idx="7">
                  <c:v>447888.76199999999</c:v>
                </c:pt>
                <c:pt idx="8">
                  <c:v>3833183.3080000002</c:v>
                </c:pt>
                <c:pt idx="9">
                  <c:v>137143.22899999999</c:v>
                </c:pt>
                <c:pt idx="10">
                  <c:v>679281.50699999975</c:v>
                </c:pt>
                <c:pt idx="11">
                  <c:v>76188.016000000018</c:v>
                </c:pt>
                <c:pt idx="12">
                  <c:v>1012755.8310000002</c:v>
                </c:pt>
                <c:pt idx="13">
                  <c:v>1156047.621</c:v>
                </c:pt>
                <c:pt idx="14">
                  <c:v>1255488.1429999999</c:v>
                </c:pt>
                <c:pt idx="15">
                  <c:v>807940.28500000003</c:v>
                </c:pt>
                <c:pt idx="16">
                  <c:v>2853616.0979999998</c:v>
                </c:pt>
                <c:pt idx="17">
                  <c:v>462077.90899999999</c:v>
                </c:pt>
                <c:pt idx="18">
                  <c:v>1367162.53</c:v>
                </c:pt>
                <c:pt idx="19">
                  <c:v>57386.918999999994</c:v>
                </c:pt>
                <c:pt idx="20">
                  <c:v>123356.266</c:v>
                </c:pt>
                <c:pt idx="21">
                  <c:v>647379.45500000007</c:v>
                </c:pt>
                <c:pt idx="22">
                  <c:v>2593582.4590000003</c:v>
                </c:pt>
                <c:pt idx="23">
                  <c:v>892864.21899999992</c:v>
                </c:pt>
                <c:pt idx="24">
                  <c:v>1428875.37</c:v>
                </c:pt>
                <c:pt idx="25">
                  <c:v>499838.70299999998</c:v>
                </c:pt>
                <c:pt idx="26">
                  <c:v>440802.22100000002</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27"/>
                <c:pt idx="0">
                  <c:v>赤磐市</c:v>
                </c:pt>
                <c:pt idx="1">
                  <c:v>浅口市</c:v>
                </c:pt>
                <c:pt idx="2">
                  <c:v>井原市</c:v>
                </c:pt>
                <c:pt idx="3">
                  <c:v>岡山市</c:v>
                </c:pt>
                <c:pt idx="4">
                  <c:v>鏡野町</c:v>
                </c:pt>
                <c:pt idx="5">
                  <c:v>笠岡市</c:v>
                </c:pt>
                <c:pt idx="6">
                  <c:v>吉備中央町</c:v>
                </c:pt>
                <c:pt idx="7">
                  <c:v>久米南町</c:v>
                </c:pt>
                <c:pt idx="8">
                  <c:v>倉敷市</c:v>
                </c:pt>
                <c:pt idx="9">
                  <c:v>里庄町</c:v>
                </c:pt>
                <c:pt idx="10">
                  <c:v>勝央町</c:v>
                </c:pt>
                <c:pt idx="11">
                  <c:v>新庄村</c:v>
                </c:pt>
                <c:pt idx="12">
                  <c:v>瀬戸内市</c:v>
                </c:pt>
                <c:pt idx="13">
                  <c:v>総社市</c:v>
                </c:pt>
                <c:pt idx="14">
                  <c:v>高梁市</c:v>
                </c:pt>
                <c:pt idx="15">
                  <c:v>玉野市</c:v>
                </c:pt>
                <c:pt idx="16">
                  <c:v>津山市</c:v>
                </c:pt>
                <c:pt idx="17">
                  <c:v>奈義町</c:v>
                </c:pt>
                <c:pt idx="18">
                  <c:v>新見市</c:v>
                </c:pt>
                <c:pt idx="19">
                  <c:v>西粟倉村</c:v>
                </c:pt>
                <c:pt idx="20">
                  <c:v>早島町</c:v>
                </c:pt>
                <c:pt idx="21">
                  <c:v>備前市</c:v>
                </c:pt>
                <c:pt idx="22">
                  <c:v>真庭市</c:v>
                </c:pt>
                <c:pt idx="23">
                  <c:v>美咲町</c:v>
                </c:pt>
                <c:pt idx="24">
                  <c:v>美作市</c:v>
                </c:pt>
                <c:pt idx="25">
                  <c:v>矢掛町</c:v>
                </c:pt>
                <c:pt idx="26">
                  <c:v>和気町</c:v>
                </c:pt>
              </c:strCache>
            </c:strRef>
          </c:cat>
          <c:val>
            <c:numRef>
              <c:f>再エネ比較シート!$BF$72:$BF$161</c:f>
              <c:numCache>
                <c:formatCode>#,##0_);[Red]\(#,##0\)</c:formatCode>
                <c:ptCount val="90"/>
                <c:pt idx="0">
                  <c:v>105501.58599999998</c:v>
                </c:pt>
                <c:pt idx="1">
                  <c:v>9995.11</c:v>
                </c:pt>
                <c:pt idx="2">
                  <c:v>48213.368000000002</c:v>
                </c:pt>
                <c:pt idx="3">
                  <c:v>197966.21400000001</c:v>
                </c:pt>
                <c:pt idx="4">
                  <c:v>2057370.16</c:v>
                </c:pt>
                <c:pt idx="5">
                  <c:v>970.774</c:v>
                </c:pt>
                <c:pt idx="6">
                  <c:v>176386.45699999999</c:v>
                </c:pt>
                <c:pt idx="7">
                  <c:v>14204.963</c:v>
                </c:pt>
                <c:pt idx="8">
                  <c:v>24427.376</c:v>
                </c:pt>
                <c:pt idx="9">
                  <c:v>0</c:v>
                </c:pt>
                <c:pt idx="10">
                  <c:v>0</c:v>
                </c:pt>
                <c:pt idx="11">
                  <c:v>454464.23100000009</c:v>
                </c:pt>
                <c:pt idx="12">
                  <c:v>27384.794999999995</c:v>
                </c:pt>
                <c:pt idx="13">
                  <c:v>196233.11199999999</c:v>
                </c:pt>
                <c:pt idx="14">
                  <c:v>577389.02500000014</c:v>
                </c:pt>
                <c:pt idx="15">
                  <c:v>35179.586000000003</c:v>
                </c:pt>
                <c:pt idx="16">
                  <c:v>1375440.5220000001</c:v>
                </c:pt>
                <c:pt idx="17">
                  <c:v>82445.286999999997</c:v>
                </c:pt>
                <c:pt idx="18">
                  <c:v>2790026.4730000007</c:v>
                </c:pt>
                <c:pt idx="19">
                  <c:v>220250.69</c:v>
                </c:pt>
                <c:pt idx="20">
                  <c:v>0</c:v>
                </c:pt>
                <c:pt idx="21">
                  <c:v>228837.61799999999</c:v>
                </c:pt>
                <c:pt idx="22">
                  <c:v>2348234.0660000001</c:v>
                </c:pt>
                <c:pt idx="23">
                  <c:v>38709.561000000002</c:v>
                </c:pt>
                <c:pt idx="24">
                  <c:v>249922.826</c:v>
                </c:pt>
                <c:pt idx="25">
                  <c:v>102043.07</c:v>
                </c:pt>
                <c:pt idx="26">
                  <c:v>79536.649999999994</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27"/>
                <c:pt idx="0">
                  <c:v>赤磐市</c:v>
                </c:pt>
                <c:pt idx="1">
                  <c:v>浅口市</c:v>
                </c:pt>
                <c:pt idx="2">
                  <c:v>井原市</c:v>
                </c:pt>
                <c:pt idx="3">
                  <c:v>岡山市</c:v>
                </c:pt>
                <c:pt idx="4">
                  <c:v>鏡野町</c:v>
                </c:pt>
                <c:pt idx="5">
                  <c:v>笠岡市</c:v>
                </c:pt>
                <c:pt idx="6">
                  <c:v>吉備中央町</c:v>
                </c:pt>
                <c:pt idx="7">
                  <c:v>久米南町</c:v>
                </c:pt>
                <c:pt idx="8">
                  <c:v>倉敷市</c:v>
                </c:pt>
                <c:pt idx="9">
                  <c:v>里庄町</c:v>
                </c:pt>
                <c:pt idx="10">
                  <c:v>勝央町</c:v>
                </c:pt>
                <c:pt idx="11">
                  <c:v>新庄村</c:v>
                </c:pt>
                <c:pt idx="12">
                  <c:v>瀬戸内市</c:v>
                </c:pt>
                <c:pt idx="13">
                  <c:v>総社市</c:v>
                </c:pt>
                <c:pt idx="14">
                  <c:v>高梁市</c:v>
                </c:pt>
                <c:pt idx="15">
                  <c:v>玉野市</c:v>
                </c:pt>
                <c:pt idx="16">
                  <c:v>津山市</c:v>
                </c:pt>
                <c:pt idx="17">
                  <c:v>奈義町</c:v>
                </c:pt>
                <c:pt idx="18">
                  <c:v>新見市</c:v>
                </c:pt>
                <c:pt idx="19">
                  <c:v>西粟倉村</c:v>
                </c:pt>
                <c:pt idx="20">
                  <c:v>早島町</c:v>
                </c:pt>
                <c:pt idx="21">
                  <c:v>備前市</c:v>
                </c:pt>
                <c:pt idx="22">
                  <c:v>真庭市</c:v>
                </c:pt>
                <c:pt idx="23">
                  <c:v>美咲町</c:v>
                </c:pt>
                <c:pt idx="24">
                  <c:v>美作市</c:v>
                </c:pt>
                <c:pt idx="25">
                  <c:v>矢掛町</c:v>
                </c:pt>
                <c:pt idx="26">
                  <c:v>和気町</c:v>
                </c:pt>
              </c:strCache>
            </c:strRef>
          </c:cat>
          <c:val>
            <c:numRef>
              <c:f>再エネ比較シート!$BG$72:$BG$161</c:f>
              <c:numCache>
                <c:formatCode>#,##0_);[Red]\(#,##0\)</c:formatCode>
                <c:ptCount val="90"/>
                <c:pt idx="0">
                  <c:v>264.20499999999993</c:v>
                </c:pt>
                <c:pt idx="1">
                  <c:v>0</c:v>
                </c:pt>
                <c:pt idx="2">
                  <c:v>2831.1179999999999</c:v>
                </c:pt>
                <c:pt idx="3">
                  <c:v>2990.7660000000005</c:v>
                </c:pt>
                <c:pt idx="4">
                  <c:v>43351.942000000003</c:v>
                </c:pt>
                <c:pt idx="5">
                  <c:v>0</c:v>
                </c:pt>
                <c:pt idx="6">
                  <c:v>2565.529</c:v>
                </c:pt>
                <c:pt idx="7">
                  <c:v>0</c:v>
                </c:pt>
                <c:pt idx="8">
                  <c:v>0</c:v>
                </c:pt>
                <c:pt idx="9">
                  <c:v>0</c:v>
                </c:pt>
                <c:pt idx="10">
                  <c:v>0</c:v>
                </c:pt>
                <c:pt idx="11">
                  <c:v>2537.8020000000001</c:v>
                </c:pt>
                <c:pt idx="12">
                  <c:v>0</c:v>
                </c:pt>
                <c:pt idx="13">
                  <c:v>2433.9090000000006</c:v>
                </c:pt>
                <c:pt idx="14">
                  <c:v>49824.519</c:v>
                </c:pt>
                <c:pt idx="15">
                  <c:v>0</c:v>
                </c:pt>
                <c:pt idx="16">
                  <c:v>31692.077000000001</c:v>
                </c:pt>
                <c:pt idx="17">
                  <c:v>5203.2330000000002</c:v>
                </c:pt>
                <c:pt idx="18">
                  <c:v>73456.005000000005</c:v>
                </c:pt>
                <c:pt idx="19">
                  <c:v>11477</c:v>
                </c:pt>
                <c:pt idx="20">
                  <c:v>0</c:v>
                </c:pt>
                <c:pt idx="21">
                  <c:v>0</c:v>
                </c:pt>
                <c:pt idx="22">
                  <c:v>44189.64699999999</c:v>
                </c:pt>
                <c:pt idx="23">
                  <c:v>4461.9570000000003</c:v>
                </c:pt>
                <c:pt idx="24">
                  <c:v>8857.8610000000026</c:v>
                </c:pt>
                <c:pt idx="25">
                  <c:v>1000.9450000000001</c:v>
                </c:pt>
                <c:pt idx="26">
                  <c:v>0</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27"/>
                <c:pt idx="0">
                  <c:v>赤磐市</c:v>
                </c:pt>
                <c:pt idx="1">
                  <c:v>浅口市</c:v>
                </c:pt>
                <c:pt idx="2">
                  <c:v>井原市</c:v>
                </c:pt>
                <c:pt idx="3">
                  <c:v>岡山市</c:v>
                </c:pt>
                <c:pt idx="4">
                  <c:v>鏡野町</c:v>
                </c:pt>
                <c:pt idx="5">
                  <c:v>笠岡市</c:v>
                </c:pt>
                <c:pt idx="6">
                  <c:v>吉備中央町</c:v>
                </c:pt>
                <c:pt idx="7">
                  <c:v>久米南町</c:v>
                </c:pt>
                <c:pt idx="8">
                  <c:v>倉敷市</c:v>
                </c:pt>
                <c:pt idx="9">
                  <c:v>里庄町</c:v>
                </c:pt>
                <c:pt idx="10">
                  <c:v>勝央町</c:v>
                </c:pt>
                <c:pt idx="11">
                  <c:v>新庄村</c:v>
                </c:pt>
                <c:pt idx="12">
                  <c:v>瀬戸内市</c:v>
                </c:pt>
                <c:pt idx="13">
                  <c:v>総社市</c:v>
                </c:pt>
                <c:pt idx="14">
                  <c:v>高梁市</c:v>
                </c:pt>
                <c:pt idx="15">
                  <c:v>玉野市</c:v>
                </c:pt>
                <c:pt idx="16">
                  <c:v>津山市</c:v>
                </c:pt>
                <c:pt idx="17">
                  <c:v>奈義町</c:v>
                </c:pt>
                <c:pt idx="18">
                  <c:v>新見市</c:v>
                </c:pt>
                <c:pt idx="19">
                  <c:v>西粟倉村</c:v>
                </c:pt>
                <c:pt idx="20">
                  <c:v>早島町</c:v>
                </c:pt>
                <c:pt idx="21">
                  <c:v>備前市</c:v>
                </c:pt>
                <c:pt idx="22">
                  <c:v>真庭市</c:v>
                </c:pt>
                <c:pt idx="23">
                  <c:v>美咲町</c:v>
                </c:pt>
                <c:pt idx="24">
                  <c:v>美作市</c:v>
                </c:pt>
                <c:pt idx="25">
                  <c:v>矢掛町</c:v>
                </c:pt>
                <c:pt idx="26">
                  <c:v>和気町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9.5660000000000025</c:v>
                </c:pt>
                <c:pt idx="23">
                  <c:v>0</c:v>
                </c:pt>
                <c:pt idx="24">
                  <c:v>0</c:v>
                </c:pt>
                <c:pt idx="25">
                  <c:v>0</c:v>
                </c:pt>
                <c:pt idx="26">
                  <c:v>0</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7"/>
                <c:pt idx="0">
                  <c:v>赤磐市</c:v>
                </c:pt>
                <c:pt idx="1">
                  <c:v>浅口市</c:v>
                </c:pt>
                <c:pt idx="2">
                  <c:v>井原市</c:v>
                </c:pt>
                <c:pt idx="3">
                  <c:v>岡山市</c:v>
                </c:pt>
                <c:pt idx="4">
                  <c:v>鏡野町</c:v>
                </c:pt>
                <c:pt idx="5">
                  <c:v>笠岡市</c:v>
                </c:pt>
                <c:pt idx="6">
                  <c:v>吉備中央町</c:v>
                </c:pt>
                <c:pt idx="7">
                  <c:v>久米南町</c:v>
                </c:pt>
                <c:pt idx="8">
                  <c:v>倉敷市</c:v>
                </c:pt>
                <c:pt idx="9">
                  <c:v>里庄町</c:v>
                </c:pt>
                <c:pt idx="10">
                  <c:v>勝央町</c:v>
                </c:pt>
                <c:pt idx="11">
                  <c:v>新庄村</c:v>
                </c:pt>
                <c:pt idx="12">
                  <c:v>瀬戸内市</c:v>
                </c:pt>
                <c:pt idx="13">
                  <c:v>総社市</c:v>
                </c:pt>
                <c:pt idx="14">
                  <c:v>高梁市</c:v>
                </c:pt>
                <c:pt idx="15">
                  <c:v>玉野市</c:v>
                </c:pt>
                <c:pt idx="16">
                  <c:v>津山市</c:v>
                </c:pt>
                <c:pt idx="17">
                  <c:v>奈義町</c:v>
                </c:pt>
                <c:pt idx="18">
                  <c:v>新見市</c:v>
                </c:pt>
                <c:pt idx="19">
                  <c:v>西粟倉村</c:v>
                </c:pt>
                <c:pt idx="20">
                  <c:v>早島町</c:v>
                </c:pt>
                <c:pt idx="21">
                  <c:v>備前市</c:v>
                </c:pt>
                <c:pt idx="22">
                  <c:v>真庭市</c:v>
                </c:pt>
                <c:pt idx="23">
                  <c:v>美咲町</c:v>
                </c:pt>
                <c:pt idx="24">
                  <c:v>美作市</c:v>
                </c:pt>
                <c:pt idx="25">
                  <c:v>矢掛町</c:v>
                </c:pt>
                <c:pt idx="26">
                  <c:v>和気町</c:v>
                </c:pt>
              </c:strCache>
            </c:strRef>
          </c:cat>
          <c:val>
            <c:numRef>
              <c:f>再エネ比較シート!$BI$72:$BI$161</c:f>
              <c:numCache>
                <c:formatCode>#,##0_);[Red]\(#,##0\)</c:formatCode>
                <c:ptCount val="90"/>
                <c:pt idx="0">
                  <c:v>1324398.1839999999</c:v>
                </c:pt>
                <c:pt idx="1">
                  <c:v>571388.00499999989</c:v>
                </c:pt>
                <c:pt idx="2">
                  <c:v>1291942.095</c:v>
                </c:pt>
                <c:pt idx="3">
                  <c:v>6855124.9669999992</c:v>
                </c:pt>
                <c:pt idx="4">
                  <c:v>2947894.4459999995</c:v>
                </c:pt>
                <c:pt idx="5">
                  <c:v>1293751.6870000002</c:v>
                </c:pt>
                <c:pt idx="6">
                  <c:v>1368800.4500000002</c:v>
                </c:pt>
                <c:pt idx="7">
                  <c:v>462093.72499999998</c:v>
                </c:pt>
                <c:pt idx="8">
                  <c:v>3857610.6840000004</c:v>
                </c:pt>
                <c:pt idx="9">
                  <c:v>137143.22899999999</c:v>
                </c:pt>
                <c:pt idx="10">
                  <c:v>679281.50699999975</c:v>
                </c:pt>
                <c:pt idx="11">
                  <c:v>533190.04900000012</c:v>
                </c:pt>
                <c:pt idx="12">
                  <c:v>1040140.6260000003</c:v>
                </c:pt>
                <c:pt idx="13">
                  <c:v>1354714.642</c:v>
                </c:pt>
                <c:pt idx="14">
                  <c:v>1882701.6870000002</c:v>
                </c:pt>
                <c:pt idx="15">
                  <c:v>843119.87100000004</c:v>
                </c:pt>
                <c:pt idx="16">
                  <c:v>4260748.6969999997</c:v>
                </c:pt>
                <c:pt idx="17">
                  <c:v>549726.429</c:v>
                </c:pt>
                <c:pt idx="18">
                  <c:v>4230645.0080000004</c:v>
                </c:pt>
                <c:pt idx="19">
                  <c:v>289114.609</c:v>
                </c:pt>
                <c:pt idx="20">
                  <c:v>123356.266</c:v>
                </c:pt>
                <c:pt idx="21">
                  <c:v>876217.07300000009</c:v>
                </c:pt>
                <c:pt idx="22">
                  <c:v>4986015.7379999999</c:v>
                </c:pt>
                <c:pt idx="23">
                  <c:v>936035.73699999996</c:v>
                </c:pt>
                <c:pt idx="24">
                  <c:v>1687656.057</c:v>
                </c:pt>
                <c:pt idx="25">
                  <c:v>602882.71799999999</c:v>
                </c:pt>
                <c:pt idx="26">
                  <c:v>520338.87100000004</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再エネ比較シート!$CO$13:$CO$42</c:f>
              <c:numCache>
                <c:formatCode>0.0%</c:formatCode>
                <c:ptCount val="30"/>
                <c:pt idx="0">
                  <c:v>4.5732210665345878E-2</c:v>
                </c:pt>
                <c:pt idx="1">
                  <c:v>4.8590381426202318E-2</c:v>
                </c:pt>
                <c:pt idx="2">
                  <c:v>1.991819313533701E-2</c:v>
                </c:pt>
                <c:pt idx="3">
                  <c:v>4.2420814479638011E-2</c:v>
                </c:pt>
                <c:pt idx="4">
                  <c:v>7.1583178726035868E-2</c:v>
                </c:pt>
                <c:pt idx="5">
                  <c:v>6.1565017261219795E-2</c:v>
                </c:pt>
                <c:pt idx="6">
                  <c:v>6.0632383599722027E-2</c:v>
                </c:pt>
                <c:pt idx="7">
                  <c:v>8.2322910019144865E-2</c:v>
                </c:pt>
                <c:pt idx="8">
                  <c:v>8.2375478927203066E-2</c:v>
                </c:pt>
                <c:pt idx="9">
                  <c:v>8.1408496204167347E-2</c:v>
                </c:pt>
                <c:pt idx="10">
                  <c:v>2.2061092255476703E-2</c:v>
                </c:pt>
                <c:pt idx="11">
                  <c:v>2.5539677713590756E-2</c:v>
                </c:pt>
                <c:pt idx="12">
                  <c:v>8.6441893830703012E-2</c:v>
                </c:pt>
                <c:pt idx="13">
                  <c:v>1.8410041841004185E-2</c:v>
                </c:pt>
                <c:pt idx="14">
                  <c:v>0.19938380281690141</c:v>
                </c:pt>
                <c:pt idx="15">
                  <c:v>5.3297801465689541E-2</c:v>
                </c:pt>
                <c:pt idx="16">
                  <c:v>3.4929967145080405E-2</c:v>
                </c:pt>
                <c:pt idx="17">
                  <c:v>3.4017713365539451E-2</c:v>
                </c:pt>
                <c:pt idx="18">
                  <c:v>5.1146010186757213E-2</c:v>
                </c:pt>
                <c:pt idx="19">
                  <c:v>0.17685497470489039</c:v>
                </c:pt>
                <c:pt idx="20">
                  <c:v>2.045662100456621E-2</c:v>
                </c:pt>
                <c:pt idx="21">
                  <c:v>6.8013710986830234E-2</c:v>
                </c:pt>
                <c:pt idx="22">
                  <c:v>8.69140625E-2</c:v>
                </c:pt>
                <c:pt idx="23">
                  <c:v>6.2192481794922261E-2</c:v>
                </c:pt>
                <c:pt idx="24">
                  <c:v>0.10485357362277288</c:v>
                </c:pt>
                <c:pt idx="25">
                  <c:v>5.4001416430594903E-2</c:v>
                </c:pt>
                <c:pt idx="26">
                  <c:v>8.1738073533880282E-2</c:v>
                </c:pt>
                <c:pt idx="27">
                  <c:v>1.7590286425902865E-2</c:v>
                </c:pt>
                <c:pt idx="28">
                  <c:v>5.4535637149028079E-2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再エネ比較シート!$CC$13:$CC$42</c:f>
              <c:numCache>
                <c:formatCode>0.0%</c:formatCode>
                <c:ptCount val="30"/>
                <c:pt idx="0">
                  <c:v>1.8811625871386146E-2</c:v>
                </c:pt>
                <c:pt idx="1">
                  <c:v>3.5221182862177909E-2</c:v>
                </c:pt>
                <c:pt idx="2">
                  <c:v>1.3253746295236143E-2</c:v>
                </c:pt>
                <c:pt idx="3">
                  <c:v>2.1617393198502671E-2</c:v>
                </c:pt>
                <c:pt idx="4">
                  <c:v>4.3627191835268996E-2</c:v>
                </c:pt>
                <c:pt idx="5">
                  <c:v>2.8575245195242609E-2</c:v>
                </c:pt>
                <c:pt idx="6">
                  <c:v>2.591633119662622E-2</c:v>
                </c:pt>
                <c:pt idx="7">
                  <c:v>5.2227467725822443E-2</c:v>
                </c:pt>
                <c:pt idx="8">
                  <c:v>1.303274196918155E-2</c:v>
                </c:pt>
                <c:pt idx="9">
                  <c:v>3.3713907258442581E-2</c:v>
                </c:pt>
                <c:pt idx="10">
                  <c:v>1.4288083205886317E-2</c:v>
                </c:pt>
                <c:pt idx="11">
                  <c:v>1.1509282187229587E-2</c:v>
                </c:pt>
                <c:pt idx="12">
                  <c:v>5.0718438712517425E-2</c:v>
                </c:pt>
                <c:pt idx="13">
                  <c:v>8.6298446509710958E-3</c:v>
                </c:pt>
                <c:pt idx="14">
                  <c:v>8.6202824040626749E-2</c:v>
                </c:pt>
                <c:pt idx="15">
                  <c:v>2.7516918188503738E-2</c:v>
                </c:pt>
                <c:pt idx="16">
                  <c:v>7.673881517216128E-3</c:v>
                </c:pt>
                <c:pt idx="17">
                  <c:v>1.8300918046416155E-2</c:v>
                </c:pt>
                <c:pt idx="18">
                  <c:v>2.2497718927370718E-2</c:v>
                </c:pt>
                <c:pt idx="19">
                  <c:v>7.235936186604805E-2</c:v>
                </c:pt>
                <c:pt idx="20">
                  <c:v>1.2541709765657279E-2</c:v>
                </c:pt>
                <c:pt idx="21">
                  <c:v>2.9506916489345364E-2</c:v>
                </c:pt>
                <c:pt idx="22">
                  <c:v>3.0701208974768062E-2</c:v>
                </c:pt>
                <c:pt idx="23">
                  <c:v>2.8361611161364875E-2</c:v>
                </c:pt>
                <c:pt idx="24">
                  <c:v>2.9223256921132777E-2</c:v>
                </c:pt>
                <c:pt idx="25">
                  <c:v>2.3242326678423009E-2</c:v>
                </c:pt>
                <c:pt idx="26">
                  <c:v>4.5152451581490928E-2</c:v>
                </c:pt>
                <c:pt idx="27">
                  <c:v>1.0117312366608809E-2</c:v>
                </c:pt>
                <c:pt idx="28">
                  <c:v>3.2778538769256495E-2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再エネ比較シート!$CD$13:$CD$42</c:f>
              <c:numCache>
                <c:formatCode>0.0%</c:formatCode>
                <c:ptCount val="30"/>
                <c:pt idx="0">
                  <c:v>1.4657187987149087</c:v>
                </c:pt>
                <c:pt idx="1">
                  <c:v>0.57378764488789569</c:v>
                </c:pt>
                <c:pt idx="2">
                  <c:v>2.3721637031806277E-2</c:v>
                </c:pt>
                <c:pt idx="3">
                  <c:v>0.56692603405358388</c:v>
                </c:pt>
                <c:pt idx="4">
                  <c:v>9.3226532534333079E-2</c:v>
                </c:pt>
                <c:pt idx="5">
                  <c:v>0.25820256089961424</c:v>
                </c:pt>
                <c:pt idx="6">
                  <c:v>0.45643816040520369</c:v>
                </c:pt>
                <c:pt idx="7">
                  <c:v>0.40666114216129051</c:v>
                </c:pt>
                <c:pt idx="8">
                  <c:v>9.2943468087799297E-2</c:v>
                </c:pt>
                <c:pt idx="9">
                  <c:v>0.92475239323989544</c:v>
                </c:pt>
                <c:pt idx="10">
                  <c:v>0.32549139528516674</c:v>
                </c:pt>
                <c:pt idx="11">
                  <c:v>0.1145701939750655</c:v>
                </c:pt>
                <c:pt idx="12">
                  <c:v>6.054301259706385E-2</c:v>
                </c:pt>
                <c:pt idx="13">
                  <c:v>0.22394336525623842</c:v>
                </c:pt>
                <c:pt idx="14">
                  <c:v>0.20992150652770325</c:v>
                </c:pt>
                <c:pt idx="15">
                  <c:v>0.42688818967704784</c:v>
                </c:pt>
                <c:pt idx="16">
                  <c:v>1.1623393770250647E-2</c:v>
                </c:pt>
                <c:pt idx="17">
                  <c:v>1.0135923768864752</c:v>
                </c:pt>
                <c:pt idx="18">
                  <c:v>2.454537209768079E-2</c:v>
                </c:pt>
                <c:pt idx="19">
                  <c:v>0.37083573883703846</c:v>
                </c:pt>
                <c:pt idx="20">
                  <c:v>1.818941164654319E-2</c:v>
                </c:pt>
                <c:pt idx="21">
                  <c:v>0.83372085717374522</c:v>
                </c:pt>
                <c:pt idx="22">
                  <c:v>0.14529246688919231</c:v>
                </c:pt>
                <c:pt idx="23">
                  <c:v>0.24319435301321388</c:v>
                </c:pt>
                <c:pt idx="24">
                  <c:v>0.28636341706850954</c:v>
                </c:pt>
                <c:pt idx="25">
                  <c:v>0.1675090792962752</c:v>
                </c:pt>
                <c:pt idx="26">
                  <c:v>2.1184202850425327</c:v>
                </c:pt>
                <c:pt idx="27">
                  <c:v>0.27501662639895708</c:v>
                </c:pt>
                <c:pt idx="28">
                  <c:v>0.16851009616609736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4.8715110602881237E-4</c:v>
                </c:pt>
                <c:pt idx="12">
                  <c:v>0</c:v>
                </c:pt>
                <c:pt idx="13">
                  <c:v>1.2761514374451222</c:v>
                </c:pt>
                <c:pt idx="14">
                  <c:v>0</c:v>
                </c:pt>
                <c:pt idx="15">
                  <c:v>0</c:v>
                </c:pt>
                <c:pt idx="16">
                  <c:v>0</c:v>
                </c:pt>
                <c:pt idx="17">
                  <c:v>0.89672072431087724</c:v>
                </c:pt>
                <c:pt idx="18">
                  <c:v>0</c:v>
                </c:pt>
                <c:pt idx="19">
                  <c:v>0</c:v>
                </c:pt>
                <c:pt idx="20">
                  <c:v>0</c:v>
                </c:pt>
                <c:pt idx="21">
                  <c:v>0</c:v>
                </c:pt>
                <c:pt idx="22">
                  <c:v>0</c:v>
                </c:pt>
                <c:pt idx="23">
                  <c:v>0</c:v>
                </c:pt>
                <c:pt idx="24">
                  <c:v>0</c:v>
                </c:pt>
                <c:pt idx="25">
                  <c:v>0</c:v>
                </c:pt>
                <c:pt idx="26">
                  <c:v>0</c:v>
                </c:pt>
                <c:pt idx="27">
                  <c:v>3.0700384602876851</c:v>
                </c:pt>
                <c:pt idx="28">
                  <c:v>1.3996653267739738E-3</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再エネ比較シート!$CF$13:$CF$42</c:f>
              <c:numCache>
                <c:formatCode>0.0%</c:formatCode>
                <c:ptCount val="30"/>
                <c:pt idx="0">
                  <c:v>0</c:v>
                </c:pt>
                <c:pt idx="1">
                  <c:v>0</c:v>
                </c:pt>
                <c:pt idx="2">
                  <c:v>0</c:v>
                </c:pt>
                <c:pt idx="3">
                  <c:v>9.5054934475871378E-2</c:v>
                </c:pt>
                <c:pt idx="4">
                  <c:v>0</c:v>
                </c:pt>
                <c:pt idx="5">
                  <c:v>0</c:v>
                </c:pt>
                <c:pt idx="6">
                  <c:v>1.7604313369863685E-2</c:v>
                </c:pt>
                <c:pt idx="7">
                  <c:v>0</c:v>
                </c:pt>
                <c:pt idx="8">
                  <c:v>0</c:v>
                </c:pt>
                <c:pt idx="9">
                  <c:v>0</c:v>
                </c:pt>
                <c:pt idx="10">
                  <c:v>0</c:v>
                </c:pt>
                <c:pt idx="11">
                  <c:v>0</c:v>
                </c:pt>
                <c:pt idx="12">
                  <c:v>0</c:v>
                </c:pt>
                <c:pt idx="13">
                  <c:v>0</c:v>
                </c:pt>
                <c:pt idx="14">
                  <c:v>0</c:v>
                </c:pt>
                <c:pt idx="15">
                  <c:v>0</c:v>
                </c:pt>
                <c:pt idx="16">
                  <c:v>0</c:v>
                </c:pt>
                <c:pt idx="17">
                  <c:v>5.8048872192533726E-2</c:v>
                </c:pt>
                <c:pt idx="18">
                  <c:v>0</c:v>
                </c:pt>
                <c:pt idx="19">
                  <c:v>8.568209242606277E-2</c:v>
                </c:pt>
                <c:pt idx="20">
                  <c:v>0</c:v>
                </c:pt>
                <c:pt idx="21">
                  <c:v>1.3141766591815313E-2</c:v>
                </c:pt>
                <c:pt idx="22">
                  <c:v>0</c:v>
                </c:pt>
                <c:pt idx="23">
                  <c:v>0</c:v>
                </c:pt>
                <c:pt idx="24">
                  <c:v>0</c:v>
                </c:pt>
                <c:pt idx="25">
                  <c:v>0.93339103926205169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再エネ比較シート!$CH$13:$CH$42</c:f>
              <c:numCache>
                <c:formatCode>0.0%</c:formatCode>
                <c:ptCount val="30"/>
                <c:pt idx="0">
                  <c:v>2.9240409981466774E-3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3.8707448485573129E-2</c:v>
                </c:pt>
                <c:pt idx="17">
                  <c:v>0</c:v>
                </c:pt>
                <c:pt idx="18">
                  <c:v>0</c:v>
                </c:pt>
                <c:pt idx="19">
                  <c:v>0</c:v>
                </c:pt>
                <c:pt idx="20">
                  <c:v>0</c:v>
                </c:pt>
                <c:pt idx="21">
                  <c:v>1.1613851055697655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再エネ比較シート!$CI$13:$CI$42</c:f>
              <c:numCache>
                <c:formatCode>0.0%</c:formatCode>
                <c:ptCount val="30"/>
                <c:pt idx="0">
                  <c:v>1.4874544655844415</c:v>
                </c:pt>
                <c:pt idx="1">
                  <c:v>0.60900882775007359</c:v>
                </c:pt>
                <c:pt idx="2">
                  <c:v>3.6975383327042421E-2</c:v>
                </c:pt>
                <c:pt idx="3">
                  <c:v>0.68359836172795785</c:v>
                </c:pt>
                <c:pt idx="4">
                  <c:v>0.13685372436960208</c:v>
                </c:pt>
                <c:pt idx="5">
                  <c:v>0.28677780609485687</c:v>
                </c:pt>
                <c:pt idx="6">
                  <c:v>0.49995880497169365</c:v>
                </c:pt>
                <c:pt idx="7">
                  <c:v>0.458888609887113</c:v>
                </c:pt>
                <c:pt idx="8">
                  <c:v>0.10597621005698085</c:v>
                </c:pt>
                <c:pt idx="9">
                  <c:v>0.95846630049833814</c:v>
                </c:pt>
                <c:pt idx="10">
                  <c:v>0.33977947849105306</c:v>
                </c:pt>
                <c:pt idx="11">
                  <c:v>0.12656662726832391</c:v>
                </c:pt>
                <c:pt idx="12">
                  <c:v>0.11126145130958127</c:v>
                </c:pt>
                <c:pt idx="13">
                  <c:v>1.5087246473523317</c:v>
                </c:pt>
                <c:pt idx="14">
                  <c:v>0.29612433056833004</c:v>
                </c:pt>
                <c:pt idx="15">
                  <c:v>0.45440510786555161</c:v>
                </c:pt>
                <c:pt idx="16">
                  <c:v>5.8004723773039904E-2</c:v>
                </c:pt>
                <c:pt idx="17">
                  <c:v>1.9866628914363023</c:v>
                </c:pt>
                <c:pt idx="18">
                  <c:v>4.7043091025051512E-2</c:v>
                </c:pt>
                <c:pt idx="19">
                  <c:v>0.52887719312914927</c:v>
                </c:pt>
                <c:pt idx="20">
                  <c:v>3.0731121412200472E-2</c:v>
                </c:pt>
                <c:pt idx="21">
                  <c:v>2.0377546458246711</c:v>
                </c:pt>
                <c:pt idx="22">
                  <c:v>0.17599367586396036</c:v>
                </c:pt>
                <c:pt idx="23">
                  <c:v>0.27155596417457878</c:v>
                </c:pt>
                <c:pt idx="24">
                  <c:v>0.31558667398964235</c:v>
                </c:pt>
                <c:pt idx="25">
                  <c:v>1.1241424452367501</c:v>
                </c:pt>
                <c:pt idx="26">
                  <c:v>2.1635727366240238</c:v>
                </c:pt>
                <c:pt idx="27">
                  <c:v>3.3551723990532509</c:v>
                </c:pt>
                <c:pt idx="28">
                  <c:v>0.20268830026212781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再エネ比較シート!$BE$13:$BE$42</c:f>
              <c:numCache>
                <c:formatCode>#,##0_);[Red]\(#,##0\)</c:formatCode>
                <c:ptCount val="30"/>
                <c:pt idx="0">
                  <c:v>1502.6999999999998</c:v>
                </c:pt>
                <c:pt idx="1">
                  <c:v>1394.0000000000007</c:v>
                </c:pt>
                <c:pt idx="2">
                  <c:v>593.02999999999975</c:v>
                </c:pt>
                <c:pt idx="3">
                  <c:v>1145.4000000000001</c:v>
                </c:pt>
                <c:pt idx="4">
                  <c:v>2098.9100000000008</c:v>
                </c:pt>
                <c:pt idx="5">
                  <c:v>1732.8000000000029</c:v>
                </c:pt>
                <c:pt idx="6">
                  <c:v>1740.8000000000018</c:v>
                </c:pt>
                <c:pt idx="7">
                  <c:v>2475.7399999999998</c:v>
                </c:pt>
                <c:pt idx="8">
                  <c:v>2463.7089999999994</c:v>
                </c:pt>
                <c:pt idx="9">
                  <c:v>2330.3000000000002</c:v>
                </c:pt>
                <c:pt idx="10">
                  <c:v>831.99999999999977</c:v>
                </c:pt>
                <c:pt idx="11">
                  <c:v>846.8</c:v>
                </c:pt>
                <c:pt idx="12">
                  <c:v>2026.9000000000005</c:v>
                </c:pt>
                <c:pt idx="13">
                  <c:v>550.86399999999992</c:v>
                </c:pt>
                <c:pt idx="14">
                  <c:v>4454.6000000000013</c:v>
                </c:pt>
                <c:pt idx="15">
                  <c:v>1516.3999999999999</c:v>
                </c:pt>
                <c:pt idx="16">
                  <c:v>944.66999999999928</c:v>
                </c:pt>
                <c:pt idx="17">
                  <c:v>869.99999999999966</c:v>
                </c:pt>
                <c:pt idx="18">
                  <c:v>1154.0999999999999</c:v>
                </c:pt>
                <c:pt idx="19">
                  <c:v>4175.7000000000035</c:v>
                </c:pt>
                <c:pt idx="20">
                  <c:v>545.19999999999993</c:v>
                </c:pt>
                <c:pt idx="21">
                  <c:v>2035.5000000000023</c:v>
                </c:pt>
                <c:pt idx="22">
                  <c:v>2246.800000000002</c:v>
                </c:pt>
                <c:pt idx="23">
                  <c:v>1692.7000000000007</c:v>
                </c:pt>
                <c:pt idx="24">
                  <c:v>2469.6000000000017</c:v>
                </c:pt>
                <c:pt idx="25">
                  <c:v>1696.9</c:v>
                </c:pt>
                <c:pt idx="26">
                  <c:v>3007.7900000000018</c:v>
                </c:pt>
                <c:pt idx="27">
                  <c:v>562.4</c:v>
                </c:pt>
                <c:pt idx="28">
                  <c:v>1627.9000000000008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再エネ比較シート!$BF$13:$BF$42</c:f>
              <c:numCache>
                <c:formatCode>#,##0_);[Red]\(#,##0\)</c:formatCode>
                <c:ptCount val="30"/>
                <c:pt idx="0">
                  <c:v>106228.29999999987</c:v>
                </c:pt>
                <c:pt idx="1">
                  <c:v>20604.100000000002</c:v>
                </c:pt>
                <c:pt idx="2">
                  <c:v>963.00000000000011</c:v>
                </c:pt>
                <c:pt idx="3">
                  <c:v>27253.600000000002</c:v>
                </c:pt>
                <c:pt idx="4">
                  <c:v>4069.2999999999997</c:v>
                </c:pt>
                <c:pt idx="5">
                  <c:v>14205.700000000004</c:v>
                </c:pt>
                <c:pt idx="6">
                  <c:v>27816.400000000031</c:v>
                </c:pt>
                <c:pt idx="7">
                  <c:v>17489.700000000004</c:v>
                </c:pt>
                <c:pt idx="8">
                  <c:v>15941.020000000011</c:v>
                </c:pt>
                <c:pt idx="9">
                  <c:v>57992.499999999847</c:v>
                </c:pt>
                <c:pt idx="10">
                  <c:v>17196.200000000015</c:v>
                </c:pt>
                <c:pt idx="11">
                  <c:v>7647.9999999999982</c:v>
                </c:pt>
                <c:pt idx="12">
                  <c:v>2195.2000000000003</c:v>
                </c:pt>
                <c:pt idx="13">
                  <c:v>12969.499999999998</c:v>
                </c:pt>
                <c:pt idx="14">
                  <c:v>9842.0999999999949</c:v>
                </c:pt>
                <c:pt idx="15">
                  <c:v>21343.8</c:v>
                </c:pt>
                <c:pt idx="16">
                  <c:v>1298.1999999999996</c:v>
                </c:pt>
                <c:pt idx="17">
                  <c:v>43717.3</c:v>
                </c:pt>
                <c:pt idx="18">
                  <c:v>1142.4000000000001</c:v>
                </c:pt>
                <c:pt idx="19">
                  <c:v>19416.000000000018</c:v>
                </c:pt>
                <c:pt idx="20">
                  <c:v>717.4</c:v>
                </c:pt>
                <c:pt idx="21">
                  <c:v>52180.89999999998</c:v>
                </c:pt>
                <c:pt idx="22">
                  <c:v>9647.0749999999971</c:v>
                </c:pt>
                <c:pt idx="23">
                  <c:v>13168.799999999996</c:v>
                </c:pt>
                <c:pt idx="24">
                  <c:v>21956.30000000001</c:v>
                </c:pt>
                <c:pt idx="25">
                  <c:v>11095.800000000003</c:v>
                </c:pt>
                <c:pt idx="26">
                  <c:v>128033</c:v>
                </c:pt>
                <c:pt idx="27">
                  <c:v>13870.199999999999</c:v>
                </c:pt>
                <c:pt idx="28">
                  <c:v>7592.9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19.8</c:v>
                </c:pt>
                <c:pt idx="12">
                  <c:v>0</c:v>
                </c:pt>
                <c:pt idx="13">
                  <c:v>45000</c:v>
                </c:pt>
                <c:pt idx="14">
                  <c:v>0</c:v>
                </c:pt>
                <c:pt idx="15">
                  <c:v>0</c:v>
                </c:pt>
                <c:pt idx="16">
                  <c:v>0</c:v>
                </c:pt>
                <c:pt idx="17">
                  <c:v>23549</c:v>
                </c:pt>
                <c:pt idx="18">
                  <c:v>0</c:v>
                </c:pt>
                <c:pt idx="19">
                  <c:v>0</c:v>
                </c:pt>
                <c:pt idx="20">
                  <c:v>0</c:v>
                </c:pt>
                <c:pt idx="21">
                  <c:v>0</c:v>
                </c:pt>
                <c:pt idx="22">
                  <c:v>0</c:v>
                </c:pt>
                <c:pt idx="23">
                  <c:v>0</c:v>
                </c:pt>
                <c:pt idx="24">
                  <c:v>0</c:v>
                </c:pt>
                <c:pt idx="25">
                  <c:v>0</c:v>
                </c:pt>
                <c:pt idx="26">
                  <c:v>0</c:v>
                </c:pt>
                <c:pt idx="27">
                  <c:v>94274.2</c:v>
                </c:pt>
                <c:pt idx="28">
                  <c:v>38.4</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再エネ比較シート!$BH$13:$BH$42</c:f>
              <c:numCache>
                <c:formatCode>#,##0_);[Red]\(#,##0\)</c:formatCode>
                <c:ptCount val="30"/>
                <c:pt idx="0">
                  <c:v>0</c:v>
                </c:pt>
                <c:pt idx="1">
                  <c:v>0</c:v>
                </c:pt>
                <c:pt idx="2">
                  <c:v>0</c:v>
                </c:pt>
                <c:pt idx="3">
                  <c:v>1150</c:v>
                </c:pt>
                <c:pt idx="4">
                  <c:v>0</c:v>
                </c:pt>
                <c:pt idx="5">
                  <c:v>0</c:v>
                </c:pt>
                <c:pt idx="6">
                  <c:v>270</c:v>
                </c:pt>
                <c:pt idx="7">
                  <c:v>0</c:v>
                </c:pt>
                <c:pt idx="8">
                  <c:v>0</c:v>
                </c:pt>
                <c:pt idx="9">
                  <c:v>0</c:v>
                </c:pt>
                <c:pt idx="10">
                  <c:v>0</c:v>
                </c:pt>
                <c:pt idx="11">
                  <c:v>0</c:v>
                </c:pt>
                <c:pt idx="12">
                  <c:v>0</c:v>
                </c:pt>
                <c:pt idx="13">
                  <c:v>0</c:v>
                </c:pt>
                <c:pt idx="14">
                  <c:v>0</c:v>
                </c:pt>
                <c:pt idx="15">
                  <c:v>0</c:v>
                </c:pt>
                <c:pt idx="16">
                  <c:v>0</c:v>
                </c:pt>
                <c:pt idx="17">
                  <c:v>630.1</c:v>
                </c:pt>
                <c:pt idx="18">
                  <c:v>0</c:v>
                </c:pt>
                <c:pt idx="19">
                  <c:v>1129</c:v>
                </c:pt>
                <c:pt idx="20">
                  <c:v>0</c:v>
                </c:pt>
                <c:pt idx="21">
                  <c:v>207</c:v>
                </c:pt>
                <c:pt idx="22">
                  <c:v>0</c:v>
                </c:pt>
                <c:pt idx="23">
                  <c:v>0</c:v>
                </c:pt>
                <c:pt idx="24">
                  <c:v>0</c:v>
                </c:pt>
                <c:pt idx="25">
                  <c:v>15560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再エネ比較シート!$BJ$13:$BJ$42</c:f>
              <c:numCache>
                <c:formatCode>#,##0_);[Red]\(#,##0\)</c:formatCode>
                <c:ptCount val="30"/>
                <c:pt idx="0">
                  <c:v>40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816</c:v>
                </c:pt>
                <c:pt idx="17">
                  <c:v>0</c:v>
                </c:pt>
                <c:pt idx="18">
                  <c:v>0</c:v>
                </c:pt>
                <c:pt idx="19">
                  <c:v>0</c:v>
                </c:pt>
                <c:pt idx="20">
                  <c:v>0</c:v>
                </c:pt>
                <c:pt idx="21">
                  <c:v>13720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再エネ比較シート!$BK$13:$BK$42</c:f>
              <c:numCache>
                <c:formatCode>#,##0_);[Red]\(#,##0\)</c:formatCode>
                <c:ptCount val="30"/>
                <c:pt idx="0">
                  <c:v>107770.99999999987</c:v>
                </c:pt>
                <c:pt idx="1">
                  <c:v>21998.100000000002</c:v>
                </c:pt>
                <c:pt idx="2">
                  <c:v>1556.0299999999997</c:v>
                </c:pt>
                <c:pt idx="3">
                  <c:v>29549.000000000004</c:v>
                </c:pt>
                <c:pt idx="4">
                  <c:v>6168.2100000000009</c:v>
                </c:pt>
                <c:pt idx="5">
                  <c:v>15938.500000000007</c:v>
                </c:pt>
                <c:pt idx="6">
                  <c:v>29827.200000000033</c:v>
                </c:pt>
                <c:pt idx="7">
                  <c:v>19965.440000000002</c:v>
                </c:pt>
                <c:pt idx="8">
                  <c:v>18404.72900000001</c:v>
                </c:pt>
                <c:pt idx="9">
                  <c:v>60322.79999999985</c:v>
                </c:pt>
                <c:pt idx="10">
                  <c:v>18028.200000000015</c:v>
                </c:pt>
                <c:pt idx="11">
                  <c:v>8514.5999999999967</c:v>
                </c:pt>
                <c:pt idx="12">
                  <c:v>4222.1000000000004</c:v>
                </c:pt>
                <c:pt idx="13">
                  <c:v>58520.364000000001</c:v>
                </c:pt>
                <c:pt idx="14">
                  <c:v>14296.699999999997</c:v>
                </c:pt>
                <c:pt idx="15">
                  <c:v>22860.2</c:v>
                </c:pt>
                <c:pt idx="16">
                  <c:v>3058.869999999999</c:v>
                </c:pt>
                <c:pt idx="17">
                  <c:v>68766.400000000009</c:v>
                </c:pt>
                <c:pt idx="18">
                  <c:v>2296.5</c:v>
                </c:pt>
                <c:pt idx="19">
                  <c:v>24720.700000000023</c:v>
                </c:pt>
                <c:pt idx="20">
                  <c:v>1262.5999999999999</c:v>
                </c:pt>
                <c:pt idx="21">
                  <c:v>68143.39999999998</c:v>
                </c:pt>
                <c:pt idx="22">
                  <c:v>11893.875</c:v>
                </c:pt>
                <c:pt idx="23">
                  <c:v>14861.499999999996</c:v>
                </c:pt>
                <c:pt idx="24">
                  <c:v>24425.900000000012</c:v>
                </c:pt>
                <c:pt idx="25">
                  <c:v>28352.700000000004</c:v>
                </c:pt>
                <c:pt idx="26">
                  <c:v>131040.79000000001</c:v>
                </c:pt>
                <c:pt idx="27">
                  <c:v>108706.79999999999</c:v>
                </c:pt>
                <c:pt idx="28">
                  <c:v>9259.2000000000007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再エネ比較シート!$BO$13:$BO$42</c:f>
              <c:numCache>
                <c:formatCode>#,##0_);[Red]\(#,##0\)</c:formatCode>
                <c:ptCount val="30"/>
                <c:pt idx="0">
                  <c:v>1803.4203239999997</c:v>
                </c:pt>
                <c:pt idx="1">
                  <c:v>1672.9672800000005</c:v>
                </c:pt>
                <c:pt idx="2">
                  <c:v>711.7071635999996</c:v>
                </c:pt>
                <c:pt idx="3">
                  <c:v>1374.6174480000002</c:v>
                </c:pt>
                <c:pt idx="4">
                  <c:v>2518.9438692000003</c:v>
                </c:pt>
                <c:pt idx="5">
                  <c:v>2079.5679360000031</c:v>
                </c:pt>
                <c:pt idx="6">
                  <c:v>2089.1688960000024</c:v>
                </c:pt>
                <c:pt idx="7">
                  <c:v>2971.1850887999994</c:v>
                </c:pt>
                <c:pt idx="8">
                  <c:v>2956.7464450799985</c:v>
                </c:pt>
                <c:pt idx="9">
                  <c:v>2796.6396359999999</c:v>
                </c:pt>
                <c:pt idx="10">
                  <c:v>998.49983999999972</c:v>
                </c:pt>
                <c:pt idx="11">
                  <c:v>1016.2616159999999</c:v>
                </c:pt>
                <c:pt idx="12">
                  <c:v>2432.5232280000005</c:v>
                </c:pt>
                <c:pt idx="13">
                  <c:v>661.10290367999983</c:v>
                </c:pt>
                <c:pt idx="14">
                  <c:v>5346.0545520000014</c:v>
                </c:pt>
                <c:pt idx="15">
                  <c:v>1819.8619679999999</c:v>
                </c:pt>
                <c:pt idx="16">
                  <c:v>1133.7173603999991</c:v>
                </c:pt>
                <c:pt idx="17">
                  <c:v>1044.1043999999995</c:v>
                </c:pt>
                <c:pt idx="18">
                  <c:v>1385.0584919999999</c:v>
                </c:pt>
                <c:pt idx="19">
                  <c:v>5011.3410840000042</c:v>
                </c:pt>
                <c:pt idx="20">
                  <c:v>654.3054239999999</c:v>
                </c:pt>
                <c:pt idx="21">
                  <c:v>2442.844260000003</c:v>
                </c:pt>
                <c:pt idx="22">
                  <c:v>2696.4296160000017</c:v>
                </c:pt>
                <c:pt idx="23">
                  <c:v>2031.4431240000008</c:v>
                </c:pt>
                <c:pt idx="24">
                  <c:v>2963.8163520000016</c:v>
                </c:pt>
                <c:pt idx="25">
                  <c:v>2036.4836279999997</c:v>
                </c:pt>
                <c:pt idx="26">
                  <c:v>3609.7089348000018</c:v>
                </c:pt>
                <c:pt idx="27">
                  <c:v>674.94748799999991</c:v>
                </c:pt>
                <c:pt idx="28">
                  <c:v>1953.6753480000009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再エネ比較シート!$BP$13:$BP$42</c:f>
              <c:numCache>
                <c:formatCode>#,##0_);[Red]\(#,##0\)</c:formatCode>
                <c:ptCount val="30"/>
                <c:pt idx="0">
                  <c:v>140514.54610799983</c:v>
                </c:pt>
                <c:pt idx="1">
                  <c:v>27254.279316000004</c:v>
                </c:pt>
                <c:pt idx="2">
                  <c:v>1273.8178800000001</c:v>
                </c:pt>
                <c:pt idx="3">
                  <c:v>36049.971936000002</c:v>
                </c:pt>
                <c:pt idx="4">
                  <c:v>5382.7072680000001</c:v>
                </c:pt>
                <c:pt idx="5">
                  <c:v>18790.731732000004</c:v>
                </c:pt>
                <c:pt idx="6">
                  <c:v>36794.421264000041</c:v>
                </c:pt>
                <c:pt idx="7">
                  <c:v>23134.675572000007</c:v>
                </c:pt>
                <c:pt idx="8">
                  <c:v>21086.143615200017</c:v>
                </c:pt>
                <c:pt idx="9">
                  <c:v>76710.159299999796</c:v>
                </c:pt>
                <c:pt idx="10">
                  <c:v>22746.44551200002</c:v>
                </c:pt>
                <c:pt idx="11">
                  <c:v>10116.468479999996</c:v>
                </c:pt>
                <c:pt idx="12">
                  <c:v>2903.7227520000001</c:v>
                </c:pt>
                <c:pt idx="13">
                  <c:v>17155.535819999997</c:v>
                </c:pt>
                <c:pt idx="14">
                  <c:v>13018.736195999994</c:v>
                </c:pt>
                <c:pt idx="15">
                  <c:v>28232.724888000004</c:v>
                </c:pt>
                <c:pt idx="16">
                  <c:v>1717.2070319999991</c:v>
                </c:pt>
                <c:pt idx="17">
                  <c:v>57827.495747999994</c:v>
                </c:pt>
                <c:pt idx="18">
                  <c:v>1511.1210240000003</c:v>
                </c:pt>
                <c:pt idx="19">
                  <c:v>25682.708160000024</c:v>
                </c:pt>
                <c:pt idx="20">
                  <c:v>948.94802400000003</c:v>
                </c:pt>
                <c:pt idx="21">
                  <c:v>69022.807283999966</c:v>
                </c:pt>
                <c:pt idx="22">
                  <c:v>12760.764926999997</c:v>
                </c:pt>
                <c:pt idx="23">
                  <c:v>17419.161887999991</c:v>
                </c:pt>
                <c:pt idx="24">
                  <c:v>29042.915388000012</c:v>
                </c:pt>
                <c:pt idx="25">
                  <c:v>14677.080408000003</c:v>
                </c:pt>
                <c:pt idx="26">
                  <c:v>169356.93108000001</c:v>
                </c:pt>
                <c:pt idx="27">
                  <c:v>18346.945752</c:v>
                </c:pt>
                <c:pt idx="28">
                  <c:v>10043.584404000001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43.015104000000001</c:v>
                </c:pt>
                <c:pt idx="12">
                  <c:v>0</c:v>
                </c:pt>
                <c:pt idx="13">
                  <c:v>97761.600000000006</c:v>
                </c:pt>
                <c:pt idx="14">
                  <c:v>0</c:v>
                </c:pt>
                <c:pt idx="15">
                  <c:v>0</c:v>
                </c:pt>
                <c:pt idx="16">
                  <c:v>0</c:v>
                </c:pt>
                <c:pt idx="17">
                  <c:v>51159.731520000008</c:v>
                </c:pt>
                <c:pt idx="18">
                  <c:v>0</c:v>
                </c:pt>
                <c:pt idx="19">
                  <c:v>0</c:v>
                </c:pt>
                <c:pt idx="20">
                  <c:v>0</c:v>
                </c:pt>
                <c:pt idx="21">
                  <c:v>0</c:v>
                </c:pt>
                <c:pt idx="22">
                  <c:v>0</c:v>
                </c:pt>
                <c:pt idx="23">
                  <c:v>0</c:v>
                </c:pt>
                <c:pt idx="24">
                  <c:v>0</c:v>
                </c:pt>
                <c:pt idx="25">
                  <c:v>0</c:v>
                </c:pt>
                <c:pt idx="26">
                  <c:v>0</c:v>
                </c:pt>
                <c:pt idx="27">
                  <c:v>204808.81401600002</c:v>
                </c:pt>
                <c:pt idx="28">
                  <c:v>83.423231999999985</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再エネ比較シート!$BR$13:$BR$42</c:f>
              <c:numCache>
                <c:formatCode>#,##0_);[Red]\(#,##0\)</c:formatCode>
                <c:ptCount val="30"/>
                <c:pt idx="0">
                  <c:v>0</c:v>
                </c:pt>
                <c:pt idx="1">
                  <c:v>0</c:v>
                </c:pt>
                <c:pt idx="2">
                  <c:v>0</c:v>
                </c:pt>
                <c:pt idx="3">
                  <c:v>6044.4</c:v>
                </c:pt>
                <c:pt idx="4">
                  <c:v>0</c:v>
                </c:pt>
                <c:pt idx="5">
                  <c:v>0</c:v>
                </c:pt>
                <c:pt idx="6">
                  <c:v>1419.12</c:v>
                </c:pt>
                <c:pt idx="7">
                  <c:v>0</c:v>
                </c:pt>
                <c:pt idx="8">
                  <c:v>0</c:v>
                </c:pt>
                <c:pt idx="9">
                  <c:v>0</c:v>
                </c:pt>
                <c:pt idx="10">
                  <c:v>0</c:v>
                </c:pt>
                <c:pt idx="11">
                  <c:v>0</c:v>
                </c:pt>
                <c:pt idx="12">
                  <c:v>0</c:v>
                </c:pt>
                <c:pt idx="13">
                  <c:v>0</c:v>
                </c:pt>
                <c:pt idx="14">
                  <c:v>0</c:v>
                </c:pt>
                <c:pt idx="15">
                  <c:v>0</c:v>
                </c:pt>
                <c:pt idx="16">
                  <c:v>0</c:v>
                </c:pt>
                <c:pt idx="17">
                  <c:v>3311.8056000000001</c:v>
                </c:pt>
                <c:pt idx="18">
                  <c:v>0</c:v>
                </c:pt>
                <c:pt idx="19">
                  <c:v>5934.0240000000003</c:v>
                </c:pt>
                <c:pt idx="20">
                  <c:v>0</c:v>
                </c:pt>
                <c:pt idx="21">
                  <c:v>1087.992</c:v>
                </c:pt>
                <c:pt idx="22">
                  <c:v>0</c:v>
                </c:pt>
                <c:pt idx="23">
                  <c:v>0</c:v>
                </c:pt>
                <c:pt idx="24">
                  <c:v>0</c:v>
                </c:pt>
                <c:pt idx="25">
                  <c:v>81783.360000000001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再エネ比較シート!$BT$13:$BT$42</c:f>
              <c:numCache>
                <c:formatCode>#,##0_);[Red]\(#,##0\)</c:formatCode>
                <c:ptCount val="30"/>
                <c:pt idx="0">
                  <c:v>280.32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5718.5280000000002</c:v>
                </c:pt>
                <c:pt idx="17">
                  <c:v>0</c:v>
                </c:pt>
                <c:pt idx="18">
                  <c:v>0</c:v>
                </c:pt>
                <c:pt idx="19">
                  <c:v>0</c:v>
                </c:pt>
                <c:pt idx="20">
                  <c:v>0</c:v>
                </c:pt>
                <c:pt idx="21">
                  <c:v>96149.759999999995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美咲町</c:v>
                </c:pt>
                <c:pt idx="1">
                  <c:v>鳩山町</c:v>
                </c:pt>
                <c:pt idx="2">
                  <c:v>嘉手納町</c:v>
                </c:pt>
                <c:pt idx="3">
                  <c:v>猪苗代町</c:v>
                </c:pt>
                <c:pt idx="4">
                  <c:v>芦屋町</c:v>
                </c:pt>
                <c:pt idx="5">
                  <c:v>東庄町</c:v>
                </c:pt>
                <c:pt idx="6">
                  <c:v>神川町</c:v>
                </c:pt>
                <c:pt idx="7">
                  <c:v>桂川町</c:v>
                </c:pt>
                <c:pt idx="8">
                  <c:v>板野町</c:v>
                </c:pt>
                <c:pt idx="9">
                  <c:v>京丹波町</c:v>
                </c:pt>
                <c:pt idx="10">
                  <c:v>本部町</c:v>
                </c:pt>
                <c:pt idx="11">
                  <c:v>土庄町</c:v>
                </c:pt>
                <c:pt idx="12">
                  <c:v>太子町</c:v>
                </c:pt>
                <c:pt idx="13">
                  <c:v>珠洲市</c:v>
                </c:pt>
                <c:pt idx="14">
                  <c:v>高森町</c:v>
                </c:pt>
                <c:pt idx="15">
                  <c:v>階上町</c:v>
                </c:pt>
                <c:pt idx="16">
                  <c:v>坂町</c:v>
                </c:pt>
                <c:pt idx="17">
                  <c:v>遊佐町</c:v>
                </c:pt>
                <c:pt idx="18">
                  <c:v>白鷹町</c:v>
                </c:pt>
                <c:pt idx="19">
                  <c:v>松川町</c:v>
                </c:pt>
                <c:pt idx="20">
                  <c:v>板柳町</c:v>
                </c:pt>
                <c:pt idx="21">
                  <c:v>東吾妻町</c:v>
                </c:pt>
                <c:pt idx="22">
                  <c:v>早島町</c:v>
                </c:pt>
                <c:pt idx="23">
                  <c:v>甘楽町</c:v>
                </c:pt>
                <c:pt idx="24">
                  <c:v>鏡石町</c:v>
                </c:pt>
                <c:pt idx="25">
                  <c:v>鏡野町</c:v>
                </c:pt>
                <c:pt idx="26">
                  <c:v>大崎町</c:v>
                </c:pt>
                <c:pt idx="27">
                  <c:v>野辺地町</c:v>
                </c:pt>
                <c:pt idx="28">
                  <c:v>一宮町</c:v>
                </c:pt>
              </c:strCache>
            </c:strRef>
          </c:cat>
          <c:val>
            <c:numRef>
              <c:f>再エネ比較シート!$BU$13:$BU$42</c:f>
              <c:numCache>
                <c:formatCode>#,##0_);[Red]\(#,##0\)</c:formatCode>
                <c:ptCount val="30"/>
                <c:pt idx="0">
                  <c:v>142598.28643199985</c:v>
                </c:pt>
                <c:pt idx="1">
                  <c:v>28927.246596000005</c:v>
                </c:pt>
                <c:pt idx="2">
                  <c:v>1985.5250435999997</c:v>
                </c:pt>
                <c:pt idx="3">
                  <c:v>43468.989384</c:v>
                </c:pt>
                <c:pt idx="4">
                  <c:v>7901.6511372000004</c:v>
                </c:pt>
                <c:pt idx="5">
                  <c:v>20870.299668000007</c:v>
                </c:pt>
                <c:pt idx="6">
                  <c:v>40302.710160000046</c:v>
                </c:pt>
                <c:pt idx="7">
                  <c:v>26105.860660800008</c:v>
                </c:pt>
                <c:pt idx="8">
                  <c:v>24042.890060280017</c:v>
                </c:pt>
                <c:pt idx="9">
                  <c:v>79506.798935999803</c:v>
                </c:pt>
                <c:pt idx="10">
                  <c:v>23744.945352000021</c:v>
                </c:pt>
                <c:pt idx="11">
                  <c:v>11175.745199999996</c:v>
                </c:pt>
                <c:pt idx="12">
                  <c:v>5336.2459800000006</c:v>
                </c:pt>
                <c:pt idx="13">
                  <c:v>115578.23872368</c:v>
                </c:pt>
                <c:pt idx="14">
                  <c:v>18364.790747999996</c:v>
                </c:pt>
                <c:pt idx="15">
                  <c:v>30052.586856000005</c:v>
                </c:pt>
                <c:pt idx="16">
                  <c:v>8569.4523923999986</c:v>
                </c:pt>
                <c:pt idx="17">
                  <c:v>113343.13726800001</c:v>
                </c:pt>
                <c:pt idx="18">
                  <c:v>2896.1795160000001</c:v>
                </c:pt>
                <c:pt idx="19">
                  <c:v>36628.073244000028</c:v>
                </c:pt>
                <c:pt idx="20">
                  <c:v>1603.2534479999999</c:v>
                </c:pt>
                <c:pt idx="21">
                  <c:v>168703.40354399994</c:v>
                </c:pt>
                <c:pt idx="22">
                  <c:v>15457.194542999998</c:v>
                </c:pt>
                <c:pt idx="23">
                  <c:v>19450.605011999993</c:v>
                </c:pt>
                <c:pt idx="24">
                  <c:v>32006.731740000014</c:v>
                </c:pt>
                <c:pt idx="25">
                  <c:v>98496.924036000011</c:v>
                </c:pt>
                <c:pt idx="26">
                  <c:v>172966.64001480001</c:v>
                </c:pt>
                <c:pt idx="27">
                  <c:v>223830.70725600002</c:v>
                </c:pt>
                <c:pt idx="28">
                  <c:v>12080.682984000001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早島町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1650</v>
      </c>
      <c r="C23" s="6" t="s">
        <v>1328</v>
      </c>
      <c r="D23" s="6" t="s">
        <v>1329</v>
      </c>
      <c r="E23" s="1101" t="s">
        <v>1651</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1654</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1655</v>
      </c>
    </row>
    <row r="46" spans="2:5" ht="33.6" customHeight="1">
      <c r="B46" s="967" t="s">
        <v>1470</v>
      </c>
      <c r="C46" s="6" t="s">
        <v>8</v>
      </c>
      <c r="D46" s="7" t="s">
        <v>9</v>
      </c>
      <c r="E46" s="1102" t="s">
        <v>1656</v>
      </c>
    </row>
    <row r="47" spans="2:5" ht="21.95" customHeight="1">
      <c r="B47" s="438" t="s">
        <v>1613</v>
      </c>
      <c r="C47" s="442"/>
      <c r="D47" s="440"/>
      <c r="E47" s="441"/>
    </row>
    <row r="48" spans="2:5" ht="33.6" customHeight="1">
      <c r="B48" s="967" t="s">
        <v>1471</v>
      </c>
      <c r="C48" s="6" t="s">
        <v>14</v>
      </c>
      <c r="D48" s="6" t="s">
        <v>9</v>
      </c>
      <c r="E48" s="1102" t="s">
        <v>1657</v>
      </c>
    </row>
    <row r="49" spans="2:5" ht="33.6" customHeight="1">
      <c r="B49" s="967" t="s">
        <v>1472</v>
      </c>
      <c r="C49" s="6" t="s">
        <v>14</v>
      </c>
      <c r="D49" s="6" t="s">
        <v>9</v>
      </c>
      <c r="E49" s="1102" t="s">
        <v>1658</v>
      </c>
    </row>
    <row r="50" spans="2:5" ht="21.6" customHeight="1">
      <c r="B50" s="438" t="s">
        <v>1477</v>
      </c>
      <c r="C50" s="439"/>
      <c r="D50" s="440"/>
      <c r="E50" s="441"/>
    </row>
    <row r="51" spans="2:5" ht="21" customHeight="1">
      <c r="B51" s="967" t="s">
        <v>1473</v>
      </c>
      <c r="C51" s="6" t="s">
        <v>12</v>
      </c>
      <c r="D51" s="6" t="s">
        <v>1401</v>
      </c>
      <c r="E51" s="968" t="s">
        <v>1659</v>
      </c>
    </row>
    <row r="52" spans="2:5" ht="21" customHeight="1">
      <c r="B52" s="967" t="s">
        <v>1474</v>
      </c>
      <c r="C52" s="6" t="s">
        <v>12</v>
      </c>
      <c r="D52" s="6" t="s">
        <v>1401</v>
      </c>
      <c r="E52" s="968" t="s">
        <v>1660</v>
      </c>
    </row>
    <row r="53" spans="2:5" ht="21" customHeight="1">
      <c r="B53" s="969" t="s">
        <v>1475</v>
      </c>
      <c r="C53" s="970" t="s">
        <v>8</v>
      </c>
      <c r="D53" s="970" t="s">
        <v>1401</v>
      </c>
      <c r="E53" s="971" t="s">
        <v>1661</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1662</v>
      </c>
    </row>
    <row r="58" spans="2:5" ht="21.95" customHeight="1">
      <c r="B58" s="967" t="s">
        <v>1479</v>
      </c>
      <c r="C58" s="6" t="s">
        <v>13</v>
      </c>
      <c r="D58" s="7" t="s">
        <v>1409</v>
      </c>
      <c r="E58" s="1102" t="s">
        <v>1663</v>
      </c>
    </row>
    <row r="59" spans="2:5" ht="33.6" customHeight="1">
      <c r="B59" s="979" t="s">
        <v>1612</v>
      </c>
      <c r="C59" s="8" t="s">
        <v>13</v>
      </c>
      <c r="D59" s="7" t="s">
        <v>1409</v>
      </c>
      <c r="E59" s="1103" t="s">
        <v>1664</v>
      </c>
    </row>
    <row r="60" spans="2:5" ht="51" customHeight="1">
      <c r="B60" s="980" t="s">
        <v>1629</v>
      </c>
      <c r="C60" s="494" t="s">
        <v>14</v>
      </c>
      <c r="D60" s="7" t="s">
        <v>1409</v>
      </c>
      <c r="E60" s="977" t="s">
        <v>1665</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早島町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20.569232100252858</v>
      </c>
      <c r="BB5" s="34"/>
      <c r="BC5" s="19"/>
      <c r="BD5" s="364">
        <f>AC35</f>
        <v>24.588684141577684</v>
      </c>
      <c r="BE5" s="34"/>
      <c r="BF5" s="19"/>
      <c r="BG5" s="364">
        <f>AK35</f>
        <v>48.659158867622516</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19.360812124926323</v>
      </c>
      <c r="BA6" s="19"/>
      <c r="BB6" s="34"/>
      <c r="BC6" s="364">
        <f>AC36</f>
        <v>23.614052898112178</v>
      </c>
      <c r="BD6" s="19"/>
      <c r="BE6" s="34"/>
      <c r="BF6" s="364">
        <f>AK36</f>
        <v>47.715758008402837</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1.2084199753265354</v>
      </c>
      <c r="BA7" s="19"/>
      <c r="BB7" s="34"/>
      <c r="BC7" s="364">
        <f>AC37</f>
        <v>0.82452490406217804</v>
      </c>
      <c r="BD7" s="19"/>
      <c r="BE7" s="34"/>
      <c r="BF7" s="364">
        <f t="shared" ref="BF7:BF8" si="0">AK37</f>
        <v>0.94340085921967731</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0</v>
      </c>
      <c r="BA8" s="19"/>
      <c r="BB8" s="34"/>
      <c r="BC8" s="364">
        <f>AC38</f>
        <v>0.1501063394033291</v>
      </c>
      <c r="BD8" s="19"/>
      <c r="BE8" s="34"/>
      <c r="BF8" s="364">
        <f t="shared" si="0"/>
        <v>0</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89.954608919281625</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20.219543807518299</v>
      </c>
      <c r="BA9" s="364">
        <f>AZ9</f>
        <v>20.219543807518299</v>
      </c>
      <c r="BB9" s="34"/>
      <c r="BC9" s="364">
        <f>AC39</f>
        <v>24.717654749868387</v>
      </c>
      <c r="BD9" s="364">
        <f>AC39</f>
        <v>24.717654749868387</v>
      </c>
      <c r="BE9" s="34"/>
      <c r="BF9" s="364">
        <f>AK39</f>
        <v>31.385326928493544</v>
      </c>
      <c r="BG9" s="364">
        <f>AK39</f>
        <v>31.385326928493544</v>
      </c>
      <c r="BH9" s="34"/>
    </row>
    <row r="10" spans="1:62" ht="17.100000000000001" customHeight="1" thickBot="1">
      <c r="B10" s="366"/>
      <c r="C10" s="367"/>
      <c r="D10" s="369"/>
      <c r="E10" s="369"/>
      <c r="F10" s="369"/>
      <c r="G10" s="368"/>
      <c r="H10" s="368"/>
      <c r="I10" s="369"/>
      <c r="J10" s="370"/>
      <c r="K10" s="377"/>
      <c r="L10" s="286" t="s">
        <v>31</v>
      </c>
      <c r="M10" s="286"/>
      <c r="N10" s="622"/>
      <c r="O10" s="1025">
        <f>SUM(O11:O13)</f>
        <v>20.569232100252858</v>
      </c>
      <c r="P10" s="501">
        <f t="shared" ref="P10:P22" si="1">O10/$O$9</f>
        <v>0.22866234812615449</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23.062139441806949</v>
      </c>
      <c r="BA10" s="364">
        <f>AZ10</f>
        <v>23.062139441806949</v>
      </c>
      <c r="BB10" s="34"/>
      <c r="BC10" s="364">
        <f>AC40</f>
        <v>22.074908459643424</v>
      </c>
      <c r="BD10" s="364">
        <f>AC40</f>
        <v>22.074908459643424</v>
      </c>
      <c r="BE10" s="34"/>
      <c r="BF10" s="364">
        <f>AK40</f>
        <v>15.234105546137998</v>
      </c>
      <c r="BG10" s="364">
        <f>AK40</f>
        <v>15.234105546137998</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19.360812124926323</v>
      </c>
      <c r="P11" s="502">
        <f t="shared" si="1"/>
        <v>0.21522868430565056</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26.103693569703527</v>
      </c>
      <c r="BB11" s="34"/>
      <c r="BC11" s="364"/>
      <c r="BD11" s="364">
        <f>AC41</f>
        <v>26.037458119940226</v>
      </c>
      <c r="BE11" s="34"/>
      <c r="BF11" s="19"/>
      <c r="BG11" s="364">
        <f>AK41</f>
        <v>25.087514326693515</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1.2084199753265354</v>
      </c>
      <c r="P12" s="502">
        <f t="shared" si="1"/>
        <v>1.343366382050395E-2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25.392768643186873</v>
      </c>
      <c r="BA12" s="19"/>
      <c r="BB12" s="34"/>
      <c r="BC12" s="364">
        <f>AC42</f>
        <v>25.090850109265734</v>
      </c>
      <c r="BD12" s="19"/>
      <c r="BE12" s="34"/>
      <c r="BF12" s="364">
        <f>AK42</f>
        <v>24.328144019635996</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0</v>
      </c>
      <c r="P13" s="502">
        <f t="shared" si="1"/>
        <v>0</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0.71092492651665462</v>
      </c>
      <c r="BA13" s="19"/>
      <c r="BB13" s="34"/>
      <c r="BC13" s="364">
        <f>AC45</f>
        <v>0.94660801067449296</v>
      </c>
      <c r="BD13" s="19"/>
      <c r="BE13" s="34"/>
      <c r="BF13" s="364">
        <f>AK45</f>
        <v>0.75937030705751829</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20.219543807518299</v>
      </c>
      <c r="P14" s="501">
        <f t="shared" si="1"/>
        <v>0.22477496206627687</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23.062139441806949</v>
      </c>
      <c r="P15" s="501">
        <f t="shared" si="1"/>
        <v>0.25637529548376053</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v>
      </c>
      <c r="BA15" s="364">
        <f>AZ15</f>
        <v>0</v>
      </c>
      <c r="BB15" s="34"/>
      <c r="BC15" s="364">
        <f>AC47</f>
        <v>0</v>
      </c>
      <c r="BD15" s="364">
        <f>AC47</f>
        <v>0</v>
      </c>
      <c r="BE15" s="34"/>
      <c r="BF15" s="364">
        <f>AK47</f>
        <v>0</v>
      </c>
      <c r="BG15" s="364">
        <f>AK47</f>
        <v>0</v>
      </c>
      <c r="BH15" s="34"/>
    </row>
    <row r="16" spans="1:62" ht="17.100000000000001" customHeight="1" thickBot="1">
      <c r="B16" s="366"/>
      <c r="C16" s="367"/>
      <c r="D16" s="369"/>
      <c r="E16" s="369"/>
      <c r="F16" s="369"/>
      <c r="G16" s="368"/>
      <c r="H16" s="368"/>
      <c r="I16" s="369"/>
      <c r="J16" s="370"/>
      <c r="K16" s="378"/>
      <c r="L16" s="286" t="s">
        <v>44</v>
      </c>
      <c r="M16" s="387"/>
      <c r="N16" s="388"/>
      <c r="O16" s="1025">
        <f>SUM(O18:O21)</f>
        <v>26.103693569703527</v>
      </c>
      <c r="P16" s="501">
        <f t="shared" si="1"/>
        <v>0.29018739432380813</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25.392768643186873</v>
      </c>
      <c r="P17" s="502">
        <f t="shared" si="1"/>
        <v>0.28228424255584722</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14.98846384506407</v>
      </c>
      <c r="P18" s="502">
        <f t="shared" si="1"/>
        <v>0.16662252246033962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10.404304798122803</v>
      </c>
      <c r="P19" s="502">
        <f t="shared" si="1"/>
        <v>0.11566172009550761</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0.71092492651665462</v>
      </c>
      <c r="P20" s="502">
        <f t="shared" si="1"/>
        <v>7.9031517679609298E-3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v>
      </c>
      <c r="P22" s="679">
        <f t="shared" si="1"/>
        <v>0</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21.798941717657314</v>
      </c>
      <c r="AZ22" s="364">
        <f t="shared" si="3"/>
        <v>18.311231543026814</v>
      </c>
      <c r="BA22" s="364">
        <f t="shared" si="3"/>
        <v>23.184830909531431</v>
      </c>
      <c r="BB22" s="364">
        <f t="shared" si="3"/>
        <v>20.52490072377379</v>
      </c>
      <c r="BC22" s="364">
        <f t="shared" si="3"/>
        <v>26.657519880001267</v>
      </c>
      <c r="BD22" s="364">
        <f t="shared" si="3"/>
        <v>24.588684141577684</v>
      </c>
      <c r="BE22" s="364">
        <f t="shared" si="3"/>
        <v>29.469057622307265</v>
      </c>
      <c r="BF22" s="364">
        <f t="shared" si="3"/>
        <v>32.724383104885625</v>
      </c>
      <c r="BG22" s="364">
        <f t="shared" si="3"/>
        <v>37.193900242501449</v>
      </c>
      <c r="BH22" s="364">
        <f t="shared" si="3"/>
        <v>37.618416959094077</v>
      </c>
      <c r="BI22" s="364">
        <f t="shared" si="3"/>
        <v>47.8446539259415</v>
      </c>
      <c r="BJ22" s="364">
        <f t="shared" si="3"/>
        <v>29.315998213279705</v>
      </c>
      <c r="BK22" s="364">
        <f t="shared" si="3"/>
        <v>48.075499639426411</v>
      </c>
      <c r="BL22" s="364">
        <f t="shared" si="3"/>
        <v>48.659158867622516</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23.691308702702234</v>
      </c>
      <c r="AZ23" s="399">
        <f t="shared" ref="AZ23:BL23" si="4">Y39</f>
        <v>24.08771818759778</v>
      </c>
      <c r="BA23" s="399">
        <f t="shared" si="4"/>
        <v>27.227162358553329</v>
      </c>
      <c r="BB23" s="399">
        <f t="shared" si="4"/>
        <v>25.889220440734928</v>
      </c>
      <c r="BC23" s="399">
        <f t="shared" si="4"/>
        <v>25.010034092306146</v>
      </c>
      <c r="BD23" s="399">
        <f t="shared" si="4"/>
        <v>24.717654749868387</v>
      </c>
      <c r="BE23" s="399">
        <f t="shared" si="4"/>
        <v>32.652663212915343</v>
      </c>
      <c r="BF23" s="399">
        <f t="shared" si="4"/>
        <v>29.706191033365947</v>
      </c>
      <c r="BG23" s="399">
        <f t="shared" si="4"/>
        <v>29.678467676388195</v>
      </c>
      <c r="BH23" s="399">
        <f t="shared" si="4"/>
        <v>28.075580836515204</v>
      </c>
      <c r="BI23" s="399">
        <f t="shared" si="4"/>
        <v>26.106236002197747</v>
      </c>
      <c r="BJ23" s="399">
        <f t="shared" si="4"/>
        <v>23.708642468430622</v>
      </c>
      <c r="BK23" s="399">
        <f t="shared" si="4"/>
        <v>27.814445200008503</v>
      </c>
      <c r="BL23" s="399">
        <f t="shared" si="4"/>
        <v>31.385326928493544</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22.075441338145438</v>
      </c>
      <c r="AZ24" s="364">
        <f t="shared" ref="AZ24:BL24" si="5">Y40</f>
        <v>20.55579005906776</v>
      </c>
      <c r="BA24" s="364">
        <f t="shared" si="5"/>
        <v>22.272202312714995</v>
      </c>
      <c r="BB24" s="364">
        <f t="shared" si="5"/>
        <v>19.634058101362434</v>
      </c>
      <c r="BC24" s="364">
        <f t="shared" si="5"/>
        <v>21.875200330619613</v>
      </c>
      <c r="BD24" s="364">
        <f t="shared" si="5"/>
        <v>22.074908459643424</v>
      </c>
      <c r="BE24" s="364">
        <f t="shared" si="5"/>
        <v>20.504724133385391</v>
      </c>
      <c r="BF24" s="364">
        <f t="shared" si="5"/>
        <v>22.027429596830622</v>
      </c>
      <c r="BG24" s="364">
        <f t="shared" si="5"/>
        <v>19.247743658132578</v>
      </c>
      <c r="BH24" s="364">
        <f t="shared" si="5"/>
        <v>19.714661061878481</v>
      </c>
      <c r="BI24" s="364">
        <f t="shared" si="5"/>
        <v>15.990306689943464</v>
      </c>
      <c r="BJ24" s="364">
        <f t="shared" si="5"/>
        <v>14.25303350312404</v>
      </c>
      <c r="BK24" s="364">
        <f t="shared" si="5"/>
        <v>15.719004363445858</v>
      </c>
      <c r="BL24" s="364">
        <f t="shared" si="5"/>
        <v>15.234105546137998</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25.708838940508286</v>
      </c>
      <c r="AZ25" s="364">
        <f t="shared" ref="AZ25:BL25" si="6">Y41</f>
        <v>25.566058119282552</v>
      </c>
      <c r="BA25" s="364">
        <f t="shared" si="6"/>
        <v>26.041707742311559</v>
      </c>
      <c r="BB25" s="364">
        <f t="shared" si="6"/>
        <v>25.746897893345285</v>
      </c>
      <c r="BC25" s="364">
        <f t="shared" si="6"/>
        <v>26.294232474889739</v>
      </c>
      <c r="BD25" s="364">
        <f t="shared" si="6"/>
        <v>26.037458119940226</v>
      </c>
      <c r="BE25" s="364">
        <f t="shared" si="6"/>
        <v>25.791959612516155</v>
      </c>
      <c r="BF25" s="364">
        <f t="shared" si="6"/>
        <v>25.955623964529718</v>
      </c>
      <c r="BG25" s="364">
        <f t="shared" si="6"/>
        <v>26.292691316425138</v>
      </c>
      <c r="BH25" s="364">
        <f t="shared" si="6"/>
        <v>26.972067348224492</v>
      </c>
      <c r="BI25" s="364">
        <f t="shared" si="6"/>
        <v>27.060422592426477</v>
      </c>
      <c r="BJ25" s="364">
        <f t="shared" si="6"/>
        <v>27.08621282906573</v>
      </c>
      <c r="BK25" s="364">
        <f t="shared" si="6"/>
        <v>24.945069670686639</v>
      </c>
      <c r="BL25" s="364">
        <f t="shared" si="6"/>
        <v>25.087514326693515</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v>
      </c>
      <c r="AZ26" s="364">
        <f t="shared" si="7"/>
        <v>0</v>
      </c>
      <c r="BA26" s="364">
        <f t="shared" si="7"/>
        <v>0</v>
      </c>
      <c r="BB26" s="364">
        <f t="shared" si="7"/>
        <v>0</v>
      </c>
      <c r="BC26" s="364">
        <f t="shared" si="7"/>
        <v>0</v>
      </c>
      <c r="BD26" s="364">
        <f t="shared" si="7"/>
        <v>0</v>
      </c>
      <c r="BE26" s="364">
        <f t="shared" si="7"/>
        <v>0</v>
      </c>
      <c r="BF26" s="364">
        <f t="shared" si="7"/>
        <v>0</v>
      </c>
      <c r="BG26" s="364">
        <f t="shared" si="7"/>
        <v>0</v>
      </c>
      <c r="BH26" s="364">
        <f t="shared" si="7"/>
        <v>0</v>
      </c>
      <c r="BI26" s="364">
        <f t="shared" si="7"/>
        <v>0</v>
      </c>
      <c r="BJ26" s="364">
        <f t="shared" si="7"/>
        <v>0</v>
      </c>
      <c r="BK26" s="364">
        <f t="shared" si="7"/>
        <v>0</v>
      </c>
      <c r="BL26" s="364">
        <f t="shared" si="7"/>
        <v>0</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93.274530699013269</v>
      </c>
      <c r="AZ27" s="364">
        <f t="shared" si="8"/>
        <v>88.520797908974913</v>
      </c>
      <c r="BA27" s="364">
        <f t="shared" si="8"/>
        <v>98.725903323111311</v>
      </c>
      <c r="BB27" s="364">
        <f t="shared" si="8"/>
        <v>91.795077159216419</v>
      </c>
      <c r="BC27" s="364">
        <f t="shared" si="8"/>
        <v>99.836986777816762</v>
      </c>
      <c r="BD27" s="364">
        <f t="shared" si="8"/>
        <v>97.418705471029725</v>
      </c>
      <c r="BE27" s="364">
        <f t="shared" si="8"/>
        <v>108.41840458112415</v>
      </c>
      <c r="BF27" s="364">
        <f t="shared" si="8"/>
        <v>110.41362769961192</v>
      </c>
      <c r="BG27" s="364">
        <f t="shared" si="8"/>
        <v>112.41280289344735</v>
      </c>
      <c r="BH27" s="364">
        <f t="shared" si="8"/>
        <v>112.38072620571225</v>
      </c>
      <c r="BI27" s="364">
        <f t="shared" si="8"/>
        <v>117.00161921050919</v>
      </c>
      <c r="BJ27" s="364">
        <f t="shared" si="8"/>
        <v>94.363887013900097</v>
      </c>
      <c r="BK27" s="364">
        <f t="shared" si="8"/>
        <v>116.55401887356741</v>
      </c>
      <c r="BL27" s="364">
        <f t="shared" si="8"/>
        <v>120.36610566894757</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97.418705471029725</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24.588684141577684</v>
      </c>
      <c r="P31" s="501">
        <f t="shared" ref="P31:P43" si="9">O31/$O$30</f>
        <v>0.25240208256400865</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23.614052898112178</v>
      </c>
      <c r="P32" s="502">
        <f t="shared" si="9"/>
        <v>0.24239752298016834</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0.82452490406217804</v>
      </c>
      <c r="P33" s="502">
        <f t="shared" si="9"/>
        <v>8.4637226503422834E-3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0.1501063394033291</v>
      </c>
      <c r="P34" s="502">
        <f t="shared" si="9"/>
        <v>1.5408369334980289E-3</v>
      </c>
      <c r="Q34" s="371"/>
      <c r="R34" s="15"/>
      <c r="S34" s="366"/>
      <c r="T34" s="622" t="s">
        <v>29</v>
      </c>
      <c r="U34" s="375"/>
      <c r="V34" s="375"/>
      <c r="W34" s="375"/>
      <c r="X34" s="1012">
        <f>X35+X39+X40+X41+X47</f>
        <v>93.274530699013269</v>
      </c>
      <c r="Y34" s="1013">
        <f t="shared" ref="Y34:AK34" si="10">Y35+Y39+Y40+Y41+Y47</f>
        <v>88.520797908974913</v>
      </c>
      <c r="Z34" s="1013">
        <f t="shared" si="10"/>
        <v>98.725903323111311</v>
      </c>
      <c r="AA34" s="1013">
        <f t="shared" si="10"/>
        <v>91.795077159216419</v>
      </c>
      <c r="AB34" s="1013">
        <f t="shared" si="10"/>
        <v>99.836986777816762</v>
      </c>
      <c r="AC34" s="1013">
        <f t="shared" si="10"/>
        <v>97.418705471029725</v>
      </c>
      <c r="AD34" s="1013">
        <f t="shared" si="10"/>
        <v>108.41840458112415</v>
      </c>
      <c r="AE34" s="1013">
        <f t="shared" si="10"/>
        <v>110.41362769961192</v>
      </c>
      <c r="AF34" s="1013">
        <f t="shared" si="10"/>
        <v>112.41280289344735</v>
      </c>
      <c r="AG34" s="1013">
        <f t="shared" si="10"/>
        <v>112.38072620571225</v>
      </c>
      <c r="AH34" s="1013">
        <f t="shared" si="10"/>
        <v>117.00161921050919</v>
      </c>
      <c r="AI34" s="1013">
        <f t="shared" si="10"/>
        <v>94.363887013900097</v>
      </c>
      <c r="AJ34" s="1013">
        <f t="shared" si="10"/>
        <v>116.55401887356741</v>
      </c>
      <c r="AK34" s="1014">
        <f t="shared" si="10"/>
        <v>120.36610566894757</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24.717654749868387</v>
      </c>
      <c r="P35" s="501">
        <f t="shared" si="9"/>
        <v>0.25372596187103819</v>
      </c>
      <c r="Q35" s="371"/>
      <c r="R35" s="15"/>
      <c r="S35" s="366"/>
      <c r="T35" s="377"/>
      <c r="U35" s="286" t="s">
        <v>31</v>
      </c>
      <c r="V35" s="387"/>
      <c r="W35" s="387"/>
      <c r="X35" s="1015">
        <f>SUM(X36:X38)</f>
        <v>21.798941717657314</v>
      </c>
      <c r="Y35" s="1016">
        <f t="shared" ref="Y35:AK35" si="11">SUM(Y36:Y38)</f>
        <v>18.311231543026814</v>
      </c>
      <c r="Z35" s="1016">
        <f t="shared" si="11"/>
        <v>23.184830909531431</v>
      </c>
      <c r="AA35" s="1016">
        <f t="shared" si="11"/>
        <v>20.52490072377379</v>
      </c>
      <c r="AB35" s="1016">
        <f t="shared" si="11"/>
        <v>26.657519880001267</v>
      </c>
      <c r="AC35" s="1016">
        <f t="shared" si="11"/>
        <v>24.588684141577684</v>
      </c>
      <c r="AD35" s="1016">
        <f t="shared" si="11"/>
        <v>29.469057622307265</v>
      </c>
      <c r="AE35" s="1016">
        <f t="shared" si="11"/>
        <v>32.724383104885625</v>
      </c>
      <c r="AF35" s="1016">
        <f t="shared" si="11"/>
        <v>37.193900242501449</v>
      </c>
      <c r="AG35" s="1016">
        <f t="shared" si="11"/>
        <v>37.618416959094077</v>
      </c>
      <c r="AH35" s="1016">
        <f t="shared" si="11"/>
        <v>47.8446539259415</v>
      </c>
      <c r="AI35" s="1016">
        <f t="shared" si="11"/>
        <v>29.315998213279705</v>
      </c>
      <c r="AJ35" s="1016">
        <f t="shared" si="11"/>
        <v>48.075499639426411</v>
      </c>
      <c r="AK35" s="1017">
        <f t="shared" si="11"/>
        <v>48.659158867622516</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22.074908459643424</v>
      </c>
      <c r="P36" s="501">
        <f t="shared" si="9"/>
        <v>0.22659825290131819</v>
      </c>
      <c r="Q36" s="371"/>
      <c r="R36" s="15"/>
      <c r="S36" s="401" t="s">
        <v>98</v>
      </c>
      <c r="T36" s="378"/>
      <c r="U36" s="389"/>
      <c r="V36" s="379" t="s">
        <v>98</v>
      </c>
      <c r="W36" s="402"/>
      <c r="X36" s="1018">
        <f>VLOOKUP(年度マスタ!$K$4&amp;"_"&amp;X$33,データシート1!$A:$BS,MATCH("aa_"&amp;$S36,データシート1!$A$1:$BS$1,0),0)</f>
        <v>21.089205189164101</v>
      </c>
      <c r="Y36" s="1019">
        <f>VLOOKUP(年度マスタ!$K$4&amp;"_"&amp;Y$33,データシート1!$A:$BS,MATCH("aa_"&amp;$S36,データシート1!$A$1:$BS$1,0),0)</f>
        <v>17.345710582302381</v>
      </c>
      <c r="Z36" s="1019">
        <f>VLOOKUP(年度マスタ!$K$4&amp;"_"&amp;Z$33,データシート1!$A:$BS,MATCH("aa_"&amp;$S36,データシート1!$A$1:$BS$1,0),0)</f>
        <v>22.14867106310508</v>
      </c>
      <c r="AA36" s="1019">
        <f>VLOOKUP(年度マスタ!$K$4&amp;"_"&amp;AA$33,データシート1!$A:$BS,MATCH("aa_"&amp;$S36,データシート1!$A$1:$BS$1,0),0)</f>
        <v>19.274685582913083</v>
      </c>
      <c r="AB36" s="1019">
        <f>VLOOKUP(年度マスタ!$K$4&amp;"_"&amp;AB$33,データシート1!$A:$BS,MATCH("aa_"&amp;$S36,データシート1!$A$1:$BS$1,0),0)</f>
        <v>25.51239737105675</v>
      </c>
      <c r="AC36" s="1019">
        <f>VLOOKUP(年度マスタ!$K$4&amp;"_"&amp;AC$33,データシート1!$A:$BS,MATCH("aa_"&amp;$S36,データシート1!$A$1:$BS$1,0),0)</f>
        <v>23.614052898112178</v>
      </c>
      <c r="AD36" s="1019">
        <f>VLOOKUP(年度マスタ!$K$4&amp;"_"&amp;AD$33,データシート1!$A:$BS,MATCH("aa_"&amp;$S36,データシート1!$A$1:$BS$1,0),0)</f>
        <v>28.078582674544556</v>
      </c>
      <c r="AE36" s="1019">
        <f>VLOOKUP(年度マスタ!$K$4&amp;"_"&amp;AE$33,データシート1!$A:$BS,MATCH("aa_"&amp;$S36,データシート1!$A$1:$BS$1,0),0)</f>
        <v>31.284213107934033</v>
      </c>
      <c r="AF36" s="1019">
        <f>VLOOKUP(年度マスタ!$K$4&amp;"_"&amp;AF$33,データシート1!$A:$BS,MATCH("aa_"&amp;$S36,データシート1!$A$1:$BS$1,0),0)</f>
        <v>35.859835319864168</v>
      </c>
      <c r="AG36" s="1019">
        <f>VLOOKUP(年度マスタ!$K$4&amp;"_"&amp;AG$33,データシート1!$A:$BS,MATCH("aa_"&amp;$S36,データシート1!$A$1:$BS$1,0),0)</f>
        <v>36.263392860956039</v>
      </c>
      <c r="AH36" s="1019">
        <f>VLOOKUP(年度マスタ!$K$4&amp;"_"&amp;AH$33,データシート1!$A:$BS,MATCH("aa_"&amp;$S36,データシート1!$A$1:$BS$1,0),0)</f>
        <v>46.592909471853375</v>
      </c>
      <c r="AI36" s="1019">
        <f>VLOOKUP(年度マスタ!$K$4&amp;"_"&amp;AI$33,データシート1!$A:$BS,MATCH("aa_"&amp;$S36,データシート1!$A$1:$BS$1,0),0)</f>
        <v>28.168631871822374</v>
      </c>
      <c r="AJ36" s="1019">
        <f>VLOOKUP(年度マスタ!$K$4&amp;"_"&amp;AJ$33,データシート1!$A:$BS,MATCH("aa_"&amp;$S36,データシート1!$A$1:$BS$1,0),0)</f>
        <v>47.220062951452277</v>
      </c>
      <c r="AK36" s="1020">
        <f>VLOOKUP(年度マスタ!$K$4&amp;"_"&amp;AK$33,データシート1!$A:$BS,MATCH("aa_"&amp;$S36,データシート1!$A$1:$BS$1,0),0)</f>
        <v>47.715758008402837</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26.037458119940226</v>
      </c>
      <c r="P37" s="501">
        <f t="shared" si="9"/>
        <v>0.26727370266363493</v>
      </c>
      <c r="Q37" s="371"/>
      <c r="R37" s="15"/>
      <c r="S37" s="401" t="s">
        <v>100</v>
      </c>
      <c r="T37" s="378"/>
      <c r="U37" s="389"/>
      <c r="V37" s="379" t="s">
        <v>107</v>
      </c>
      <c r="W37" s="402"/>
      <c r="X37" s="1018">
        <f>VLOOKUP(年度マスタ!$K$4&amp;"_"&amp;X$33,データシート1!$A:$BS,MATCH("aa_"&amp;$S37,データシート1!$A$1:$BS$1,0),0)</f>
        <v>0.70973652849321289</v>
      </c>
      <c r="Y37" s="1019">
        <f>VLOOKUP(年度マスタ!$K$4&amp;"_"&amp;Y$33,データシート1!$A:$BS,MATCH("aa_"&amp;$S37,データシート1!$A$1:$BS$1,0),0)</f>
        <v>0.83738773004293321</v>
      </c>
      <c r="Z37" s="1019">
        <f>VLOOKUP(年度マスタ!$K$4&amp;"_"&amp;Z$33,データシート1!$A:$BS,MATCH("aa_"&amp;$S37,データシート1!$A$1:$BS$1,0),0)</f>
        <v>0.9147652419160659</v>
      </c>
      <c r="AA37" s="1019">
        <f>VLOOKUP(年度マスタ!$K$4&amp;"_"&amp;AA$33,データシート1!$A:$BS,MATCH("aa_"&amp;$S37,データシート1!$A$1:$BS$1,0),0)</f>
        <v>1.0873417352433856</v>
      </c>
      <c r="AB37" s="1019">
        <f>VLOOKUP(年度マスタ!$K$4&amp;"_"&amp;AB$33,データシート1!$A:$BS,MATCH("aa_"&amp;$S37,データシート1!$A$1:$BS$1,0),0)</f>
        <v>0.98350020830622642</v>
      </c>
      <c r="AC37" s="1019">
        <f>VLOOKUP(年度マスタ!$K$4&amp;"_"&amp;AC$33,データシート1!$A:$BS,MATCH("aa_"&amp;$S37,データシート1!$A$1:$BS$1,0),0)</f>
        <v>0.82452490406217804</v>
      </c>
      <c r="AD37" s="1019">
        <f>VLOOKUP(年度マスタ!$K$4&amp;"_"&amp;AD$33,データシート1!$A:$BS,MATCH("aa_"&amp;$S37,データシート1!$A$1:$BS$1,0),0)</f>
        <v>1.0955566415440978</v>
      </c>
      <c r="AE37" s="1019">
        <f>VLOOKUP(年度マスタ!$K$4&amp;"_"&amp;AE$33,データシート1!$A:$BS,MATCH("aa_"&amp;$S37,データシート1!$A$1:$BS$1,0),0)</f>
        <v>0.99108825908806242</v>
      </c>
      <c r="AF37" s="1019">
        <f>VLOOKUP(年度マスタ!$K$4&amp;"_"&amp;AF$33,データシート1!$A:$BS,MATCH("aa_"&amp;$S37,データシート1!$A$1:$BS$1,0),0)</f>
        <v>0.98315088729740263</v>
      </c>
      <c r="AG37" s="1019">
        <f>VLOOKUP(年度マスタ!$K$4&amp;"_"&amp;AG$33,データシート1!$A:$BS,MATCH("aa_"&amp;$S37,データシート1!$A$1:$BS$1,0),0)</f>
        <v>1.0226932030083009</v>
      </c>
      <c r="AH37" s="1019">
        <f>VLOOKUP(年度マスタ!$K$4&amp;"_"&amp;AH$33,データシート1!$A:$BS,MATCH("aa_"&amp;$S37,データシート1!$A$1:$BS$1,0),0)</f>
        <v>0.9489846223455668</v>
      </c>
      <c r="AI37" s="1019">
        <f>VLOOKUP(年度マスタ!$K$4&amp;"_"&amp;AI$33,データシート1!$A:$BS,MATCH("aa_"&amp;$S37,データシート1!$A$1:$BS$1,0),0)</f>
        <v>0.84537130786853631</v>
      </c>
      <c r="AJ37" s="1019">
        <f>VLOOKUP(年度マスタ!$K$4&amp;"_"&amp;AJ$33,データシート1!$A:$BS,MATCH("aa_"&amp;$S37,データシート1!$A$1:$BS$1,0),0)</f>
        <v>0.8554366879741343</v>
      </c>
      <c r="AK37" s="1020">
        <f>VLOOKUP(年度マスタ!$K$4&amp;"_"&amp;AK$33,データシート1!$A:$BS,MATCH("aa_"&amp;$S37,データシート1!$A$1:$BS$1,0),0)</f>
        <v>0.94340085921967731</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25.090850109265734</v>
      </c>
      <c r="P38" s="502">
        <f t="shared" si="9"/>
        <v>0.25755680069806741</v>
      </c>
      <c r="Q38" s="371"/>
      <c r="R38" s="15"/>
      <c r="S38" s="401" t="s">
        <v>101</v>
      </c>
      <c r="T38" s="378"/>
      <c r="U38" s="391"/>
      <c r="V38" s="404" t="s">
        <v>110</v>
      </c>
      <c r="W38" s="404"/>
      <c r="X38" s="1018">
        <f>VLOOKUP(年度マスタ!$K$4&amp;"_"&amp;X$33,データシート1!$A:$BS,MATCH("aa_"&amp;$S38,データシート1!$A$1:$BS$1,0),0)</f>
        <v>0</v>
      </c>
      <c r="Y38" s="1019">
        <f>VLOOKUP(年度マスタ!$K$4&amp;"_"&amp;Y$33,データシート1!$A:$BS,MATCH("aa_"&amp;$S38,データシート1!$A$1:$BS$1,0),0)</f>
        <v>0.12813323068149735</v>
      </c>
      <c r="Z38" s="1019">
        <f>VLOOKUP(年度マスタ!$K$4&amp;"_"&amp;Z$33,データシート1!$A:$BS,MATCH("aa_"&amp;$S38,データシート1!$A$1:$BS$1,0),0)</f>
        <v>0.12139460451028609</v>
      </c>
      <c r="AA38" s="1019">
        <f>VLOOKUP(年度マスタ!$K$4&amp;"_"&amp;AA$33,データシート1!$A:$BS,MATCH("aa_"&amp;$S38,データシート1!$A$1:$BS$1,0),0)</f>
        <v>0.16287340561732205</v>
      </c>
      <c r="AB38" s="1019">
        <f>VLOOKUP(年度マスタ!$K$4&amp;"_"&amp;AB$33,データシート1!$A:$BS,MATCH("aa_"&amp;$S38,データシート1!$A$1:$BS$1,0),0)</f>
        <v>0.16162230063829286</v>
      </c>
      <c r="AC38" s="1019">
        <f>VLOOKUP(年度マスタ!$K$4&amp;"_"&amp;AC$33,データシート1!$A:$BS,MATCH("aa_"&amp;$S38,データシート1!$A$1:$BS$1,0),0)</f>
        <v>0.1501063394033291</v>
      </c>
      <c r="AD38" s="1019">
        <f>VLOOKUP(年度マスタ!$K$4&amp;"_"&amp;AD$33,データシート1!$A:$BS,MATCH("aa_"&amp;$S38,データシート1!$A$1:$BS$1,0),0)</f>
        <v>0.29491830621861209</v>
      </c>
      <c r="AE38" s="1019">
        <f>VLOOKUP(年度マスタ!$K$4&amp;"_"&amp;AE$33,データシート1!$A:$BS,MATCH("aa_"&amp;$S38,データシート1!$A$1:$BS$1,0),0)</f>
        <v>0.44908173786352884</v>
      </c>
      <c r="AF38" s="1019">
        <f>VLOOKUP(年度マスタ!$K$4&amp;"_"&amp;AF$33,データシート1!$A:$BS,MATCH("aa_"&amp;$S38,データシート1!$A$1:$BS$1,0),0)</f>
        <v>0.35091403533987742</v>
      </c>
      <c r="AG38" s="1019">
        <f>VLOOKUP(年度マスタ!$K$4&amp;"_"&amp;AG$33,データシート1!$A:$BS,MATCH("aa_"&amp;$S38,データシート1!$A$1:$BS$1,0),0)</f>
        <v>0.33233089512973729</v>
      </c>
      <c r="AH38" s="1019">
        <f>VLOOKUP(年度マスタ!$K$4&amp;"_"&amp;AH$33,データシート1!$A:$BS,MATCH("aa_"&amp;$S38,データシート1!$A$1:$BS$1,0),0)</f>
        <v>0.30275983174255611</v>
      </c>
      <c r="AI38" s="1019">
        <f>VLOOKUP(年度マスタ!$K$4&amp;"_"&amp;AI$33,データシート1!$A:$BS,MATCH("aa_"&amp;$S38,データシート1!$A$1:$BS$1,0),0)</f>
        <v>0.30199503358879465</v>
      </c>
      <c r="AJ38" s="1019">
        <f>VLOOKUP(年度マスタ!$K$4&amp;"_"&amp;AJ$33,データシート1!$A:$BS,MATCH("aa_"&amp;$S38,データシート1!$A$1:$BS$1,0),0)</f>
        <v>0</v>
      </c>
      <c r="AK38" s="1020">
        <f>VLOOKUP(年度マスタ!$K$4&amp;"_"&amp;AK$33,データシート1!$A:$BS,MATCH("aa_"&amp;$S38,データシート1!$A$1:$BS$1,0),0)</f>
        <v>0</v>
      </c>
      <c r="AL38" s="373"/>
      <c r="AW38" s="19" t="str">
        <f>年度マスタ!H4</f>
        <v>33</v>
      </c>
      <c r="AX38" s="19" t="s">
        <v>111</v>
      </c>
      <c r="AY38" s="19">
        <f>VLOOKUP($AW38&amp;"_"&amp;$AY$34,データシート1!$A:$BS,MATCH($AY$31&amp;"_"&amp;AY$36,データシート1!$A$1:$BS$1,0),0)</f>
        <v>27470.312905715891</v>
      </c>
      <c r="AZ38" s="19">
        <f>VLOOKUP($AW38&amp;"_"&amp;$AY$34,データシート1!$A:$BS,MATCH($AY$31&amp;"_"&amp;AZ$36,データシート1!$A$1:$BS$1,0),0)</f>
        <v>153.37511111777374</v>
      </c>
      <c r="BA38" s="19">
        <f>VLOOKUP($AW38&amp;"_"&amp;$AY$34,データシート1!$A:$BS,MATCH($AY$31&amp;"_"&amp;BA$36,データシート1!$A$1:$BS$1,0),0)</f>
        <v>203.8361309017321</v>
      </c>
      <c r="BB38" s="19">
        <f>VLOOKUP($AW38&amp;"_"&amp;$AY$34,データシート1!$A:$BS,MATCH($AY$31&amp;"_"&amp;BB$36,データシート1!$A$1:$BS$1,0),0)</f>
        <v>2830.9825070042639</v>
      </c>
      <c r="BC38" s="19">
        <f>VLOOKUP($AW38&amp;"_"&amp;$AY$34,データシート1!$A:$BS,MATCH($AY$31&amp;"_"&amp;BC$36,データシート1!$A$1:$BS$1,0),0)</f>
        <v>2563.1739630725924</v>
      </c>
      <c r="BD38" s="19">
        <f>VLOOKUP($AW38&amp;"_"&amp;$AY$34,データシート1!$A:$BS,MATCH($AY$31&amp;"_"&amp;BD$36,データシート1!$A$1:$BS$1,0),0)</f>
        <v>1627.0767941612446</v>
      </c>
      <c r="BE38" s="19">
        <f>VLOOKUP($AW38&amp;"_"&amp;$AY$34,データシート1!$A:$BS,MATCH($AY$31&amp;"_"&amp;BE$36,データシート1!$A$1:$BS$1,0),0)</f>
        <v>1490.8012035611005</v>
      </c>
      <c r="BF38" s="19">
        <f>VLOOKUP($AW38&amp;"_"&amp;$AY$34,データシート1!$A:$BS,MATCH($AY$31&amp;"_"&amp;BF$36,データシート1!$A$1:$BS$1,0),0)</f>
        <v>112.1380976463188</v>
      </c>
      <c r="BG38" s="19">
        <f>VLOOKUP($AW38&amp;"_"&amp;$AY$34,データシート1!$A:$BS,MATCH($AY$31&amp;"_"&amp;BG$36,データシート1!$A$1:$BS$1,0),0)</f>
        <v>261.29210819577378</v>
      </c>
      <c r="BH38" s="19">
        <f>VLOOKUP($AW38&amp;"_"&amp;$AY$34,データシート1!$A:$BS,MATCH($AY$31&amp;"_"&amp;BH$36,データシート1!$A$1:$BS$1,0),0)</f>
        <v>237.97618133225961</v>
      </c>
    </row>
    <row r="39" spans="2:64" ht="17.100000000000001" customHeight="1" thickBot="1">
      <c r="B39" s="366"/>
      <c r="C39" s="367"/>
      <c r="D39" s="369"/>
      <c r="E39" s="993"/>
      <c r="F39" s="369"/>
      <c r="G39" s="368"/>
      <c r="H39" s="368"/>
      <c r="I39" s="369"/>
      <c r="J39" s="370"/>
      <c r="K39" s="378"/>
      <c r="L39" s="389"/>
      <c r="M39" s="389"/>
      <c r="N39" s="390" t="s">
        <v>1298</v>
      </c>
      <c r="O39" s="1026">
        <f>AC43</f>
        <v>14.09105926354972</v>
      </c>
      <c r="P39" s="502">
        <f t="shared" si="9"/>
        <v>0.14464428772090496</v>
      </c>
      <c r="Q39" s="371"/>
      <c r="R39" s="15"/>
      <c r="S39" s="401" t="s">
        <v>102</v>
      </c>
      <c r="T39" s="378"/>
      <c r="U39" s="386" t="s">
        <v>112</v>
      </c>
      <c r="V39" s="387"/>
      <c r="W39" s="387"/>
      <c r="X39" s="1015">
        <f>VLOOKUP(年度マスタ!$K$4&amp;"_"&amp;X$33,データシート1!$A:$BS,MATCH("aa_"&amp;$S39,データシート1!$A$1:$BS$1,0),0)</f>
        <v>23.691308702702234</v>
      </c>
      <c r="Y39" s="1016">
        <f>VLOOKUP(年度マスタ!$K$4&amp;"_"&amp;Y$33,データシート1!$A:$BS,MATCH("aa_"&amp;$S39,データシート1!$A$1:$BS$1,0),0)</f>
        <v>24.08771818759778</v>
      </c>
      <c r="Z39" s="1016">
        <f>VLOOKUP(年度マスタ!$K$4&amp;"_"&amp;Z$33,データシート1!$A:$BS,MATCH("aa_"&amp;$S39,データシート1!$A$1:$BS$1,0),0)</f>
        <v>27.227162358553329</v>
      </c>
      <c r="AA39" s="1016">
        <f>VLOOKUP(年度マスタ!$K$4&amp;"_"&amp;AA$33,データシート1!$A:$BS,MATCH("aa_"&amp;$S39,データシート1!$A$1:$BS$1,0),0)</f>
        <v>25.889220440734928</v>
      </c>
      <c r="AB39" s="1016">
        <f>VLOOKUP(年度マスタ!$K$4&amp;"_"&amp;AB$33,データシート1!$A:$BS,MATCH("aa_"&amp;$S39,データシート1!$A$1:$BS$1,0),0)</f>
        <v>25.010034092306146</v>
      </c>
      <c r="AC39" s="1016">
        <f>VLOOKUP(年度マスタ!$K$4&amp;"_"&amp;AC$33,データシート1!$A:$BS,MATCH("aa_"&amp;$S39,データシート1!$A$1:$BS$1,0),0)</f>
        <v>24.717654749868387</v>
      </c>
      <c r="AD39" s="1016">
        <f>VLOOKUP(年度マスタ!$K$4&amp;"_"&amp;AD$33,データシート1!$A:$BS,MATCH("aa_"&amp;$S39,データシート1!$A$1:$BS$1,0),0)</f>
        <v>32.652663212915343</v>
      </c>
      <c r="AE39" s="1016">
        <f>VLOOKUP(年度マスタ!$K$4&amp;"_"&amp;AE$33,データシート1!$A:$BS,MATCH("aa_"&amp;$S39,データシート1!$A$1:$BS$1,0),0)</f>
        <v>29.706191033365947</v>
      </c>
      <c r="AF39" s="1016">
        <f>VLOOKUP(年度マスタ!$K$4&amp;"_"&amp;AF$33,データシート1!$A:$BS,MATCH("aa_"&amp;$S39,データシート1!$A$1:$BS$1,0),0)</f>
        <v>29.678467676388195</v>
      </c>
      <c r="AG39" s="1016">
        <f>VLOOKUP(年度マスタ!$K$4&amp;"_"&amp;AG$33,データシート1!$A:$BS,MATCH("aa_"&amp;$S39,データシート1!$A$1:$BS$1,0),0)</f>
        <v>28.075580836515204</v>
      </c>
      <c r="AH39" s="1016">
        <f>VLOOKUP(年度マスタ!$K$4&amp;"_"&amp;AH$33,データシート1!$A:$BS,MATCH("aa_"&amp;$S39,データシート1!$A$1:$BS$1,0),0)</f>
        <v>26.106236002197747</v>
      </c>
      <c r="AI39" s="1016">
        <f>VLOOKUP(年度マスタ!$K$4&amp;"_"&amp;AI$33,データシート1!$A:$BS,MATCH("aa_"&amp;$S39,データシート1!$A$1:$BS$1,0),0)</f>
        <v>23.708642468430622</v>
      </c>
      <c r="AJ39" s="1016">
        <f>VLOOKUP(年度マスタ!$K$4&amp;"_"&amp;AJ$33,データシート1!$A:$BS,MATCH("aa_"&amp;$S39,データシート1!$A$1:$BS$1,0),0)</f>
        <v>27.814445200008503</v>
      </c>
      <c r="AK39" s="1017">
        <f>VLOOKUP(年度マスタ!$K$4&amp;"_"&amp;AK$33,データシート1!$A:$BS,MATCH("aa_"&amp;$S39,データシート1!$A$1:$BS$1,0),0)</f>
        <v>31.385326928493544</v>
      </c>
      <c r="AL39" s="373"/>
      <c r="AW39" s="19" t="str">
        <f>年度マスタ!K4</f>
        <v>33423</v>
      </c>
      <c r="AX39" s="19" t="s">
        <v>113</v>
      </c>
      <c r="AY39" s="19">
        <f>VLOOKUP($AW39&amp;"_"&amp;$AY$34,データシート1!$A:$BS,MATCH($AY$31&amp;"_"&amp;AY$36,データシート1!$A$1:$BS$1,0),0)</f>
        <v>47.715758008402837</v>
      </c>
      <c r="AZ39" s="19">
        <f>VLOOKUP($AW39&amp;"_"&amp;$AY$34,データシート1!$A:$BS,MATCH($AY$31&amp;"_"&amp;AZ$36,データシート1!$A$1:$BS$1,0),0)</f>
        <v>0.94340085921967731</v>
      </c>
      <c r="BA39" s="19">
        <f>VLOOKUP($AW39&amp;"_"&amp;$AY$34,データシート1!$A:$BS,MATCH($AY$31&amp;"_"&amp;BA$36,データシート1!$A$1:$BS$1,0),0)</f>
        <v>0</v>
      </c>
      <c r="BB39" s="19">
        <f>VLOOKUP($AW39&amp;"_"&amp;$AY$34,データシート1!$A:$BS,MATCH($AY$31&amp;"_"&amp;BB$36,データシート1!$A$1:$BS$1,0),0)</f>
        <v>31.385326928493544</v>
      </c>
      <c r="BC39" s="19">
        <f>VLOOKUP($AW39&amp;"_"&amp;$AY$34,データシート1!$A:$BS,MATCH($AY$31&amp;"_"&amp;BC$36,データシート1!$A$1:$BS$1,0),0)</f>
        <v>15.234105546137998</v>
      </c>
      <c r="BD39" s="19">
        <f>VLOOKUP($AW39&amp;"_"&amp;$AY$34,データシート1!$A:$BS,MATCH($AY$31&amp;"_"&amp;BD$36,データシート1!$A$1:$BS$1,0),0)</f>
        <v>11.283156232825629</v>
      </c>
      <c r="BE39" s="19">
        <f>VLOOKUP($AW39&amp;"_"&amp;$AY$34,データシート1!$A:$BS,MATCH($AY$31&amp;"_"&amp;BE$36,データシート1!$A$1:$BS$1,0),0)</f>
        <v>13.044987786810367</v>
      </c>
      <c r="BF39" s="19">
        <f>VLOOKUP($AW39&amp;"_"&amp;$AY$34,データシート1!$A:$BS,MATCH($AY$31&amp;"_"&amp;BF$36,データシート1!$A$1:$BS$1,0),0)</f>
        <v>0.75937030705751829</v>
      </c>
      <c r="BG39" s="19">
        <f>VLOOKUP($AW39&amp;"_"&amp;$AY$34,データシート1!$A:$BS,MATCH($AY$31&amp;"_"&amp;BG$36,データシート1!$A$1:$BS$1,0),0)</f>
        <v>0</v>
      </c>
      <c r="BH39" s="19">
        <f>VLOOKUP($AW39&amp;"_"&amp;$AY$34,データシート1!$A:$BS,MATCH($AY$31&amp;"_"&amp;BH$36,データシート1!$A$1:$BS$1,0),0)</f>
        <v>0</v>
      </c>
    </row>
    <row r="40" spans="2:64" ht="17.100000000000001" customHeight="1" thickBot="1">
      <c r="B40" s="366"/>
      <c r="C40" s="367"/>
      <c r="D40" s="369"/>
      <c r="E40" s="369"/>
      <c r="F40" s="369"/>
      <c r="G40" s="368"/>
      <c r="H40" s="368"/>
      <c r="I40" s="369"/>
      <c r="J40" s="370"/>
      <c r="K40" s="378"/>
      <c r="L40" s="389"/>
      <c r="M40" s="391"/>
      <c r="N40" s="382" t="s">
        <v>47</v>
      </c>
      <c r="O40" s="1026">
        <f>AC44</f>
        <v>10.999790845716014</v>
      </c>
      <c r="P40" s="502">
        <f t="shared" si="9"/>
        <v>0.11291251297716248</v>
      </c>
      <c r="Q40" s="371"/>
      <c r="R40" s="15"/>
      <c r="S40" s="401" t="s">
        <v>78</v>
      </c>
      <c r="T40" s="378"/>
      <c r="U40" s="386" t="s">
        <v>78</v>
      </c>
      <c r="V40" s="387"/>
      <c r="W40" s="387"/>
      <c r="X40" s="1015">
        <f>VLOOKUP(年度マスタ!$K$4&amp;"_"&amp;X$33,データシート1!$A:$BS,MATCH("aa_"&amp;$S40,データシート1!$A$1:$BS$1,0),0)</f>
        <v>22.075441338145438</v>
      </c>
      <c r="Y40" s="1016">
        <f>VLOOKUP(年度マスタ!$K$4&amp;"_"&amp;Y$33,データシート1!$A:$BS,MATCH("aa_"&amp;$S40,データシート1!$A$1:$BS$1,0),0)</f>
        <v>20.55579005906776</v>
      </c>
      <c r="Z40" s="1016">
        <f>VLOOKUP(年度マスタ!$K$4&amp;"_"&amp;Z$33,データシート1!$A:$BS,MATCH("aa_"&amp;$S40,データシート1!$A$1:$BS$1,0),0)</f>
        <v>22.272202312714995</v>
      </c>
      <c r="AA40" s="1016">
        <f>VLOOKUP(年度マスタ!$K$4&amp;"_"&amp;AA$33,データシート1!$A:$BS,MATCH("aa_"&amp;$S40,データシート1!$A$1:$BS$1,0),0)</f>
        <v>19.634058101362434</v>
      </c>
      <c r="AB40" s="1016">
        <f>VLOOKUP(年度マスタ!$K$4&amp;"_"&amp;AB$33,データシート1!$A:$BS,MATCH("aa_"&amp;$S40,データシート1!$A$1:$BS$1,0),0)</f>
        <v>21.875200330619613</v>
      </c>
      <c r="AC40" s="1016">
        <f>VLOOKUP(年度マスタ!$K$4&amp;"_"&amp;AC$33,データシート1!$A:$BS,MATCH("aa_"&amp;$S40,データシート1!$A$1:$BS$1,0),0)</f>
        <v>22.074908459643424</v>
      </c>
      <c r="AD40" s="1016">
        <f>VLOOKUP(年度マスタ!$K$4&amp;"_"&amp;AD$33,データシート1!$A:$BS,MATCH("aa_"&amp;$S40,データシート1!$A$1:$BS$1,0),0)</f>
        <v>20.504724133385391</v>
      </c>
      <c r="AE40" s="1016">
        <f>VLOOKUP(年度マスタ!$K$4&amp;"_"&amp;AE$33,データシート1!$A:$BS,MATCH("aa_"&amp;$S40,データシート1!$A$1:$BS$1,0),0)</f>
        <v>22.027429596830622</v>
      </c>
      <c r="AF40" s="1016">
        <f>VLOOKUP(年度マスタ!$K$4&amp;"_"&amp;AF$33,データシート1!$A:$BS,MATCH("aa_"&amp;$S40,データシート1!$A$1:$BS$1,0),0)</f>
        <v>19.247743658132578</v>
      </c>
      <c r="AG40" s="1016">
        <f>VLOOKUP(年度マスタ!$K$4&amp;"_"&amp;AG$33,データシート1!$A:$BS,MATCH("aa_"&amp;$S40,データシート1!$A$1:$BS$1,0),0)</f>
        <v>19.714661061878481</v>
      </c>
      <c r="AH40" s="1016">
        <f>VLOOKUP(年度マスタ!$K$4&amp;"_"&amp;AH$33,データシート1!$A:$BS,MATCH("aa_"&amp;$S40,データシート1!$A$1:$BS$1,0),0)</f>
        <v>15.990306689943464</v>
      </c>
      <c r="AI40" s="1016">
        <f>VLOOKUP(年度マスタ!$K$4&amp;"_"&amp;AI$33,データシート1!$A:$BS,MATCH("aa_"&amp;$S40,データシート1!$A$1:$BS$1,0),0)</f>
        <v>14.25303350312404</v>
      </c>
      <c r="AJ40" s="1016">
        <f>VLOOKUP(年度マスタ!$K$4&amp;"_"&amp;AJ$33,データシート1!$A:$BS,MATCH("aa_"&amp;$S40,データシート1!$A$1:$BS$1,0),0)</f>
        <v>15.719004363445858</v>
      </c>
      <c r="AK40" s="1017">
        <f>VLOOKUP(年度マスタ!$K$4&amp;"_"&amp;AK$33,データシート1!$A:$BS,MATCH("aa_"&amp;$S40,データシート1!$A$1:$BS$1,0),0)</f>
        <v>15.234105546137998</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0.94660801067449296</v>
      </c>
      <c r="P41" s="502">
        <f t="shared" si="9"/>
        <v>9.7169019655675287E-3</v>
      </c>
      <c r="Q41" s="371"/>
      <c r="R41" s="15"/>
      <c r="S41" s="401" t="s">
        <v>1276</v>
      </c>
      <c r="T41" s="378"/>
      <c r="U41" s="286" t="s">
        <v>44</v>
      </c>
      <c r="V41" s="387"/>
      <c r="W41" s="387"/>
      <c r="X41" s="1015">
        <f>X42+X45+X46</f>
        <v>25.708838940508286</v>
      </c>
      <c r="Y41" s="1016">
        <f t="shared" ref="Y41:AH41" si="12">Y42+Y45+Y46</f>
        <v>25.566058119282552</v>
      </c>
      <c r="Z41" s="1016">
        <f t="shared" si="12"/>
        <v>26.041707742311559</v>
      </c>
      <c r="AA41" s="1016">
        <f t="shared" si="12"/>
        <v>25.746897893345285</v>
      </c>
      <c r="AB41" s="1016">
        <f t="shared" si="12"/>
        <v>26.294232474889739</v>
      </c>
      <c r="AC41" s="1016">
        <f t="shared" si="12"/>
        <v>26.037458119940226</v>
      </c>
      <c r="AD41" s="1016">
        <f t="shared" si="12"/>
        <v>25.791959612516155</v>
      </c>
      <c r="AE41" s="1016">
        <f t="shared" si="12"/>
        <v>25.955623964529718</v>
      </c>
      <c r="AF41" s="1016">
        <f t="shared" si="12"/>
        <v>26.292691316425138</v>
      </c>
      <c r="AG41" s="1016">
        <f t="shared" si="12"/>
        <v>26.972067348224492</v>
      </c>
      <c r="AH41" s="1016">
        <f t="shared" si="12"/>
        <v>27.060422592426477</v>
      </c>
      <c r="AI41" s="1016">
        <f>AI42+AI45+AI46</f>
        <v>27.08621282906573</v>
      </c>
      <c r="AJ41" s="1016">
        <f>AJ42+AJ45+AJ46</f>
        <v>24.945069670686639</v>
      </c>
      <c r="AK41" s="1017">
        <f>AK42+AK45+AK46</f>
        <v>25.087514326693515</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24.961906651344457</v>
      </c>
      <c r="Y42" s="1019">
        <f t="shared" ref="Y42:AK42" si="13">SUM(Y43:Y44)</f>
        <v>24.850097708227793</v>
      </c>
      <c r="Z42" s="1019">
        <f t="shared" si="13"/>
        <v>25.294394378922242</v>
      </c>
      <c r="AA42" s="1019">
        <f t="shared" si="13"/>
        <v>24.890161014411781</v>
      </c>
      <c r="AB42" s="1019">
        <f t="shared" si="13"/>
        <v>25.361120921689306</v>
      </c>
      <c r="AC42" s="1019">
        <f t="shared" si="13"/>
        <v>25.090850109265734</v>
      </c>
      <c r="AD42" s="1019">
        <f t="shared" si="13"/>
        <v>24.88128271782297</v>
      </c>
      <c r="AE42" s="1019">
        <f t="shared" si="13"/>
        <v>25.062445371374551</v>
      </c>
      <c r="AF42" s="1019">
        <f t="shared" si="13"/>
        <v>25.420950828684319</v>
      </c>
      <c r="AG42" s="1019">
        <f t="shared" si="13"/>
        <v>26.118992118995024</v>
      </c>
      <c r="AH42" s="1019">
        <f t="shared" si="13"/>
        <v>26.265009057019789</v>
      </c>
      <c r="AI42" s="1019">
        <f t="shared" si="13"/>
        <v>26.308064988164546</v>
      </c>
      <c r="AJ42" s="1019">
        <f t="shared" si="13"/>
        <v>24.194999171731627</v>
      </c>
      <c r="AK42" s="1020">
        <f t="shared" si="13"/>
        <v>24.328144019635996</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14.296381015570564</v>
      </c>
      <c r="Y43" s="1019">
        <f>VLOOKUP(年度マスタ!$K$4&amp;"_"&amp;Y$33,データシート1!$A:$BS,MATCH("aa_"&amp;$S43,データシート1!$A$1:$BS$1,0),0)</f>
        <v>14.709477219456307</v>
      </c>
      <c r="Z43" s="1019">
        <f>VLOOKUP(年度マスタ!$K$4&amp;"_"&amp;Z$33,データシート1!$A:$BS,MATCH("aa_"&amp;$S43,データシート1!$A$1:$BS$1,0),0)</f>
        <v>14.761550026851381</v>
      </c>
      <c r="AA43" s="1019">
        <f>VLOOKUP(年度マスタ!$K$4&amp;"_"&amp;AA$33,データシート1!$A:$BS,MATCH("aa_"&amp;$S43,データシート1!$A$1:$BS$1,0),0)</f>
        <v>14.547884873944913</v>
      </c>
      <c r="AB43" s="1019">
        <f>VLOOKUP(年度マスタ!$K$4&amp;"_"&amp;AB$33,データシート1!$A:$BS,MATCH("aa_"&amp;$S43,データシート1!$A$1:$BS$1,0),0)</f>
        <v>14.576801959046504</v>
      </c>
      <c r="AC43" s="1019">
        <f>VLOOKUP(年度マスタ!$K$4&amp;"_"&amp;AC$33,データシート1!$A:$BS,MATCH("aa_"&amp;$S43,データシート1!$A$1:$BS$1,0),0)</f>
        <v>14.09105926354972</v>
      </c>
      <c r="AD43" s="1019">
        <f>VLOOKUP(年度マスタ!$K$4&amp;"_"&amp;AD$33,データシート1!$A:$BS,MATCH("aa_"&amp;$S43,データシート1!$A$1:$BS$1,0),0)</f>
        <v>13.467765531331819</v>
      </c>
      <c r="AE43" s="1019">
        <f>VLOOKUP(年度マスタ!$K$4&amp;"_"&amp;AE$33,データシート1!$A:$BS,MATCH("aa_"&amp;$S43,データシート1!$A$1:$BS$1,0),0)</f>
        <v>13.433910706974329</v>
      </c>
      <c r="AF43" s="1019">
        <f>VLOOKUP(年度マスタ!$K$4&amp;"_"&amp;AF$33,データシート1!$A:$BS,MATCH("aa_"&amp;$S43,データシート1!$A$1:$BS$1,0),0)</f>
        <v>13.478212314763075</v>
      </c>
      <c r="AG43" s="1019">
        <f>VLOOKUP(年度マスタ!$K$4&amp;"_"&amp;AG$33,データシート1!$A:$BS,MATCH("aa_"&amp;$S43,データシート1!$A$1:$BS$1,0),0)</f>
        <v>13.4890914897976</v>
      </c>
      <c r="AH43" s="1019">
        <f>VLOOKUP(年度マスタ!$K$4&amp;"_"&amp;AH$33,データシート1!$A:$BS,MATCH("aa_"&amp;$S43,データシート1!$A$1:$BS$1,0),0)</f>
        <v>13.378438643007236</v>
      </c>
      <c r="AI43" s="1019">
        <f>VLOOKUP(年度マスタ!$K$4&amp;"_"&amp;AI$33,データシート1!$A:$BS,MATCH("aa_"&amp;$S43,データシート1!$A$1:$BS$1,0),0)</f>
        <v>13.025730748575853</v>
      </c>
      <c r="AJ43" s="1019">
        <f>VLOOKUP(年度マスタ!$K$4&amp;"_"&amp;AJ$33,データシート1!$A:$BS,MATCH("aa_"&amp;$S43,データシート1!$A$1:$BS$1,0),0)</f>
        <v>11.535533477884025</v>
      </c>
      <c r="AK43" s="1020">
        <f>VLOOKUP(年度マスタ!$K$4&amp;"_"&amp;AK$33,データシート1!$A:$BS,MATCH("aa_"&amp;$S43,データシート1!$A$1:$BS$1,0),0)</f>
        <v>11.283156232825629</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10.665525635773895</v>
      </c>
      <c r="Y44" s="1019">
        <f>VLOOKUP(年度マスタ!$K$4&amp;"_"&amp;Y$33,データシート1!$A:$BS,MATCH("aa_"&amp;$S44,データシート1!$A$1:$BS$1,0),0)</f>
        <v>10.140620488771484</v>
      </c>
      <c r="Z44" s="1019">
        <f>VLOOKUP(年度マスタ!$K$4&amp;"_"&amp;Z$33,データシート1!$A:$BS,MATCH("aa_"&amp;$S44,データシート1!$A$1:$BS$1,0),0)</f>
        <v>10.532844352070859</v>
      </c>
      <c r="AA44" s="1019">
        <f>VLOOKUP(年度マスタ!$K$4&amp;"_"&amp;AA$33,データシート1!$A:$BS,MATCH("aa_"&amp;$S44,データシート1!$A$1:$BS$1,0),0)</f>
        <v>10.34227614046687</v>
      </c>
      <c r="AB44" s="1019">
        <f>VLOOKUP(年度マスタ!$K$4&amp;"_"&amp;AB$33,データシート1!$A:$BS,MATCH("aa_"&amp;$S44,データシート1!$A$1:$BS$1,0),0)</f>
        <v>10.7843189626428</v>
      </c>
      <c r="AC44" s="1019">
        <f>VLOOKUP(年度マスタ!$K$4&amp;"_"&amp;AC$33,データシート1!$A:$BS,MATCH("aa_"&amp;$S44,データシート1!$A$1:$BS$1,0),0)</f>
        <v>10.999790845716014</v>
      </c>
      <c r="AD44" s="1019">
        <f>VLOOKUP(年度マスタ!$K$4&amp;"_"&amp;AD$33,データシート1!$A:$BS,MATCH("aa_"&amp;$S44,データシート1!$A$1:$BS$1,0),0)</f>
        <v>11.41351718649115</v>
      </c>
      <c r="AE44" s="1019">
        <f>VLOOKUP(年度マスタ!$K$4&amp;"_"&amp;AE$33,データシート1!$A:$BS,MATCH("aa_"&amp;$S44,データシート1!$A$1:$BS$1,0),0)</f>
        <v>11.628534664400222</v>
      </c>
      <c r="AF44" s="1019">
        <f>VLOOKUP(年度マスタ!$K$4&amp;"_"&amp;AF$33,データシート1!$A:$BS,MATCH("aa_"&amp;$S44,データシート1!$A$1:$BS$1,0),0)</f>
        <v>11.942738513921245</v>
      </c>
      <c r="AG44" s="1019">
        <f>VLOOKUP(年度マスタ!$K$4&amp;"_"&amp;AG$33,データシート1!$A:$BS,MATCH("aa_"&amp;$S44,データシート1!$A$1:$BS$1,0),0)</f>
        <v>12.629900629197426</v>
      </c>
      <c r="AH44" s="1019">
        <f>VLOOKUP(年度マスタ!$K$4&amp;"_"&amp;AH$33,データシート1!$A:$BS,MATCH("aa_"&amp;$S44,データシート1!$A$1:$BS$1,0),0)</f>
        <v>12.886570414012551</v>
      </c>
      <c r="AI44" s="1019">
        <f>VLOOKUP(年度マスタ!$K$4&amp;"_"&amp;AI$33,データシート1!$A:$BS,MATCH("aa_"&amp;$S44,データシート1!$A$1:$BS$1,0),0)</f>
        <v>13.282334239588691</v>
      </c>
      <c r="AJ44" s="1019">
        <f>VLOOKUP(年度マスタ!$K$4&amp;"_"&amp;AJ$33,データシート1!$A:$BS,MATCH("aa_"&amp;$S44,データシート1!$A$1:$BS$1,0),0)</f>
        <v>12.659465693847602</v>
      </c>
      <c r="AK44" s="1020">
        <f>VLOOKUP(年度マスタ!$K$4&amp;"_"&amp;AK$33,データシート1!$A:$BS,MATCH("aa_"&amp;$S44,データシート1!$A$1:$BS$1,0),0)</f>
        <v>13.044987786810367</v>
      </c>
      <c r="AL44" s="373"/>
      <c r="AW44" s="19" t="str">
        <f>AW47</f>
        <v>岡山県</v>
      </c>
      <c r="AX44" s="407">
        <f t="shared" si="14"/>
        <v>0.75309329934131086</v>
      </c>
      <c r="AY44" s="407">
        <f t="shared" si="14"/>
        <v>7.6614575743738186E-2</v>
      </c>
      <c r="AZ44" s="407">
        <f t="shared" si="14"/>
        <v>6.9366901862635541E-2</v>
      </c>
      <c r="BA44" s="407">
        <f t="shared" si="14"/>
        <v>9.4484899198396644E-2</v>
      </c>
      <c r="BB44" s="407">
        <f t="shared" si="14"/>
        <v>6.440323853918648E-3</v>
      </c>
      <c r="BC44" s="407">
        <f>SUM(AX44:BB44)</f>
        <v>0.99999999999999989</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0.74693228916383003</v>
      </c>
      <c r="Y45" s="1019">
        <f>VLOOKUP(年度マスタ!$K$4&amp;"_"&amp;Y$33,データシート1!$A:$BS,MATCH("aa_"&amp;$S45,データシート1!$A$1:$BS$1,0),0)</f>
        <v>0.71596041105475805</v>
      </c>
      <c r="Z45" s="1019">
        <f>VLOOKUP(年度マスタ!$K$4&amp;"_"&amp;Z$33,データシート1!$A:$BS,MATCH("aa_"&amp;$S45,データシート1!$A$1:$BS$1,0),0)</f>
        <v>0.74731336338931798</v>
      </c>
      <c r="AA45" s="1019">
        <f>VLOOKUP(年度マスタ!$K$4&amp;"_"&amp;AA$33,データシート1!$A:$BS,MATCH("aa_"&amp;$S45,データシート1!$A$1:$BS$1,0),0)</f>
        <v>0.85673687893350337</v>
      </c>
      <c r="AB45" s="1019">
        <f>VLOOKUP(年度マスタ!$K$4&amp;"_"&amp;AB$33,データシート1!$A:$BS,MATCH("aa_"&amp;$S45,データシート1!$A$1:$BS$1,0),0)</f>
        <v>0.9331115532004326</v>
      </c>
      <c r="AC45" s="1019">
        <f>VLOOKUP(年度マスタ!$K$4&amp;"_"&amp;AC$33,データシート1!$A:$BS,MATCH("aa_"&amp;$S45,データシート1!$A$1:$BS$1,0),0)</f>
        <v>0.94660801067449296</v>
      </c>
      <c r="AD45" s="1019">
        <f>VLOOKUP(年度マスタ!$K$4&amp;"_"&amp;AD$33,データシート1!$A:$BS,MATCH("aa_"&amp;$S45,データシート1!$A$1:$BS$1,0),0)</f>
        <v>0.91067689469318414</v>
      </c>
      <c r="AE45" s="1019">
        <f>VLOOKUP(年度マスタ!$K$4&amp;"_"&amp;AE$33,データシート1!$A:$BS,MATCH("aa_"&amp;$S45,データシート1!$A$1:$BS$1,0),0)</f>
        <v>0.89317859315516801</v>
      </c>
      <c r="AF45" s="1019">
        <f>VLOOKUP(年度マスタ!$K$4&amp;"_"&amp;AF$33,データシート1!$A:$BS,MATCH("aa_"&amp;$S45,データシート1!$A$1:$BS$1,0),0)</f>
        <v>0.87174048774081958</v>
      </c>
      <c r="AG45" s="1019">
        <f>VLOOKUP(年度マスタ!$K$4&amp;"_"&amp;AG$33,データシート1!$A:$BS,MATCH("aa_"&amp;$S45,データシート1!$A$1:$BS$1,0),0)</f>
        <v>0.85307522922946666</v>
      </c>
      <c r="AH45" s="1019">
        <f>VLOOKUP(年度マスタ!$K$4&amp;"_"&amp;AH$33,データシート1!$A:$BS,MATCH("aa_"&amp;$S45,データシート1!$A$1:$BS$1,0),0)</f>
        <v>0.79541353540668647</v>
      </c>
      <c r="AI45" s="1019">
        <f>VLOOKUP(年度マスタ!$K$4&amp;"_"&amp;AI$33,データシート1!$A:$BS,MATCH("aa_"&amp;$S45,データシート1!$A$1:$BS$1,0),0)</f>
        <v>0.77814784090118272</v>
      </c>
      <c r="AJ45" s="1019">
        <f>VLOOKUP(年度マスタ!$K$4&amp;"_"&amp;AJ$33,データシート1!$A:$BS,MATCH("aa_"&amp;$S45,データシート1!$A$1:$BS$1,0),0)</f>
        <v>0.75007049895501132</v>
      </c>
      <c r="AK45" s="1020">
        <f>VLOOKUP(年度マスタ!$K$4&amp;"_"&amp;AK$33,データシート1!$A:$BS,MATCH("aa_"&amp;$S45,データシート1!$A$1:$BS$1,0),0)</f>
        <v>0.75937030705751829</v>
      </c>
      <c r="AL45" s="373"/>
      <c r="AW45" s="19" t="str">
        <f>AW48</f>
        <v>早島町</v>
      </c>
      <c r="AX45" s="407">
        <f t="shared" ref="AX45:BB45" si="15">AX48/$BC48</f>
        <v>0.40425964267261127</v>
      </c>
      <c r="AY45" s="407">
        <f t="shared" si="15"/>
        <v>0.26074887738592367</v>
      </c>
      <c r="AZ45" s="407">
        <f t="shared" si="15"/>
        <v>0.12656474562729117</v>
      </c>
      <c r="BA45" s="407">
        <f t="shared" si="15"/>
        <v>0.20842673431417388</v>
      </c>
      <c r="BB45" s="407">
        <f t="shared" si="15"/>
        <v>0</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v>
      </c>
      <c r="Y47" s="1022">
        <f>VLOOKUP(年度マスタ!$K$4&amp;"_"&amp;Y$33,データシート1!$A:$BS,MATCH("aa_"&amp;$S47,データシート1!$A$1:$BS$1,0),0)</f>
        <v>0</v>
      </c>
      <c r="Z47" s="1022">
        <f>VLOOKUP(年度マスタ!$K$4&amp;"_"&amp;Z$33,データシート1!$A:$BS,MATCH("aa_"&amp;$S47,データシート1!$A$1:$BS$1,0),0)</f>
        <v>0</v>
      </c>
      <c r="AA47" s="1022">
        <f>VLOOKUP(年度マスタ!$K$4&amp;"_"&amp;AA$33,データシート1!$A:$BS,MATCH("aa_"&amp;$S47,データシート1!$A$1:$BS$1,0),0)</f>
        <v>0</v>
      </c>
      <c r="AB47" s="1022">
        <f>VLOOKUP(年度マスタ!$K$4&amp;"_"&amp;AB$33,データシート1!$A:$BS,MATCH("aa_"&amp;$S47,データシート1!$A$1:$BS$1,0),0)</f>
        <v>0</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0</v>
      </c>
      <c r="AF47" s="1022">
        <f>VLOOKUP(年度マスタ!$K$4&amp;"_"&amp;AF$33,データシート1!$A:$BS,MATCH("aa_"&amp;$S47,データシート1!$A$1:$BS$1,0),0)</f>
        <v>0</v>
      </c>
      <c r="AG47" s="1022">
        <f>VLOOKUP(年度マスタ!$K$4&amp;"_"&amp;AG$33,データシート1!$A:$BS,MATCH("aa_"&amp;$S47,データシート1!$A$1:$BS$1,0),0)</f>
        <v>0</v>
      </c>
      <c r="AH47" s="1022">
        <f>VLOOKUP(年度マスタ!$K$4&amp;"_"&amp;AH$33,データシート1!$A:$BS,MATCH("aa_"&amp;$S47,データシート1!$A$1:$BS$1,0),0)</f>
        <v>0</v>
      </c>
      <c r="AI47" s="1022">
        <f>VLOOKUP(年度マスタ!$K$4&amp;"_"&amp;AI$33,データシート1!$A:$BS,MATCH("aa_"&amp;$S47,データシート1!$A$1:$BS$1,0),0)</f>
        <v>0</v>
      </c>
      <c r="AJ47" s="1022">
        <f>VLOOKUP(年度マスタ!$K$4&amp;"_"&amp;AJ$33,データシート1!$A:$BS,MATCH("aa_"&amp;$S47,データシート1!$A$1:$BS$1,0),0)</f>
        <v>0</v>
      </c>
      <c r="AK47" s="1023">
        <f>VLOOKUP(年度マスタ!$K$4&amp;"_"&amp;AK$33,データシート1!$A:$BS,MATCH("aa_"&amp;$S47,データシート1!$A$1:$BS$1,0),0)</f>
        <v>0</v>
      </c>
      <c r="AL47" s="373"/>
      <c r="AW47" s="19" t="str">
        <f>年度マスタ!I4</f>
        <v>岡山県</v>
      </c>
      <c r="AX47" s="408">
        <f>SUM(AY38:BA38)</f>
        <v>27827.524147735396</v>
      </c>
      <c r="AY47" s="408">
        <f t="shared" si="17"/>
        <v>2830.9825070042639</v>
      </c>
      <c r="AZ47" s="408">
        <f t="shared" si="17"/>
        <v>2563.1739630725924</v>
      </c>
      <c r="BA47" s="408">
        <f>SUM(BD38:BG38)</f>
        <v>3491.3082035644375</v>
      </c>
      <c r="BB47" s="408">
        <f>BH38</f>
        <v>237.97618133225961</v>
      </c>
      <c r="BC47" s="408">
        <f>SUM(AX47:BB47)</f>
        <v>36950.965002708952</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1652</v>
      </c>
      <c r="AL48" s="411"/>
      <c r="AW48" s="19" t="str">
        <f>年度マスタ!J4</f>
        <v>早島町</v>
      </c>
      <c r="AX48" s="408">
        <f>SUM(AY39:BA39)</f>
        <v>48.659158867622516</v>
      </c>
      <c r="AY48" s="408">
        <f>BB39</f>
        <v>31.385326928493544</v>
      </c>
      <c r="AZ48" s="408">
        <f>BC39</f>
        <v>15.234105546137998</v>
      </c>
      <c r="BA48" s="408">
        <f>SUM(BD39:BG39)</f>
        <v>25.087514326693515</v>
      </c>
      <c r="BB48" s="408">
        <f>BH39</f>
        <v>0</v>
      </c>
      <c r="BC48" s="408">
        <f>SUM(AX48:BB48)</f>
        <v>120.36610566894757</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120.36610566894757</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48.659158867622516</v>
      </c>
      <c r="P52" s="501">
        <f t="shared" ref="P52:P64" si="18">O52/$O$51</f>
        <v>0.40425964267261127</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47.715758008402837</v>
      </c>
      <c r="P53" s="502">
        <f t="shared" si="18"/>
        <v>0.39642188092085712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0.94340085921967731</v>
      </c>
      <c r="P54" s="502">
        <f t="shared" si="18"/>
        <v>7.8377617517541645E-3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0</v>
      </c>
      <c r="P55" s="502">
        <f t="shared" si="18"/>
        <v>0</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31.385326928493544</v>
      </c>
      <c r="P56" s="501">
        <f t="shared" si="18"/>
        <v>0.26074887738592367</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15.234105546137998</v>
      </c>
      <c r="P57" s="501">
        <f t="shared" si="18"/>
        <v>0.12656474562729117</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25.087514326693515</v>
      </c>
      <c r="P58" s="501">
        <f t="shared" si="18"/>
        <v>0.20842673431417388</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24.328144019635996</v>
      </c>
      <c r="P59" s="502">
        <f t="shared" si="18"/>
        <v>0.20211789593448853</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11.283156232825629</v>
      </c>
      <c r="P60" s="502">
        <f t="shared" si="18"/>
        <v>9.3740311444972621E-2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13.044987786810367</v>
      </c>
      <c r="P61" s="502">
        <f t="shared" si="18"/>
        <v>0.10837758448951593</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0.75937030705751829</v>
      </c>
      <c r="P62" s="502">
        <f t="shared" si="18"/>
        <v>6.3088383796853454E-3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v>
      </c>
      <c r="P64" s="679">
        <f t="shared" si="18"/>
        <v>0</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早島町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53.588099999999997</v>
      </c>
      <c r="AI7" s="88">
        <f>VLOOKUP(年度マスタ!$K$4&amp;"_"&amp;$AG7,データシート1!$A:$BS,MATCH("ab_"&amp;AI$2,データシート1!$A$1:$BS$1,0),0)</f>
        <v>272</v>
      </c>
      <c r="AJ7" s="88">
        <f>VLOOKUP(年度マスタ!$K$4&amp;"_"&amp;$AG7,データシート1!$A:$BS,MATCH("ab_"&amp;AJ$2,データシート1!$A$1:$BS$1,0),0)</f>
        <v>0</v>
      </c>
      <c r="AK7" s="88">
        <f>VLOOKUP(年度マスタ!$K$4&amp;"_"&amp;$AG7,データシート1!$A:$BS,MATCH("ab_"&amp;AK$2,データシート1!$A$1:$BS$1,0),0)</f>
        <v>3801</v>
      </c>
      <c r="AL7" s="88">
        <f>VLOOKUP(年度マスタ!$K$4&amp;"_"&amp;$AG7,データシート1!$A:$BS,MATCH("ab_"&amp;AL$2,データシート1!$A$1:$BS$1,0),0)</f>
        <v>4518</v>
      </c>
      <c r="AM7" s="88">
        <f>VLOOKUP(年度マスタ!$K$4&amp;"_"&amp;$AG7,データシート1!$A:$BS,MATCH("ab_"&amp;AM$2,データシート1!$A$1:$BS$1,0),0)</f>
        <v>7322</v>
      </c>
      <c r="AN7" s="88">
        <f>VLOOKUP(年度マスタ!$K$4&amp;"_"&amp;$AG7,データシート1!$A:$BS,MATCH("ab_"&amp;AN$2,データシート1!$A$1:$BS$1,0),0)</f>
        <v>2091</v>
      </c>
      <c r="AO7" s="88">
        <f>VLOOKUP(年度マスタ!$K$4&amp;"_"&amp;$AG7,データシート1!$A:$BS,MATCH("ab_"&amp;AO$2,データシート1!$A$1:$BS$1,0),0)</f>
        <v>12205</v>
      </c>
      <c r="AP7" s="88">
        <f>VLOOKUP(年度マスタ!$K$4&amp;"_"&amp;$AG7,データシート1!$A:$BS,MATCH("ab_"&amp;AP$2,データシート1!$A$1:$BS$1,0),0)</f>
        <v>0</v>
      </c>
      <c r="AQ7" s="1073">
        <f>VLOOKUP(年度マスタ!$K$4&amp;"_"&amp;$AG7,データシート1!$A:$BS,MATCH("ab_"&amp;AQ$2,データシート1!$A$1:$BS$1,0),0)</f>
        <v>0</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37.439100000000003</v>
      </c>
      <c r="AI8" s="88">
        <f>VLOOKUP(年度マスタ!$K$4&amp;"_"&amp;$AG8,データシート1!$A:$BS,MATCH("ab_"&amp;AI$2,データシート1!$A$1:$BS$1,0),0)</f>
        <v>329</v>
      </c>
      <c r="AJ8" s="88">
        <f>VLOOKUP(年度マスタ!$K$4&amp;"_"&amp;$AG8,データシート1!$A:$BS,MATCH("ab_"&amp;AJ$2,データシート1!$A$1:$BS$1,0),0)</f>
        <v>4</v>
      </c>
      <c r="AK8" s="88">
        <f>VLOOKUP(年度マスタ!$K$4&amp;"_"&amp;$AG8,データシート1!$A:$BS,MATCH("ab_"&amp;AK$2,データシート1!$A$1:$BS$1,0),0)</f>
        <v>4375</v>
      </c>
      <c r="AL8" s="88">
        <f>VLOOKUP(年度マスタ!$K$4&amp;"_"&amp;$AG8,データシート1!$A:$BS,MATCH("ab_"&amp;AL$2,データシート1!$A$1:$BS$1,0),0)</f>
        <v>4569</v>
      </c>
      <c r="AM8" s="88">
        <f>VLOOKUP(年度マスタ!$K$4&amp;"_"&amp;$AG8,データシート1!$A:$BS,MATCH("ab_"&amp;AM$2,データシート1!$A$1:$BS$1,0),0)</f>
        <v>7436</v>
      </c>
      <c r="AN8" s="88">
        <f>VLOOKUP(年度マスタ!$K$4&amp;"_"&amp;$AG8,データシート1!$A:$BS,MATCH("ab_"&amp;AN$2,データシート1!$A$1:$BS$1,0),0)</f>
        <v>2041</v>
      </c>
      <c r="AO8" s="88">
        <f>VLOOKUP(年度マスタ!$K$4&amp;"_"&amp;$AG8,データシート1!$A:$BS,MATCH("ab_"&amp;AO$2,データシート1!$A$1:$BS$1,0),0)</f>
        <v>12281</v>
      </c>
      <c r="AP8" s="88">
        <f>VLOOKUP(年度マスタ!$K$4&amp;"_"&amp;$AG8,データシート1!$A:$BS,MATCH("ab_"&amp;AP$2,データシート1!$A$1:$BS$1,0),0)</f>
        <v>0</v>
      </c>
      <c r="AQ8" s="1073">
        <f>VLOOKUP(年度マスタ!$K$4&amp;"_"&amp;$AG8,データシート1!$A:$BS,MATCH("ab_"&amp;AQ$2,データシート1!$A$1:$BS$1,0),0)</f>
        <v>0</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49.818399999999997</v>
      </c>
      <c r="AI9" s="88">
        <f>VLOOKUP(年度マスタ!$K$4&amp;"_"&amp;$AG9,データシート1!$A:$BS,MATCH("ab_"&amp;AI$2,データシート1!$A$1:$BS$1,0),0)</f>
        <v>329</v>
      </c>
      <c r="AJ9" s="88">
        <f>VLOOKUP(年度マスタ!$K$4&amp;"_"&amp;$AG9,データシート1!$A:$BS,MATCH("ab_"&amp;AJ$2,データシート1!$A$1:$BS$1,0),0)</f>
        <v>4</v>
      </c>
      <c r="AK9" s="88">
        <f>VLOOKUP(年度マスタ!$K$4&amp;"_"&amp;$AG9,データシート1!$A:$BS,MATCH("ab_"&amp;AK$2,データシート1!$A$1:$BS$1,0),0)</f>
        <v>4375</v>
      </c>
      <c r="AL9" s="88">
        <f>VLOOKUP(年度マスタ!$K$4&amp;"_"&amp;$AG9,データシート1!$A:$BS,MATCH("ab_"&amp;AL$2,データシート1!$A$1:$BS$1,0),0)</f>
        <v>4600</v>
      </c>
      <c r="AM9" s="88">
        <f>VLOOKUP(年度マスタ!$K$4&amp;"_"&amp;$AG9,データシート1!$A:$BS,MATCH("ab_"&amp;AM$2,データシート1!$A$1:$BS$1,0),0)</f>
        <v>7497</v>
      </c>
      <c r="AN9" s="88">
        <f>VLOOKUP(年度マスタ!$K$4&amp;"_"&amp;$AG9,データシート1!$A:$BS,MATCH("ab_"&amp;AN$2,データシート1!$A$1:$BS$1,0),0)</f>
        <v>2067</v>
      </c>
      <c r="AO9" s="88">
        <f>VLOOKUP(年度マスタ!$K$4&amp;"_"&amp;$AG9,データシート1!$A:$BS,MATCH("ab_"&amp;AO$2,データシート1!$A$1:$BS$1,0),0)</f>
        <v>12283</v>
      </c>
      <c r="AP9" s="88">
        <f>VLOOKUP(年度マスタ!$K$4&amp;"_"&amp;$AG9,データシート1!$A:$BS,MATCH("ab_"&amp;AP$2,データシート1!$A$1:$BS$1,0),0)</f>
        <v>0</v>
      </c>
      <c r="AQ9" s="1073">
        <f>VLOOKUP(年度マスタ!$K$4&amp;"_"&amp;$AG9,データシート1!$A:$BS,MATCH("ab_"&amp;AQ$2,データシート1!$A$1:$BS$1,0),0)</f>
        <v>0</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43.523499999999999</v>
      </c>
      <c r="AI10" s="88">
        <f>VLOOKUP(年度マスタ!$K$4&amp;"_"&amp;$AG10,データシート1!$A:$BS,MATCH("ab_"&amp;AI$2,データシート1!$A$1:$BS$1,0),0)</f>
        <v>329</v>
      </c>
      <c r="AJ10" s="88">
        <f>VLOOKUP(年度マスタ!$K$4&amp;"_"&amp;$AG10,データシート1!$A:$BS,MATCH("ab_"&amp;AJ$2,データシート1!$A$1:$BS$1,0),0)</f>
        <v>4</v>
      </c>
      <c r="AK10" s="88">
        <f>VLOOKUP(年度マスタ!$K$4&amp;"_"&amp;$AG10,データシート1!$A:$BS,MATCH("ab_"&amp;AK$2,データシート1!$A$1:$BS$1,0),0)</f>
        <v>4375</v>
      </c>
      <c r="AL10" s="88">
        <f>VLOOKUP(年度マスタ!$K$4&amp;"_"&amp;$AG10,データシート1!$A:$BS,MATCH("ab_"&amp;AL$2,データシート1!$A$1:$BS$1,0),0)</f>
        <v>4616</v>
      </c>
      <c r="AM10" s="88">
        <f>VLOOKUP(年度マスタ!$K$4&amp;"_"&amp;$AG10,データシート1!$A:$BS,MATCH("ab_"&amp;AM$2,データシート1!$A$1:$BS$1,0),0)</f>
        <v>7549</v>
      </c>
      <c r="AN10" s="88">
        <f>VLOOKUP(年度マスタ!$K$4&amp;"_"&amp;$AG10,データシート1!$A:$BS,MATCH("ab_"&amp;AN$2,データシート1!$A$1:$BS$1,0),0)</f>
        <v>2090</v>
      </c>
      <c r="AO10" s="88">
        <f>VLOOKUP(年度マスタ!$K$4&amp;"_"&amp;$AG10,データシート1!$A:$BS,MATCH("ab_"&amp;AO$2,データシート1!$A$1:$BS$1,0),0)</f>
        <v>12208</v>
      </c>
      <c r="AP10" s="88">
        <f>VLOOKUP(年度マスタ!$K$4&amp;"_"&amp;$AG10,データシート1!$A:$BS,MATCH("ab_"&amp;AP$2,データシート1!$A$1:$BS$1,0),0)</f>
        <v>0</v>
      </c>
      <c r="AQ10" s="1073">
        <f>VLOOKUP(年度マスタ!$K$4&amp;"_"&amp;$AG10,データシート1!$A:$BS,MATCH("ab_"&amp;AQ$2,データシート1!$A$1:$BS$1,0),0)</f>
        <v>0</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57.2164</v>
      </c>
      <c r="AI11" s="88">
        <f>VLOOKUP(年度マスタ!$K$4&amp;"_"&amp;$AG11,データシート1!$A:$BS,MATCH("ab_"&amp;AI$2,データシート1!$A$1:$BS$1,0),0)</f>
        <v>329</v>
      </c>
      <c r="AJ11" s="88">
        <f>VLOOKUP(年度マスタ!$K$4&amp;"_"&amp;$AG11,データシート1!$A:$BS,MATCH("ab_"&amp;AJ$2,データシート1!$A$1:$BS$1,0),0)</f>
        <v>4</v>
      </c>
      <c r="AK11" s="88">
        <f>VLOOKUP(年度マスタ!$K$4&amp;"_"&amp;$AG11,データシート1!$A:$BS,MATCH("ab_"&amp;AK$2,データシート1!$A$1:$BS$1,0),0)</f>
        <v>4375</v>
      </c>
      <c r="AL11" s="88">
        <f>VLOOKUP(年度マスタ!$K$4&amp;"_"&amp;$AG11,データシート1!$A:$BS,MATCH("ab_"&amp;AL$2,データシート1!$A$1:$BS$1,0),0)</f>
        <v>4646</v>
      </c>
      <c r="AM11" s="88">
        <f>VLOOKUP(年度マスタ!$K$4&amp;"_"&amp;$AG11,データシート1!$A:$BS,MATCH("ab_"&amp;AM$2,データシート1!$A$1:$BS$1,0),0)</f>
        <v>7624</v>
      </c>
      <c r="AN11" s="88">
        <f>VLOOKUP(年度マスタ!$K$4&amp;"_"&amp;$AG11,データシート1!$A:$BS,MATCH("ab_"&amp;AN$2,データシート1!$A$1:$BS$1,0),0)</f>
        <v>2167</v>
      </c>
      <c r="AO11" s="88">
        <f>VLOOKUP(年度マスタ!$K$4&amp;"_"&amp;$AG11,データシート1!$A:$BS,MATCH("ab_"&amp;AO$2,データシート1!$A$1:$BS$1,0),0)</f>
        <v>12238</v>
      </c>
      <c r="AP11" s="88">
        <f>VLOOKUP(年度マスタ!$K$4&amp;"_"&amp;$AG11,データシート1!$A:$BS,MATCH("ab_"&amp;AP$2,データシート1!$A$1:$BS$1,0),0)</f>
        <v>0</v>
      </c>
      <c r="AQ11" s="1073">
        <f>VLOOKUP(年度マスタ!$K$4&amp;"_"&amp;$AG11,データシート1!$A:$BS,MATCH("ab_"&amp;AQ$2,データシート1!$A$1:$BS$1,0),0)</f>
        <v>0</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50.664200000000001</v>
      </c>
      <c r="AI12" s="88">
        <f>VLOOKUP(年度マスタ!$K$4&amp;"_"&amp;$AG12,データシート1!$A:$BS,MATCH("ab_"&amp;AI$2,データシート1!$A$1:$BS$1,0),0)</f>
        <v>329</v>
      </c>
      <c r="AJ12" s="88">
        <f>VLOOKUP(年度マスタ!$K$4&amp;"_"&amp;$AG12,データシート1!$A:$BS,MATCH("ab_"&amp;AJ$2,データシート1!$A$1:$BS$1,0),0)</f>
        <v>4</v>
      </c>
      <c r="AK12" s="88">
        <f>VLOOKUP(年度マスタ!$K$4&amp;"_"&amp;$AG12,データシート1!$A:$BS,MATCH("ab_"&amp;AK$2,データシート1!$A$1:$BS$1,0),0)</f>
        <v>4375</v>
      </c>
      <c r="AL12" s="88">
        <f>VLOOKUP(年度マスタ!$K$4&amp;"_"&amp;$AG12,データシート1!$A:$BS,MATCH("ab_"&amp;AL$2,データシート1!$A$1:$BS$1,0),0)</f>
        <v>4670</v>
      </c>
      <c r="AM12" s="88">
        <f>VLOOKUP(年度マスタ!$K$4&amp;"_"&amp;$AG12,データシート1!$A:$BS,MATCH("ab_"&amp;AM$2,データシート1!$A$1:$BS$1,0),0)</f>
        <v>7699</v>
      </c>
      <c r="AN12" s="88">
        <f>VLOOKUP(年度マスタ!$K$4&amp;"_"&amp;$AG12,データシート1!$A:$BS,MATCH("ab_"&amp;AN$2,データシート1!$A$1:$BS$1,0),0)</f>
        <v>2202</v>
      </c>
      <c r="AO12" s="88">
        <f>VLOOKUP(年度マスタ!$K$4&amp;"_"&amp;$AG12,データシート1!$A:$BS,MATCH("ab_"&amp;AO$2,データシート1!$A$1:$BS$1,0),0)</f>
        <v>12237</v>
      </c>
      <c r="AP12" s="88">
        <f>VLOOKUP(年度マスタ!$K$4&amp;"_"&amp;$AG12,データシート1!$A:$BS,MATCH("ab_"&amp;AP$2,データシート1!$A$1:$BS$1,0),0)</f>
        <v>0</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64.322699999999998</v>
      </c>
      <c r="AI13" s="88">
        <f>VLOOKUP(年度マスタ!$K$4&amp;"_"&amp;$AG13,データシート1!$A:$BS,MATCH("ab_"&amp;AI$2,データシート1!$A$1:$BS$1,0),0)</f>
        <v>380</v>
      </c>
      <c r="AJ13" s="88">
        <f>VLOOKUP(年度マスタ!$K$4&amp;"_"&amp;$AG13,データシート1!$A:$BS,MATCH("ab_"&amp;AJ$2,データシート1!$A$1:$BS$1,0),0)</f>
        <v>8</v>
      </c>
      <c r="AK13" s="88">
        <f>VLOOKUP(年度マスタ!$K$4&amp;"_"&amp;$AG13,データシート1!$A:$BS,MATCH("ab_"&amp;AK$2,データシート1!$A$1:$BS$1,0),0)</f>
        <v>5703</v>
      </c>
      <c r="AL13" s="88">
        <f>VLOOKUP(年度マスタ!$K$4&amp;"_"&amp;$AG13,データシート1!$A:$BS,MATCH("ab_"&amp;AL$2,データシート1!$A$1:$BS$1,0),0)</f>
        <v>4720</v>
      </c>
      <c r="AM13" s="88">
        <f>VLOOKUP(年度マスタ!$K$4&amp;"_"&amp;$AG13,データシート1!$A:$BS,MATCH("ab_"&amp;AM$2,データシート1!$A$1:$BS$1,0),0)</f>
        <v>7750</v>
      </c>
      <c r="AN13" s="88">
        <f>VLOOKUP(年度マスタ!$K$4&amp;"_"&amp;$AG13,データシート1!$A:$BS,MATCH("ab_"&amp;AN$2,データシート1!$A$1:$BS$1,0),0)</f>
        <v>2273</v>
      </c>
      <c r="AO13" s="88">
        <f>VLOOKUP(年度マスタ!$K$4&amp;"_"&amp;$AG13,データシート1!$A:$BS,MATCH("ab_"&amp;AO$2,データシート1!$A$1:$BS$1,0),0)</f>
        <v>12270</v>
      </c>
      <c r="AP13" s="88">
        <f>VLOOKUP(年度マスタ!$K$4&amp;"_"&amp;$AG13,データシート1!$A:$BS,MATCH("ab_"&amp;AP$2,データシート1!$A$1:$BS$1,0),0)</f>
        <v>0</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70.137200000000007</v>
      </c>
      <c r="AI14" s="88">
        <f>VLOOKUP(年度マスタ!$K$4&amp;"_"&amp;$AG14,データシート1!$A:$BS,MATCH("ab_"&amp;AI$2,データシート1!$A$1:$BS$1,0),0)</f>
        <v>380</v>
      </c>
      <c r="AJ14" s="88">
        <f>VLOOKUP(年度マスタ!$K$4&amp;"_"&amp;$AG14,データシート1!$A:$BS,MATCH("ab_"&amp;AJ$2,データシート1!$A$1:$BS$1,0),0)</f>
        <v>8</v>
      </c>
      <c r="AK14" s="88">
        <f>VLOOKUP(年度マスタ!$K$4&amp;"_"&amp;$AG14,データシート1!$A:$BS,MATCH("ab_"&amp;AK$2,データシート1!$A$1:$BS$1,0),0)</f>
        <v>5703</v>
      </c>
      <c r="AL14" s="88">
        <f>VLOOKUP(年度マスタ!$K$4&amp;"_"&amp;$AG14,データシート1!$A:$BS,MATCH("ab_"&amp;AL$2,データシート1!$A$1:$BS$1,0),0)</f>
        <v>4781</v>
      </c>
      <c r="AM14" s="88">
        <f>VLOOKUP(年度マスタ!$K$4&amp;"_"&amp;$AG14,データシート1!$A:$BS,MATCH("ab_"&amp;AM$2,データシート1!$A$1:$BS$1,0),0)</f>
        <v>7805</v>
      </c>
      <c r="AN14" s="88">
        <f>VLOOKUP(年度マスタ!$K$4&amp;"_"&amp;$AG14,データシート1!$A:$BS,MATCH("ab_"&amp;AN$2,データシート1!$A$1:$BS$1,0),0)</f>
        <v>2314</v>
      </c>
      <c r="AO14" s="88">
        <f>VLOOKUP(年度マスタ!$K$4&amp;"_"&amp;$AG14,データシート1!$A:$BS,MATCH("ab_"&amp;AO$2,データシート1!$A$1:$BS$1,0),0)</f>
        <v>12293</v>
      </c>
      <c r="AP14" s="88">
        <f>VLOOKUP(年度マスタ!$K$4&amp;"_"&amp;$AG14,データシート1!$A:$BS,MATCH("ab_"&amp;AP$2,データシート1!$A$1:$BS$1,0),0)</f>
        <v>0</v>
      </c>
      <c r="AQ14" s="1073">
        <f>VLOOKUP(年度マスタ!$K$4&amp;"_"&amp;$AG14,データシート1!$A:$BS,MATCH("ab_"&amp;AQ$2,データシート1!$A$1:$BS$1,0),0)</f>
        <v>0</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77.264399999999995</v>
      </c>
      <c r="AI15" s="88">
        <f>VLOOKUP(年度マスタ!$K$4&amp;"_"&amp;$AG15,データシート1!$A:$BS,MATCH("ab_"&amp;AI$2,データシート1!$A$1:$BS$1,0),0)</f>
        <v>380</v>
      </c>
      <c r="AJ15" s="88">
        <f>VLOOKUP(年度マスタ!$K$4&amp;"_"&amp;$AG15,データシート1!$A:$BS,MATCH("ab_"&amp;AJ$2,データシート1!$A$1:$BS$1,0),0)</f>
        <v>8</v>
      </c>
      <c r="AK15" s="88">
        <f>VLOOKUP(年度マスタ!$K$4&amp;"_"&amp;$AG15,データシート1!$A:$BS,MATCH("ab_"&amp;AK$2,データシート1!$A$1:$BS$1,0),0)</f>
        <v>5703</v>
      </c>
      <c r="AL15" s="88">
        <f>VLOOKUP(年度マスタ!$K$4&amp;"_"&amp;$AG15,データシート1!$A:$BS,MATCH("ab_"&amp;AL$2,データシート1!$A$1:$BS$1,0),0)</f>
        <v>4823</v>
      </c>
      <c r="AM15" s="88">
        <f>VLOOKUP(年度マスタ!$K$4&amp;"_"&amp;$AG15,データシート1!$A:$BS,MATCH("ab_"&amp;AM$2,データシート1!$A$1:$BS$1,0),0)</f>
        <v>7927</v>
      </c>
      <c r="AN15" s="88">
        <f>VLOOKUP(年度マスタ!$K$4&amp;"_"&amp;$AG15,データシート1!$A:$BS,MATCH("ab_"&amp;AN$2,データシート1!$A$1:$BS$1,0),0)</f>
        <v>2458</v>
      </c>
      <c r="AO15" s="88">
        <f>VLOOKUP(年度マスタ!$K$4&amp;"_"&amp;$AG15,データシート1!$A:$BS,MATCH("ab_"&amp;AO$2,データシート1!$A$1:$BS$1,0),0)</f>
        <v>12342</v>
      </c>
      <c r="AP15" s="88">
        <f>VLOOKUP(年度マスタ!$K$4&amp;"_"&amp;$AG15,データシート1!$A:$BS,MATCH("ab_"&amp;AP$2,データシート1!$A$1:$BS$1,0),0)</f>
        <v>0</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85.889300000000006</v>
      </c>
      <c r="AI16" s="88">
        <f>VLOOKUP(年度マスタ!$K$4&amp;"_"&amp;$AG16,データシート1!$A:$BS,MATCH("ab_"&amp;AI$2,データシート1!$A$1:$BS$1,0),0)</f>
        <v>380</v>
      </c>
      <c r="AJ16" s="88">
        <f>VLOOKUP(年度マスタ!$K$4&amp;"_"&amp;$AG16,データシート1!$A:$BS,MATCH("ab_"&amp;AJ$2,データシート1!$A$1:$BS$1,0),0)</f>
        <v>8</v>
      </c>
      <c r="AK16" s="88">
        <f>VLOOKUP(年度マスタ!$K$4&amp;"_"&amp;$AG16,データシート1!$A:$BS,MATCH("ab_"&amp;AK$2,データシート1!$A$1:$BS$1,0),0)</f>
        <v>5703</v>
      </c>
      <c r="AL16" s="88">
        <f>VLOOKUP(年度マスタ!$K$4&amp;"_"&amp;$AG16,データシート1!$A:$BS,MATCH("ab_"&amp;AL$2,データシート1!$A$1:$BS$1,0),0)</f>
        <v>4931</v>
      </c>
      <c r="AM16" s="88">
        <f>VLOOKUP(年度マスタ!$K$4&amp;"_"&amp;$AG16,データシート1!$A:$BS,MATCH("ab_"&amp;AM$2,データシート1!$A$1:$BS$1,0),0)</f>
        <v>8065</v>
      </c>
      <c r="AN16" s="88">
        <f>VLOOKUP(年度マスタ!$K$4&amp;"_"&amp;$AG16,データシート1!$A:$BS,MATCH("ab_"&amp;AN$2,データシート1!$A$1:$BS$1,0),0)</f>
        <v>2616</v>
      </c>
      <c r="AO16" s="88">
        <f>VLOOKUP(年度マスタ!$K$4&amp;"_"&amp;$AG16,データシート1!$A:$BS,MATCH("ab_"&amp;AO$2,データシート1!$A$1:$BS$1,0),0)</f>
        <v>12490</v>
      </c>
      <c r="AP16" s="88">
        <f>VLOOKUP(年度マスタ!$K$4&amp;"_"&amp;$AG16,データシート1!$A:$BS,MATCH("ab_"&amp;AP$2,データシート1!$A$1:$BS$1,0),0)</f>
        <v>0</v>
      </c>
      <c r="AQ16" s="1073">
        <f>VLOOKUP(年度マスタ!$K$4&amp;"_"&amp;$AG16,データシート1!$A:$BS,MATCH("ab_"&amp;AQ$2,データシート1!$A$1:$BS$1,0),0)</f>
        <v>0</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126.7975</v>
      </c>
      <c r="AI17" s="187">
        <f>VLOOKUP(年度マスタ!$K$4&amp;"_"&amp;$AG17,データシート1!$A:$BS,MATCH("ab_"&amp;AI$2,データシート1!$A$1:$BS$1,0),0)</f>
        <v>380</v>
      </c>
      <c r="AJ17" s="187">
        <f>VLOOKUP(年度マスタ!$K$4&amp;"_"&amp;$AG17,データシート1!$A:$BS,MATCH("ab_"&amp;AJ$2,データシート1!$A$1:$BS$1,0),0)</f>
        <v>8</v>
      </c>
      <c r="AK17" s="187">
        <f>VLOOKUP(年度マスタ!$K$4&amp;"_"&amp;$AG17,データシート1!$A:$BS,MATCH("ab_"&amp;AK$2,データシート1!$A$1:$BS$1,0),0)</f>
        <v>5703</v>
      </c>
      <c r="AL17" s="187">
        <f>VLOOKUP(年度マスタ!$K$4&amp;"_"&amp;$AG17,データシート1!$A:$BS,MATCH("ab_"&amp;AL$2,データシート1!$A$1:$BS$1,0),0)</f>
        <v>4990</v>
      </c>
      <c r="AM17" s="187">
        <f>VLOOKUP(年度マスタ!$K$4&amp;"_"&amp;$AG17,データシート1!$A:$BS,MATCH("ab_"&amp;AM$2,データシート1!$A$1:$BS$1,0),0)</f>
        <v>8152</v>
      </c>
      <c r="AN17" s="187">
        <f>VLOOKUP(年度マスタ!$K$4&amp;"_"&amp;$AG17,データシート1!$A:$BS,MATCH("ab_"&amp;AN$2,データシート1!$A$1:$BS$1,0),0)</f>
        <v>2696</v>
      </c>
      <c r="AO17" s="187">
        <f>VLOOKUP(年度マスタ!$K$4&amp;"_"&amp;$AG17,データシート1!$A:$BS,MATCH("ab_"&amp;AO$2,データシート1!$A$1:$BS$1,0),0)</f>
        <v>12550</v>
      </c>
      <c r="AP17" s="187">
        <f>VLOOKUP(年度マスタ!$K$4&amp;"_"&amp;$AG17,データシート1!$A:$BS,MATCH("ab_"&amp;AP$2,データシート1!$A$1:$BS$1,0),0)</f>
        <v>0</v>
      </c>
      <c r="AQ17" s="1074">
        <f>VLOOKUP(年度マスタ!$K$4&amp;"_"&amp;$AG17,データシート1!$A:$BS,MATCH("ab_"&amp;AQ$2,データシート1!$A$1:$BS$1,0),0)</f>
        <v>0</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74.858699999999999</v>
      </c>
      <c r="AI18" s="88">
        <f>VLOOKUP(年度マスタ!$K$4&amp;"_"&amp;$AG18,データシート1!$A:$BS,MATCH("ab_"&amp;AI$2,データシート1!$A$1:$BS$1,0),0)</f>
        <v>380</v>
      </c>
      <c r="AJ18" s="88">
        <f>VLOOKUP(年度マスタ!$K$4&amp;"_"&amp;$AG18,データシート1!$A:$BS,MATCH("ab_"&amp;AJ$2,データシート1!$A$1:$BS$1,0),0)</f>
        <v>8</v>
      </c>
      <c r="AK18" s="88">
        <f>VLOOKUP(年度マスタ!$K$4&amp;"_"&amp;$AG18,データシート1!$A:$BS,MATCH("ab_"&amp;AK$2,データシート1!$A$1:$BS$1,0),0)</f>
        <v>5703</v>
      </c>
      <c r="AL18" s="88">
        <f>VLOOKUP(年度マスタ!$K$4&amp;"_"&amp;$AG18,データシート1!$A:$BS,MATCH("ab_"&amp;AL$2,データシート1!$A$1:$BS$1,0),0)</f>
        <v>5108</v>
      </c>
      <c r="AM18" s="88">
        <f>VLOOKUP(年度マスタ!$K$4&amp;"_"&amp;$AG18,データシート1!$A:$BS,MATCH("ab_"&amp;AM$2,データシート1!$A$1:$BS$1,0),0)</f>
        <v>8155</v>
      </c>
      <c r="AN18" s="88">
        <f>VLOOKUP(年度マスタ!$K$4&amp;"_"&amp;$AG18,データシート1!$A:$BS,MATCH("ab_"&amp;AN$2,データシート1!$A$1:$BS$1,0),0)</f>
        <v>2758</v>
      </c>
      <c r="AO18" s="88">
        <f>VLOOKUP(年度マスタ!$K$4&amp;"_"&amp;$AG18,データシート1!$A:$BS,MATCH("ab_"&amp;AO$2,データシート1!$A$1:$BS$1,0),0)</f>
        <v>12610</v>
      </c>
      <c r="AP18" s="88">
        <f>VLOOKUP(年度マスタ!$K$4&amp;"_"&amp;$AG18,データシート1!$A:$BS,MATCH("ab_"&amp;AP$2,データシート1!$A$1:$BS$1,0),0)</f>
        <v>0</v>
      </c>
      <c r="AQ18" s="1073">
        <f>VLOOKUP(年度マスタ!$K$4&amp;"_"&amp;$AG18,データシート1!$A:$BS,MATCH("ab_"&amp;AQ$2,データシート1!$A$1:$BS$1,0),0)</f>
        <v>0</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131.22319999999999</v>
      </c>
      <c r="AI19" s="88">
        <f>VLOOKUP(年度マスタ!$K$4&amp;"_"&amp;$AG19,データシート1!$A:$BS,MATCH("ab_"&amp;AI$2,データシート1!$A$1:$BS$1,0),0)</f>
        <v>371</v>
      </c>
      <c r="AJ19" s="88">
        <f>VLOOKUP(年度マスタ!$K$4&amp;"_"&amp;$AG19,データシート1!$A:$BS,MATCH("ab_"&amp;AJ$2,データシート1!$A$1:$BS$1,0),0)</f>
        <v>0</v>
      </c>
      <c r="AK19" s="88">
        <f>VLOOKUP(年度マスタ!$K$4&amp;"_"&amp;$AG19,データシート1!$A:$BS,MATCH("ab_"&amp;AK$2,データシート1!$A$1:$BS$1,0),0)</f>
        <v>7479</v>
      </c>
      <c r="AL19" s="88">
        <f>VLOOKUP(年度マスタ!$K$4&amp;"_"&amp;$AG19,データシート1!$A:$BS,MATCH("ab_"&amp;AL$2,データシート1!$A$1:$BS$1,0),0)</f>
        <v>5074</v>
      </c>
      <c r="AM19" s="88">
        <f>VLOOKUP(年度マスタ!$K$4&amp;"_"&amp;$AG19,データシート1!$A:$BS,MATCH("ab_"&amp;AM$2,データシート1!$A$1:$BS$1,0),0)</f>
        <v>8243</v>
      </c>
      <c r="AN19" s="88">
        <f>VLOOKUP(年度マスタ!$K$4&amp;"_"&amp;$AG19,データシート1!$A:$BS,MATCH("ab_"&amp;AN$2,データシート1!$A$1:$BS$1,0),0)</f>
        <v>2856</v>
      </c>
      <c r="AO19" s="88">
        <f>VLOOKUP(年度マスタ!$K$4&amp;"_"&amp;$AG19,データシート1!$A:$BS,MATCH("ab_"&amp;AO$2,データシート1!$A$1:$BS$1,0),0)</f>
        <v>12721</v>
      </c>
      <c r="AP19" s="88">
        <f>VLOOKUP(年度マスタ!$K$4&amp;"_"&amp;$AG19,データシート1!$A:$BS,MATCH("ab_"&amp;AP$2,データシート1!$A$1:$BS$1,0),0)</f>
        <v>0</v>
      </c>
      <c r="AQ19" s="1073">
        <f>VLOOKUP(年度マスタ!$K$4&amp;"_"&amp;$AG19,データシート1!$A:$BS,MATCH("ab_"&amp;AQ$2,データシート1!$A$1:$BS$1,0),0)</f>
        <v>0</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145.3058</v>
      </c>
      <c r="AI20" s="88">
        <f>VLOOKUP(年度マスタ!$K$4&amp;"_"&amp;$AG20,データシート1!$A:$BS,MATCH("ab_"&amp;AI$2,データシート1!$A$1:$BS$1,0),0)</f>
        <v>371</v>
      </c>
      <c r="AJ20" s="88">
        <f>VLOOKUP(年度マスタ!$K$4&amp;"_"&amp;$AG20,データシート1!$A:$BS,MATCH("ab_"&amp;AJ$2,データシート1!$A$1:$BS$1,0),0)</f>
        <v>0</v>
      </c>
      <c r="AK20" s="88">
        <f>VLOOKUP(年度マスタ!$K$4&amp;"_"&amp;$AG20,データシート1!$A:$BS,MATCH("ab_"&amp;AK$2,データシート1!$A$1:$BS$1,0),0)</f>
        <v>7479</v>
      </c>
      <c r="AL20" s="88">
        <f>VLOOKUP(年度マスタ!$K$4&amp;"_"&amp;$AG20,データシート1!$A:$BS,MATCH("ab_"&amp;AL$2,データシート1!$A$1:$BS$1,0),0)</f>
        <v>5120</v>
      </c>
      <c r="AM20" s="88">
        <f>VLOOKUP(年度マスタ!$K$4&amp;"_"&amp;$AG20,データシート1!$A:$BS,MATCH("ab_"&amp;AM$2,データシート1!$A$1:$BS$1,0),0)</f>
        <v>8302</v>
      </c>
      <c r="AN20" s="88">
        <f>VLOOKUP(年度マスタ!$K$4&amp;"_"&amp;$AG20,データシート1!$A:$BS,MATCH("ab_"&amp;AN$2,データシート1!$A$1:$BS$1,0),0)</f>
        <v>2870</v>
      </c>
      <c r="AO20" s="88">
        <f>VLOOKUP(年度マスタ!$K$4&amp;"_"&amp;$AG20,データシート1!$A:$BS,MATCH("ab_"&amp;AO$2,データシート1!$A$1:$BS$1,0),0)</f>
        <v>12726</v>
      </c>
      <c r="AP20" s="88">
        <f>VLOOKUP(年度マスタ!$K$4&amp;"_"&amp;$AG20,データシート1!$A:$BS,MATCH("ab_"&amp;AP$2,データシート1!$A$1:$BS$1,0),0)</f>
        <v>0</v>
      </c>
      <c r="AQ20" s="1073">
        <f>VLOOKUP(年度マスタ!$K$4&amp;"_"&amp;$AG20,データシート1!$A:$BS,MATCH("ab_"&amp;AQ$2,データシート1!$A$1:$BS$1,0),0)</f>
        <v>0</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早島町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3.4220000000000002</v>
      </c>
      <c r="BE13" s="80" t="str">
        <f>年度マスタ!K4</f>
        <v>33423</v>
      </c>
      <c r="BF13" s="80" t="str">
        <f>年度マスタ!K4</f>
        <v>33423</v>
      </c>
      <c r="BG13" s="80" t="str">
        <f>年度マスタ!K4</f>
        <v>33423</v>
      </c>
      <c r="BH13" s="318" t="s">
        <v>108</v>
      </c>
      <c r="BI13" s="318" t="s">
        <v>108</v>
      </c>
      <c r="BJ13" s="318" t="s">
        <v>108</v>
      </c>
      <c r="BK13" s="318" t="str">
        <f>年度マスタ!K4</f>
        <v>33423</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3.4220000000000002</v>
      </c>
      <c r="AY14" s="80"/>
      <c r="BE14" s="80" t="str">
        <f>AP2</f>
        <v>早島町</v>
      </c>
      <c r="BF14" s="80" t="str">
        <f>AP2</f>
        <v>早島町</v>
      </c>
      <c r="BG14" s="80" t="str">
        <f>AP2</f>
        <v>早島町</v>
      </c>
      <c r="BH14" s="80" t="s">
        <v>118</v>
      </c>
      <c r="BI14" s="80" t="s">
        <v>118</v>
      </c>
      <c r="BJ14" s="80" t="s">
        <v>118</v>
      </c>
      <c r="BK14" s="80" t="str">
        <f>AP2</f>
        <v>早島町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4.9850000000000003</v>
      </c>
      <c r="AY17" s="201">
        <f>AX17</f>
        <v>4.9850000000000003</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8.0329999999999995</v>
      </c>
      <c r="G21" s="996">
        <f t="shared" ref="G21:O21" si="5">SUM(G22,G26,G27,G28)</f>
        <v>7.9740000000000002</v>
      </c>
      <c r="H21" s="996">
        <f t="shared" si="5"/>
        <v>7.93</v>
      </c>
      <c r="I21" s="996">
        <f t="shared" si="5"/>
        <v>14.192</v>
      </c>
      <c r="J21" s="996">
        <f t="shared" si="5"/>
        <v>13.260999999999999</v>
      </c>
      <c r="K21" s="996">
        <f t="shared" si="5"/>
        <v>9.6810000000000009</v>
      </c>
      <c r="L21" s="996">
        <f t="shared" si="5"/>
        <v>10.030999999999999</v>
      </c>
      <c r="M21" s="996">
        <f t="shared" si="5"/>
        <v>10.123000000000001</v>
      </c>
      <c r="N21" s="996">
        <f t="shared" si="5"/>
        <v>10.491</v>
      </c>
      <c r="O21" s="996">
        <f t="shared" si="5"/>
        <v>9.0579999999999998</v>
      </c>
      <c r="P21" s="997">
        <f>SUM(P22,P26,P27,P28)</f>
        <v>8.407</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3.94</v>
      </c>
      <c r="G22" s="998">
        <f t="shared" ref="G22:P22" si="6">SUM(G23:G25)</f>
        <v>3.6419999999999999</v>
      </c>
      <c r="H22" s="998">
        <f t="shared" si="6"/>
        <v>3.66</v>
      </c>
      <c r="I22" s="998">
        <f t="shared" si="6"/>
        <v>4.4989999999999997</v>
      </c>
      <c r="J22" s="998">
        <f t="shared" si="6"/>
        <v>4.6399999999999997</v>
      </c>
      <c r="K22" s="998">
        <f t="shared" si="6"/>
        <v>4.4930000000000003</v>
      </c>
      <c r="L22" s="998">
        <f t="shared" si="6"/>
        <v>4.8559999999999999</v>
      </c>
      <c r="M22" s="998">
        <f t="shared" si="6"/>
        <v>4.8109999999999999</v>
      </c>
      <c r="N22" s="998">
        <f t="shared" si="6"/>
        <v>4.9420000000000002</v>
      </c>
      <c r="O22" s="998">
        <f t="shared" si="6"/>
        <v>3.915</v>
      </c>
      <c r="P22" s="999">
        <f t="shared" si="6"/>
        <v>3.4220000000000002</v>
      </c>
      <c r="Z22" s="313"/>
      <c r="AB22" s="312"/>
      <c r="AC22" s="571" t="s">
        <v>1377</v>
      </c>
      <c r="AP22" s="18" t="s">
        <v>1387</v>
      </c>
      <c r="AQ22" s="313"/>
      <c r="AV22" s="80" t="str">
        <f>AW22</f>
        <v>エネルギー起源CO2</v>
      </c>
      <c r="AW22" s="80" t="str">
        <f>D56</f>
        <v>エネルギー起源CO2</v>
      </c>
      <c r="AX22" s="201">
        <f>P56</f>
        <v>8.407</v>
      </c>
      <c r="AY22" s="201">
        <f>AX22</f>
        <v>8.407</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3.94</v>
      </c>
      <c r="G23" s="1000">
        <f>IFERROR(VLOOKUP(年度マスタ!$K$4&amp;"_"&amp;G$20,データシート1!$A:$BT,MATCH("ba_"&amp;$E23,データシート1!$A$1:$BT$1,0),0),0)</f>
        <v>3.6419999999999999</v>
      </c>
      <c r="H23" s="1000">
        <f>IFERROR(VLOOKUP(年度マスタ!$K$4&amp;"_"&amp;H$20,データシート1!$A:$BT,MATCH("ba_"&amp;$E23,データシート1!$A$1:$BT$1,0),0),0)</f>
        <v>3.66</v>
      </c>
      <c r="I23" s="1000">
        <f>IFERROR(VLOOKUP(年度マスタ!$K$4&amp;"_"&amp;I$20,データシート1!$A:$BT,MATCH("ba_"&amp;$E23,データシート1!$A$1:$BT$1,0),0),0)</f>
        <v>4.4989999999999997</v>
      </c>
      <c r="J23" s="1000">
        <f>IFERROR(VLOOKUP(年度マスタ!$K$4&amp;"_"&amp;J$20,データシート1!$A:$BT,MATCH("ba_"&amp;$E23,データシート1!$A$1:$BT$1,0),0),0)</f>
        <v>4.6399999999999997</v>
      </c>
      <c r="K23" s="1000">
        <f>IFERROR(VLOOKUP(年度マスタ!$K$4&amp;"_"&amp;K$20,データシート1!$A:$BT,MATCH("ba_"&amp;$E23,データシート1!$A$1:$BT$1,0),0),0)</f>
        <v>4.4930000000000003</v>
      </c>
      <c r="L23" s="1000">
        <f>IFERROR(VLOOKUP(年度マスタ!$K$4&amp;"_"&amp;L$20,データシート1!$A:$BT,MATCH("ba_"&amp;$E23,データシート1!$A$1:$BT$1,0),0),0)</f>
        <v>4.8559999999999999</v>
      </c>
      <c r="M23" s="1000">
        <f>IFERROR(VLOOKUP(年度マスタ!$K$4&amp;"_"&amp;M$20,データシート1!$A:$BT,MATCH("ba_"&amp;$E23,データシート1!$A$1:$BT$1,0),0),0)</f>
        <v>4.8109999999999999</v>
      </c>
      <c r="N23" s="1000">
        <f>IFERROR(VLOOKUP(年度マスタ!$K$4&amp;"_"&amp;N$20,データシート1!$A:$BT,MATCH("ba_"&amp;$E23,データシート1!$A$1:$BT$1,0),0),0)</f>
        <v>4.9420000000000002</v>
      </c>
      <c r="O23" s="1000">
        <f>IFERROR(VLOOKUP(年度マスタ!$K$4&amp;"_"&amp;O$20,データシート1!$A:$BT,MATCH("ba_"&amp;$E23,データシート1!$A$1:$BT$1,0),0),0)</f>
        <v>3.915</v>
      </c>
      <c r="P23" s="1001">
        <f>IFERROR(VLOOKUP(年度マスタ!$K$4&amp;"_"&amp;P$20,データシート1!$A:$BT,MATCH("ba_"&amp;$E23,データシート1!$A$1:$BT$1,0),0),0)</f>
        <v>3.4220000000000002</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50.411993268084757</v>
      </c>
      <c r="AG24" s="996">
        <f t="shared" ref="AG24:AP24" si="7">AG25+AG29</f>
        <v>46.414121164508714</v>
      </c>
      <c r="AH24" s="996">
        <f t="shared" si="7"/>
        <v>51.667553972307417</v>
      </c>
      <c r="AI24" s="996">
        <f t="shared" si="7"/>
        <v>49.306338891446075</v>
      </c>
      <c r="AJ24" s="996">
        <f t="shared" si="7"/>
        <v>62.121720835222604</v>
      </c>
      <c r="AK24" s="996">
        <f t="shared" si="7"/>
        <v>62.430574138251572</v>
      </c>
      <c r="AL24" s="996">
        <f t="shared" si="7"/>
        <v>66.872367918889637</v>
      </c>
      <c r="AM24" s="996">
        <f t="shared" si="7"/>
        <v>65.693997795609278</v>
      </c>
      <c r="AN24" s="996">
        <f t="shared" si="7"/>
        <v>73.950889928139247</v>
      </c>
      <c r="AO24" s="996">
        <f>AO25+AO29</f>
        <v>53.024640681710324</v>
      </c>
      <c r="AP24" s="997">
        <f t="shared" si="7"/>
        <v>75.889944839434918</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23.184830909531431</v>
      </c>
      <c r="AG25" s="998">
        <f>①CO2排出量の現状把握!AA35</f>
        <v>20.52490072377379</v>
      </c>
      <c r="AH25" s="998">
        <f>①CO2排出量の現状把握!AB35</f>
        <v>26.657519880001267</v>
      </c>
      <c r="AI25" s="998">
        <f>①CO2排出量の現状把握!AC35</f>
        <v>24.588684141577684</v>
      </c>
      <c r="AJ25" s="998">
        <f>①CO2排出量の現状把握!AD35</f>
        <v>29.469057622307265</v>
      </c>
      <c r="AK25" s="998">
        <f>①CO2排出量の現状把握!AE35</f>
        <v>32.724383104885625</v>
      </c>
      <c r="AL25" s="998">
        <f>①CO2排出量の現状把握!AF35</f>
        <v>37.193900242501449</v>
      </c>
      <c r="AM25" s="998">
        <f>①CO2排出量の現状把握!AG35</f>
        <v>37.618416959094077</v>
      </c>
      <c r="AN25" s="998">
        <f>①CO2排出量の現状把握!AH35</f>
        <v>47.8446539259415</v>
      </c>
      <c r="AO25" s="998">
        <f>①CO2排出量の現状把握!AI35</f>
        <v>29.315998213279705</v>
      </c>
      <c r="AP25" s="999">
        <f>①CO2排出量の現状把握!AJ35</f>
        <v>48.075499639426411</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4.093</v>
      </c>
      <c r="G26" s="998">
        <f>IFERROR(VLOOKUP(年度マスタ!$K$4&amp;"_"&amp;G$20,データシート1!$A:$BT,MATCH("ba_"&amp;$D26,データシート1!$A$1:$BT$1,0),0),0)</f>
        <v>4.3319999999999999</v>
      </c>
      <c r="H26" s="998">
        <f>IFERROR(VLOOKUP(年度マスタ!$K$4&amp;"_"&amp;H$20,データシート1!$A:$BT,MATCH("ba_"&amp;$D26,データシート1!$A$1:$BT$1,0),0),0)</f>
        <v>4.2699999999999996</v>
      </c>
      <c r="I26" s="998">
        <f>IFERROR(VLOOKUP(年度マスタ!$K$4&amp;"_"&amp;I$20,データシート1!$A:$BT,MATCH("ba_"&amp;$D26,データシート1!$A$1:$BT$1,0),0),0)</f>
        <v>9.6930000000000014</v>
      </c>
      <c r="J26" s="998">
        <f>IFERROR(VLOOKUP(年度マスタ!$K$4&amp;"_"&amp;J$20,データシート1!$A:$BT,MATCH("ba_"&amp;$D26,データシート1!$A$1:$BT$1,0),0),0)</f>
        <v>8.6210000000000004</v>
      </c>
      <c r="K26" s="998">
        <f>IFERROR(VLOOKUP(年度マスタ!$K$4&amp;"_"&amp;K$20,データシート1!$A:$BT,MATCH("ba_"&amp;$D26,データシート1!$A$1:$BT$1,0),0),0)</f>
        <v>5.1879999999999997</v>
      </c>
      <c r="L26" s="998">
        <f>IFERROR(VLOOKUP(年度マスタ!$K$4&amp;"_"&amp;L$20,データシート1!$A:$BT,MATCH("ba_"&amp;$D26,データシート1!$A$1:$BT$1,0),0),0)</f>
        <v>5.1749999999999998</v>
      </c>
      <c r="M26" s="998">
        <f>IFERROR(VLOOKUP(年度マスタ!$K$4&amp;"_"&amp;M$20,データシート1!$A:$BT,MATCH("ba_"&amp;$D26,データシート1!$A$1:$BT$1,0),0),0)</f>
        <v>5.3120000000000003</v>
      </c>
      <c r="N26" s="998">
        <f>IFERROR(VLOOKUP(年度マスタ!$K$4&amp;"_"&amp;N$20,データシート1!$A:$BT,MATCH("ba_"&amp;$D26,データシート1!$A$1:$BT$1,0),0),0)</f>
        <v>5.5490000000000004</v>
      </c>
      <c r="O26" s="998">
        <f>IFERROR(VLOOKUP(年度マスタ!$K$4&amp;"_"&amp;O$20,データシート1!$A:$BT,MATCH("ba_"&amp;$D26,データシート1!$A$1:$BT$1,0),0),0)</f>
        <v>5.1429999999999998</v>
      </c>
      <c r="P26" s="999">
        <f>IFERROR(VLOOKUP(年度マスタ!$K$4&amp;"_"&amp;P$20,データシート1!$A:$BT,MATCH("ba_"&amp;$D26,データシート1!$A$1:$BT$1,0),0),0)</f>
        <v>4.9850000000000003</v>
      </c>
      <c r="Z26" s="313"/>
      <c r="AB26" s="312"/>
      <c r="AC26" s="572"/>
      <c r="AD26" s="458"/>
      <c r="AE26" s="457" t="s">
        <v>98</v>
      </c>
      <c r="AF26" s="1000">
        <f>①CO2排出量の現状把握!Z36</f>
        <v>22.14867106310508</v>
      </c>
      <c r="AG26" s="1000">
        <f>①CO2排出量の現状把握!AA36</f>
        <v>19.274685582913083</v>
      </c>
      <c r="AH26" s="1000">
        <f>①CO2排出量の現状把握!AB36</f>
        <v>25.51239737105675</v>
      </c>
      <c r="AI26" s="1000">
        <f>①CO2排出量の現状把握!AC36</f>
        <v>23.614052898112178</v>
      </c>
      <c r="AJ26" s="1000">
        <f>①CO2排出量の現状把握!AD36</f>
        <v>28.078582674544556</v>
      </c>
      <c r="AK26" s="1000">
        <f>①CO2排出量の現状把握!AE36</f>
        <v>31.284213107934033</v>
      </c>
      <c r="AL26" s="1000">
        <f>①CO2排出量の現状把握!AF36</f>
        <v>35.859835319864168</v>
      </c>
      <c r="AM26" s="1000">
        <f>①CO2排出量の現状把握!AG36</f>
        <v>36.263392860956039</v>
      </c>
      <c r="AN26" s="1000">
        <f>①CO2排出量の現状把握!AH36</f>
        <v>46.592909471853375</v>
      </c>
      <c r="AO26" s="1000">
        <f>①CO2排出量の現状把握!AI36</f>
        <v>28.168631871822374</v>
      </c>
      <c r="AP26" s="1001">
        <f>①CO2排出量の現状把握!AJ36</f>
        <v>47.220062951452277</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0.9147652419160659</v>
      </c>
      <c r="AG27" s="1000">
        <f>①CO2排出量の現状把握!AA37</f>
        <v>1.0873417352433856</v>
      </c>
      <c r="AH27" s="1000">
        <f>①CO2排出量の現状把握!AB37</f>
        <v>0.98350020830622642</v>
      </c>
      <c r="AI27" s="1000">
        <f>①CO2排出量の現状把握!AC37</f>
        <v>0.82452490406217804</v>
      </c>
      <c r="AJ27" s="1000">
        <f>①CO2排出量の現状把握!AD37</f>
        <v>1.0955566415440978</v>
      </c>
      <c r="AK27" s="1000">
        <f>①CO2排出量の現状把握!AE37</f>
        <v>0.99108825908806242</v>
      </c>
      <c r="AL27" s="1000">
        <f>①CO2排出量の現状把握!AF37</f>
        <v>0.98315088729740263</v>
      </c>
      <c r="AM27" s="1000">
        <f>①CO2排出量の現状把握!AG37</f>
        <v>1.0226932030083009</v>
      </c>
      <c r="AN27" s="1000">
        <f>①CO2排出量の現状把握!AH37</f>
        <v>0.9489846223455668</v>
      </c>
      <c r="AO27" s="1000">
        <f>①CO2排出量の現状把握!AI37</f>
        <v>0.84537130786853631</v>
      </c>
      <c r="AP27" s="1001">
        <f>①CO2排出量の現状把握!AJ37</f>
        <v>0.8554366879741343</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0.12139460451028609</v>
      </c>
      <c r="AG28" s="1000">
        <f>①CO2排出量の現状把握!AA38</f>
        <v>0.16287340561732205</v>
      </c>
      <c r="AH28" s="1000">
        <f>①CO2排出量の現状把握!AB38</f>
        <v>0.16162230063829286</v>
      </c>
      <c r="AI28" s="1000">
        <f>①CO2排出量の現状把握!AC38</f>
        <v>0.1501063394033291</v>
      </c>
      <c r="AJ28" s="1000">
        <f>①CO2排出量の現状把握!AD38</f>
        <v>0.29491830621861209</v>
      </c>
      <c r="AK28" s="1000">
        <f>①CO2排出量の現状把握!AE38</f>
        <v>0.44908173786352884</v>
      </c>
      <c r="AL28" s="1000">
        <f>①CO2排出量の現状把握!AF38</f>
        <v>0.35091403533987742</v>
      </c>
      <c r="AM28" s="1000">
        <f>①CO2排出量の現状把握!AG38</f>
        <v>0.33233089512973729</v>
      </c>
      <c r="AN28" s="1000">
        <f>①CO2排出量の現状把握!AH38</f>
        <v>0.30275983174255611</v>
      </c>
      <c r="AO28" s="1000">
        <f>①CO2排出量の現状把握!AI38</f>
        <v>0.30199503358879465</v>
      </c>
      <c r="AP28" s="1001">
        <f>①CO2排出量の現状把握!AJ38</f>
        <v>0</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27.227162358553329</v>
      </c>
      <c r="AG29" s="1002">
        <f>①CO2排出量の現状把握!AA39</f>
        <v>25.889220440734928</v>
      </c>
      <c r="AH29" s="1002">
        <f>①CO2排出量の現状把握!AB39</f>
        <v>25.010034092306146</v>
      </c>
      <c r="AI29" s="1002">
        <f>①CO2排出量の現状把握!AC39</f>
        <v>24.717654749868387</v>
      </c>
      <c r="AJ29" s="1002">
        <f>①CO2排出量の現状把握!AD39</f>
        <v>32.652663212915343</v>
      </c>
      <c r="AK29" s="1002">
        <f>①CO2排出量の現状把握!AE39</f>
        <v>29.706191033365947</v>
      </c>
      <c r="AL29" s="1002">
        <f>①CO2排出量の現状把握!AF39</f>
        <v>29.678467676388195</v>
      </c>
      <c r="AM29" s="1002">
        <f>①CO2排出量の現状把握!AG39</f>
        <v>28.075580836515204</v>
      </c>
      <c r="AN29" s="1002">
        <f>①CO2排出量の現状把握!AH39</f>
        <v>26.106236002197747</v>
      </c>
      <c r="AO29" s="1002">
        <f>①CO2排出量の現状把握!AI39</f>
        <v>23.708642468430622</v>
      </c>
      <c r="AP29" s="1003">
        <f>①CO2排出量の現状把握!AJ39</f>
        <v>27.814445200008503</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0.15934700215644118</v>
      </c>
      <c r="AG32" s="509">
        <f t="shared" si="12"/>
        <v>0.17180116309295637</v>
      </c>
      <c r="AH32" s="509">
        <f t="shared" si="12"/>
        <v>0.15348123513356743</v>
      </c>
      <c r="AI32" s="509">
        <f t="shared" si="12"/>
        <v>0.28783317356507487</v>
      </c>
      <c r="AJ32" s="509">
        <f t="shared" si="12"/>
        <v>0.21346800799634483</v>
      </c>
      <c r="AK32" s="509">
        <f t="shared" si="12"/>
        <v>0.15506825195234583</v>
      </c>
      <c r="AL32" s="509">
        <f t="shared" si="12"/>
        <v>0.15000216550080489</v>
      </c>
      <c r="AM32" s="509">
        <f t="shared" si="12"/>
        <v>0.15409322525164668</v>
      </c>
      <c r="AN32" s="509">
        <f t="shared" si="12"/>
        <v>0.14186441853768741</v>
      </c>
      <c r="AO32" s="509">
        <f t="shared" si="12"/>
        <v>0.17082624009415223</v>
      </c>
      <c r="AP32" s="509">
        <f t="shared" si="12"/>
        <v>0.11077883924922087</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0.16993869894389615</v>
      </c>
      <c r="AG33" s="506">
        <f t="shared" ref="AG33:AP33" si="13">IFERROR(IF(G22/AG25&gt;1,1,G22/AG25),0)</f>
        <v>0.17744300199130841</v>
      </c>
      <c r="AH33" s="506">
        <f t="shared" si="13"/>
        <v>0.13729709352090808</v>
      </c>
      <c r="AI33" s="506">
        <f t="shared" si="13"/>
        <v>0.1829703441670763</v>
      </c>
      <c r="AJ33" s="506">
        <f t="shared" si="13"/>
        <v>0.15745328742672951</v>
      </c>
      <c r="AK33" s="506">
        <f t="shared" si="13"/>
        <v>0.13729823372374628</v>
      </c>
      <c r="AL33" s="506">
        <f t="shared" si="13"/>
        <v>0.13055904243274416</v>
      </c>
      <c r="AM33" s="506">
        <f t="shared" si="13"/>
        <v>0.12788948575989886</v>
      </c>
      <c r="AN33" s="506">
        <f t="shared" si="13"/>
        <v>0.10329262716895596</v>
      </c>
      <c r="AO33" s="506">
        <f t="shared" si="13"/>
        <v>0.13354483007938525</v>
      </c>
      <c r="AP33" s="506">
        <f t="shared" si="13"/>
        <v>7.1179707453183486E-2</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0.17788877665726827</v>
      </c>
      <c r="AG34" s="507">
        <f t="shared" ref="AG34:AP36" si="14">IFERROR(IF(G23/AG26&gt;1,1,G23/AG26),0)</f>
        <v>0.18895249856779067</v>
      </c>
      <c r="AH34" s="507">
        <f t="shared" si="14"/>
        <v>0.14345966577614494</v>
      </c>
      <c r="AI34" s="507">
        <f t="shared" si="14"/>
        <v>0.19052214456416636</v>
      </c>
      <c r="AJ34" s="507">
        <f t="shared" si="14"/>
        <v>0.16525050618764048</v>
      </c>
      <c r="AK34" s="507">
        <f t="shared" si="14"/>
        <v>0.14361876338390384</v>
      </c>
      <c r="AL34" s="507">
        <f t="shared" si="14"/>
        <v>0.13541612661311</v>
      </c>
      <c r="AM34" s="507">
        <f t="shared" si="14"/>
        <v>0.13266822601091727</v>
      </c>
      <c r="AN34" s="507">
        <f t="shared" si="14"/>
        <v>0.10606764110718277</v>
      </c>
      <c r="AO34" s="507">
        <f t="shared" si="14"/>
        <v>0.13898438581663067</v>
      </c>
      <c r="AP34" s="507">
        <f t="shared" si="14"/>
        <v>7.2469196060119923E-2</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0.15032782139025211</v>
      </c>
      <c r="AG37" s="508">
        <f t="shared" ref="AG37:AP37" si="17">IFERROR(IF(G26/AG29&gt;1,1,G26/AG29),0)</f>
        <v>0.16732832917533091</v>
      </c>
      <c r="AH37" s="508">
        <f t="shared" si="17"/>
        <v>0.17073147458497798</v>
      </c>
      <c r="AI37" s="508">
        <f t="shared" si="17"/>
        <v>0.39214885465829291</v>
      </c>
      <c r="AJ37" s="508">
        <f t="shared" si="17"/>
        <v>0.26402134318373377</v>
      </c>
      <c r="AK37" s="508">
        <f t="shared" si="17"/>
        <v>0.17464372979264983</v>
      </c>
      <c r="AL37" s="508">
        <f t="shared" si="17"/>
        <v>0.17436884061629512</v>
      </c>
      <c r="AM37" s="508">
        <f t="shared" si="17"/>
        <v>0.18920356558006426</v>
      </c>
      <c r="AN37" s="508">
        <f t="shared" si="17"/>
        <v>0.21255457889574197</v>
      </c>
      <c r="AO37" s="508">
        <f t="shared" si="17"/>
        <v>0.21692511525483549</v>
      </c>
      <c r="AP37" s="508">
        <f t="shared" si="17"/>
        <v>0.17922342021039039</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I：卸売業，小売業(N=1)</v>
      </c>
      <c r="BE42" s="961">
        <f>VLOOKUP(BE$13&amp;"_"&amp;$AV$8,データシート2!$A:$SI,MATCH($AV$5&amp;"_"&amp;$BA42&amp;$AV$6,データシート2!$A$1:$SI$1,0),0)</f>
        <v>1</v>
      </c>
      <c r="BF42" s="1071">
        <f>VLOOKUP(BF$13&amp;"_"&amp;$AW$8,データシート2!$A:$SI,MATCH($AW$5&amp;"_"&amp;$BA42&amp;$AW$6,データシート2!$A$1:$SI$1,0),0)</f>
        <v>4.9850000000000003</v>
      </c>
      <c r="BG42" s="1071">
        <f t="shared" si="18"/>
        <v>4.9850000000000003</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f t="shared" si="20"/>
        <v>1.2453263664983816</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8.0329999999999995</v>
      </c>
      <c r="G55" s="1004">
        <f t="shared" ref="G55:P55" si="29">SUM(G56,G57,G60,G61,G62,G63,G64,G65,)</f>
        <v>7.9740000000000002</v>
      </c>
      <c r="H55" s="1004">
        <f t="shared" si="29"/>
        <v>7.93</v>
      </c>
      <c r="I55" s="1004">
        <f t="shared" si="29"/>
        <v>14.192</v>
      </c>
      <c r="J55" s="1004">
        <f t="shared" si="29"/>
        <v>13.260999999999999</v>
      </c>
      <c r="K55" s="1004">
        <f t="shared" si="29"/>
        <v>9.6809999999999992</v>
      </c>
      <c r="L55" s="1004">
        <f t="shared" si="29"/>
        <v>10.031000000000001</v>
      </c>
      <c r="M55" s="1004">
        <f t="shared" si="29"/>
        <v>10.122999999999999</v>
      </c>
      <c r="N55" s="1004">
        <f t="shared" si="29"/>
        <v>10.491</v>
      </c>
      <c r="O55" s="1004">
        <f t="shared" si="29"/>
        <v>9.0579999999999998</v>
      </c>
      <c r="P55" s="1005">
        <f t="shared" si="29"/>
        <v>8.407</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8.0329999999999995</v>
      </c>
      <c r="G56" s="1006">
        <f>IFERROR(VLOOKUP(年度マスタ!$K$4&amp;"_"&amp;G$54,データシート1!$A:$CD,MATCH("bc_"&amp;$C56,データシート1!$A$1:$CD$1,0),0),0)</f>
        <v>7.9740000000000002</v>
      </c>
      <c r="H56" s="1006">
        <f>IFERROR(VLOOKUP(年度マスタ!$K$4&amp;"_"&amp;H$54,データシート1!$A:$CD,MATCH("bc_"&amp;$C56,データシート1!$A$1:$CD$1,0),0),0)</f>
        <v>7.93</v>
      </c>
      <c r="I56" s="1006">
        <f>IFERROR(VLOOKUP(年度マスタ!$K$4&amp;"_"&amp;I$54,データシート1!$A:$CD,MATCH("bc_"&amp;$C56,データシート1!$A$1:$CD$1,0),0),0)</f>
        <v>14.192</v>
      </c>
      <c r="J56" s="1006">
        <f>IFERROR(VLOOKUP(年度マスタ!$K$4&amp;"_"&amp;J$54,データシート1!$A:$CD,MATCH("bc_"&amp;$C56,データシート1!$A$1:$CD$1,0),0),0)</f>
        <v>13.260999999999999</v>
      </c>
      <c r="K56" s="1006">
        <f>IFERROR(VLOOKUP(年度マスタ!$K$4&amp;"_"&amp;K$54,データシート1!$A:$CD,MATCH("bc_"&amp;$C56,データシート1!$A$1:$CD$1,0),0),0)</f>
        <v>9.6809999999999992</v>
      </c>
      <c r="L56" s="1006">
        <f>IFERROR(VLOOKUP(年度マスタ!$K$4&amp;"_"&amp;L$54,データシート1!$A:$CD,MATCH("bc_"&amp;$C56,データシート1!$A$1:$CD$1,0),0),0)</f>
        <v>10.031000000000001</v>
      </c>
      <c r="M56" s="1006">
        <f>IFERROR(VLOOKUP(年度マスタ!$K$4&amp;"_"&amp;M$54,データシート1!$A:$CD,MATCH("bc_"&amp;$C56,データシート1!$A$1:$CD$1,0),0),0)</f>
        <v>10.122999999999999</v>
      </c>
      <c r="N56" s="1006">
        <f>IFERROR(VLOOKUP(年度マスタ!$K$4&amp;"_"&amp;N$54,データシート1!$A:$CD,MATCH("bc_"&amp;$C56,データシート1!$A$1:$CD$1,0),0),0)</f>
        <v>10.491</v>
      </c>
      <c r="O56" s="1006">
        <f>IFERROR(VLOOKUP(年度マスタ!$K$4&amp;"_"&amp;O$54,データシート1!$A:$CD,MATCH("bc_"&amp;$C56,データシート1!$A$1:$CD$1,0),0),0)</f>
        <v>9.0579999999999998</v>
      </c>
      <c r="P56" s="1007">
        <f>IFERROR(VLOOKUP(年度マスタ!$K$4&amp;"_"&amp;P$54,データシート1!$A:$CD,MATCH("bc_"&amp;$C56,データシート1!$A$1:$CD$1,0),0),0)</f>
        <v>8.407</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早島町</v>
      </c>
      <c r="AF1" s="345"/>
      <c r="AG1" s="203"/>
      <c r="AH1" s="188"/>
      <c r="AI1" s="188"/>
      <c r="AJ1" s="188"/>
      <c r="AK1" s="188"/>
      <c r="AL1" s="189"/>
      <c r="AM1" s="189"/>
      <c r="AN1" s="189"/>
      <c r="AO1" s="189"/>
      <c r="AP1" s="189"/>
      <c r="AQ1" s="189"/>
      <c r="AR1" s="189"/>
      <c r="AS1" s="189"/>
      <c r="AT1" s="190"/>
    </row>
    <row r="2" spans="1:47" s="577" customFormat="1" ht="27.95" customHeight="1">
      <c r="A2" s="576"/>
      <c r="B2" s="576" t="s">
        <v>1649</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1653</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648.5</v>
      </c>
      <c r="K6" s="688">
        <f>VLOOKUP(年度マスタ!$K$4&amp;"_"&amp;K$5,データシート1!$A:$BS,MATCH("cb_"&amp;$G6,データシート1!$A$1:$BS$1,0),0)</f>
        <v>778.9</v>
      </c>
      <c r="L6" s="688">
        <f>VLOOKUP(年度マスタ!$K$4&amp;"_"&amp;L$5,データシート1!$A:$BS,MATCH("cb_"&amp;$G6,データシート1!$A$1:$BS$1,0),0)</f>
        <v>941.9</v>
      </c>
      <c r="M6" s="688">
        <f>VLOOKUP(年度マスタ!$K$4&amp;"_"&amp;M$5,データシート1!$A:$BS,MATCH("cb_"&amp;$G6,データシート1!$A$1:$BS$1,0),0)</f>
        <v>1115.0999999999999</v>
      </c>
      <c r="N6" s="688">
        <f>VLOOKUP(年度マスタ!$K$4&amp;"_"&amp;N$5,データシート1!$A:$BS,MATCH("cb_"&amp;$G6,データシート1!$A$1:$BS$1,0),0)</f>
        <v>1298.9000000000001</v>
      </c>
      <c r="O6" s="688">
        <f>VLOOKUP(年度マスタ!$K$4&amp;"_"&amp;O$5,データシート1!$A:$BS,MATCH("cb_"&amp;$G6,データシート1!$A$1:$BS$1,0),0)</f>
        <v>1501.1</v>
      </c>
      <c r="P6" s="688">
        <f>VLOOKUP(年度マスタ!$K$4&amp;"_"&amp;P$5,データシート1!$A:$BS,MATCH("cb_"&amp;$G6,データシート1!$A$1:$BS$1,0),0)</f>
        <v>1730.4</v>
      </c>
      <c r="Q6" s="688">
        <f>VLOOKUP(年度マスタ!$K$4&amp;"_"&amp;Q$5,データシート1!$A:$BS,MATCH("cb_"&amp;$G6,データシート1!$A$1:$BS$1,0),0)</f>
        <v>1996.600000000001</v>
      </c>
      <c r="R6" s="704">
        <f>VLOOKUP(年度マスタ!$K$4&amp;"_"&amp;R$5,データシート1!$A:$BS,MATCH("cb_"&amp;$G6,データシート1!$A$1:$BS$1,0),0)</f>
        <v>2246.800000000002</v>
      </c>
      <c r="S6" s="627"/>
      <c r="T6" s="226"/>
      <c r="U6" s="640"/>
      <c r="V6" s="231"/>
      <c r="W6" s="231"/>
      <c r="X6" s="231"/>
      <c r="Y6" s="232" t="s">
        <v>233</v>
      </c>
      <c r="Z6" s="734" t="s">
        <v>234</v>
      </c>
      <c r="AA6" s="734"/>
      <c r="AB6" s="734"/>
      <c r="AC6" s="735">
        <f>SUM(AC7:AC8)</f>
        <v>88491</v>
      </c>
      <c r="AD6" s="735">
        <f>SUM(AD7:AD8)</f>
        <v>123356.266</v>
      </c>
      <c r="AE6" s="736">
        <f>$AD6*3600/100000000</f>
        <v>4.4408255759999999</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6090.5749999999998</v>
      </c>
      <c r="K7" s="684">
        <f>VLOOKUP(年度マスタ!$K$4&amp;"_"&amp;K$5,データシート1!$A:$BS,MATCH("cb_"&amp;$G7,データシート1!$A$1:$BS$1,0),0)</f>
        <v>6800.1750000000002</v>
      </c>
      <c r="L7" s="684">
        <f>VLOOKUP(年度マスタ!$K$4&amp;"_"&amp;L$5,データシート1!$A:$BS,MATCH("cb_"&amp;$G7,データシート1!$A$1:$BS$1,0),0)</f>
        <v>6933.4750000000004</v>
      </c>
      <c r="M7" s="684">
        <f>VLOOKUP(年度マスタ!$K$4&amp;"_"&amp;M$5,データシート1!$A:$BS,MATCH("cb_"&amp;$G7,データシート1!$A$1:$BS$1,0),0)</f>
        <v>7131.2749999999996</v>
      </c>
      <c r="N7" s="684">
        <f>VLOOKUP(年度マスタ!$K$4&amp;"_"&amp;N$5,データシート1!$A:$BS,MATCH("cb_"&amp;$G7,データシート1!$A$1:$BS$1,0),0)</f>
        <v>8301.375</v>
      </c>
      <c r="O7" s="684">
        <f>VLOOKUP(年度マスタ!$K$4&amp;"_"&amp;O$5,データシート1!$A:$BS,MATCH("cb_"&amp;$G7,データシート1!$A$1:$BS$1,0),0)</f>
        <v>9339.7749999999996</v>
      </c>
      <c r="P7" s="684">
        <f>VLOOKUP(年度マスタ!$K$4&amp;"_"&amp;P$5,データシート1!$A:$BS,MATCH("cb_"&amp;$G7,データシート1!$A$1:$BS$1,0),0)</f>
        <v>9377.3749999999982</v>
      </c>
      <c r="Q7" s="684">
        <f>VLOOKUP(年度マスタ!$K$4&amp;"_"&amp;Q$5,データシート1!$A:$BS,MATCH("cb_"&amp;$G7,データシート1!$A$1:$BS$1,0),0)</f>
        <v>9647.0749999999971</v>
      </c>
      <c r="R7" s="705">
        <f>VLOOKUP(年度マスタ!$K$4&amp;"_"&amp;R$5,データシート1!$A:$BS,MATCH("cb_"&amp;$G7,データシート1!$A$1:$BS$1,0),0)</f>
        <v>9647.0749999999971</v>
      </c>
      <c r="S7" s="627"/>
      <c r="T7" s="226"/>
      <c r="U7" s="640"/>
      <c r="V7" s="231"/>
      <c r="W7" s="231"/>
      <c r="X7" s="231"/>
      <c r="Y7" s="232" t="s">
        <v>236</v>
      </c>
      <c r="Z7" s="248" t="s">
        <v>1368</v>
      </c>
      <c r="AA7" s="248"/>
      <c r="AB7" s="248"/>
      <c r="AC7" s="671">
        <f>VLOOKUP(年度マスタ!$K$4&amp;"_令和4年度",データシート3!A:AB,MATCH("ea_"&amp;$Y7&amp;"_設備",データシート3!$A$1:$AB$1,0),0)</f>
        <v>59879</v>
      </c>
      <c r="AD7" s="671">
        <f>VLOOKUP(年度マスタ!$K$4&amp;"_令和4年度",データシート3!A:AB,MATCH("ea_"&amp;$Y7&amp;"_年間発電",データシート3!$A$1:$AB$1,0),0)/10^3</f>
        <v>83522.864000000001</v>
      </c>
      <c r="AE7" s="606">
        <f t="shared" ref="AE7:AE16" si="0">$AD7*3600/100000000</f>
        <v>3.006823104</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28612</v>
      </c>
      <c r="AD8" s="671">
        <f>VLOOKUP(年度マスタ!$K$4&amp;"_令和4年度",データシート3!A:AB,MATCH("ea_"&amp;$Y8&amp;"_年間発電",データシート3!$A$1:$AB$1,0),0)/10^3</f>
        <v>39833.402000000002</v>
      </c>
      <c r="AE8" s="606">
        <f t="shared" si="0"/>
        <v>1.4340024720000002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0</v>
      </c>
      <c r="AD9" s="737">
        <f>VLOOKUP(年度マスタ!$K$4&amp;"_令和4年度",データシート3!A:AB,MATCH("ea_"&amp;$Y9&amp;"_年間発電",データシート3!$A$1:$AB$1,0),0)/10^3</f>
        <v>0</v>
      </c>
      <c r="AE9" s="738">
        <f t="shared" si="0"/>
        <v>0</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6739.0749999999998</v>
      </c>
      <c r="K12" s="722">
        <f t="shared" ref="K12:Q12" si="1">SUM(K6:K11)</f>
        <v>7579.0749999999998</v>
      </c>
      <c r="L12" s="722">
        <f t="shared" si="1"/>
        <v>7875.375</v>
      </c>
      <c r="M12" s="722">
        <f t="shared" si="1"/>
        <v>8246.375</v>
      </c>
      <c r="N12" s="722">
        <f t="shared" si="1"/>
        <v>9600.2749999999996</v>
      </c>
      <c r="O12" s="722">
        <f t="shared" si="1"/>
        <v>10840.875</v>
      </c>
      <c r="P12" s="722">
        <f t="shared" si="1"/>
        <v>11107.774999999998</v>
      </c>
      <c r="Q12" s="722">
        <f t="shared" si="1"/>
        <v>11643.674999999997</v>
      </c>
      <c r="R12" s="723">
        <f t="shared" ref="R12" si="2">SUM(R6:R11)</f>
        <v>11893.875</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1.3545519800000001</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4.7122615699999999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778.27781999999979</v>
      </c>
      <c r="K19" s="682">
        <f>K6*別紙!$C5/100*別紙!$E5/10^3</f>
        <v>934.77346799999987</v>
      </c>
      <c r="L19" s="682">
        <f>L6*別紙!$C5/100*別紙!$E5/10^3</f>
        <v>1130.393028</v>
      </c>
      <c r="M19" s="682">
        <f>M6*別紙!$C5/100*別紙!$E5/10^3</f>
        <v>1338.2538119999997</v>
      </c>
      <c r="N19" s="682">
        <f>N6*別紙!$C5/100*別紙!$E5/10^3</f>
        <v>1558.8358680000001</v>
      </c>
      <c r="O19" s="682">
        <f>O6*別紙!$C5/100*別紙!$E5/10^3</f>
        <v>1801.5001319999997</v>
      </c>
      <c r="P19" s="682">
        <f>P6*別紙!$C5/100*別紙!$E5/10^3</f>
        <v>2076.6876479999996</v>
      </c>
      <c r="Q19" s="682">
        <f>Q6*別紙!$C5/100*別紙!$E5/10^3</f>
        <v>2396.1595920000009</v>
      </c>
      <c r="R19" s="710">
        <f>R6*別紙!$C5/100*別紙!$E5/10^3</f>
        <v>2696.4296160000017</v>
      </c>
      <c r="S19" s="631"/>
      <c r="T19" s="227"/>
      <c r="U19" s="647"/>
      <c r="W19" s="237"/>
      <c r="X19" s="237"/>
      <c r="Y19" s="209"/>
      <c r="Z19" s="699" t="s">
        <v>229</v>
      </c>
      <c r="AA19" s="748"/>
      <c r="AB19" s="749"/>
      <c r="AC19" s="750">
        <f>SUM($AC$6,$AC$9,$AC$10,$AC$13)</f>
        <v>88491</v>
      </c>
      <c r="AD19" s="750">
        <f>SUM($AD$6,$AD$9,$AD$10,$AD$13)</f>
        <v>123356.266</v>
      </c>
      <c r="AE19" s="751">
        <f>SUM($AE$6,$AE$9,$AE$10,$AE$13,$AE$17,$AE$18)</f>
        <v>10.507639126000001</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8056.3689869999998</v>
      </c>
      <c r="K20" s="684">
        <f>K7*別紙!$C6/100*別紙!$E6/10^3</f>
        <v>8994.9994829999996</v>
      </c>
      <c r="L20" s="684">
        <f>L7*別紙!$C6/100*別紙!$E6/10^3</f>
        <v>9171.3233909999999</v>
      </c>
      <c r="M20" s="684">
        <f>M7*別紙!$C6/100*別紙!$E6/10^3</f>
        <v>9432.965318999999</v>
      </c>
      <c r="N20" s="684">
        <f>N7*別紙!$C6/100*別紙!$E6/10^3</f>
        <v>10980.726795</v>
      </c>
      <c r="O20" s="684">
        <f>O7*別紙!$C6/100*別紙!$E6/10^3</f>
        <v>12354.280778999999</v>
      </c>
      <c r="P20" s="684">
        <f>P7*別紙!$C6/100*別紙!$E6/10^3</f>
        <v>12404.016554999997</v>
      </c>
      <c r="Q20" s="684">
        <f>Q7*別紙!$C6/100*別紙!$E6/10^3</f>
        <v>12760.764926999997</v>
      </c>
      <c r="R20" s="705">
        <f>R7*別紙!$C6/100*別紙!$E6/10^3</f>
        <v>12760.764926999997</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8834.6468069999992</v>
      </c>
      <c r="K25" s="728">
        <f t="shared" si="3"/>
        <v>9929.772950999999</v>
      </c>
      <c r="L25" s="728">
        <f t="shared" si="3"/>
        <v>10301.716419</v>
      </c>
      <c r="M25" s="728">
        <f t="shared" si="3"/>
        <v>10771.219130999998</v>
      </c>
      <c r="N25" s="728">
        <f t="shared" si="3"/>
        <v>12539.562663000001</v>
      </c>
      <c r="O25" s="728">
        <f t="shared" si="3"/>
        <v>14155.780910999998</v>
      </c>
      <c r="P25" s="728">
        <f t="shared" si="3"/>
        <v>14480.704202999996</v>
      </c>
      <c r="Q25" s="728">
        <f t="shared" si="3"/>
        <v>15156.924518999997</v>
      </c>
      <c r="R25" s="729">
        <f t="shared" ref="R25" si="4">SUM(R19:R24)</f>
        <v>15457.194542999998</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70015.263453494073</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72148.784528813761</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71810.050170663046</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73346.427813309856</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72837.930374548276</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65451.46477482051</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83431.118025371077</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87828.124886419799</v>
      </c>
      <c r="R26" s="726">
        <f>Q26</f>
        <v>87828.124886419799</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0.12618172625842075</v>
      </c>
      <c r="K27" s="951">
        <f t="shared" ref="K27:P27" si="5">K25/K26</f>
        <v>0.13762910928921313</v>
      </c>
      <c r="L27" s="951">
        <f t="shared" si="5"/>
        <v>0.14345786410839492</v>
      </c>
      <c r="M27" s="951">
        <f t="shared" si="5"/>
        <v>0.14685403846000789</v>
      </c>
      <c r="N27" s="951">
        <f t="shared" si="5"/>
        <v>0.17215704233383455</v>
      </c>
      <c r="O27" s="951">
        <f t="shared" si="5"/>
        <v>0.21627905440621698</v>
      </c>
      <c r="P27" s="951">
        <f t="shared" si="5"/>
        <v>0.17356478668542438</v>
      </c>
      <c r="Q27" s="951">
        <f>Q25/Q26</f>
        <v>0.17257483908031832</v>
      </c>
      <c r="R27" s="952">
        <f>R25/R26</f>
        <v>0.17599367586396036</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0.17599367586396036</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1.4045189528926587</v>
      </c>
      <c r="AA52" s="209"/>
      <c r="AB52" s="755" t="s">
        <v>232</v>
      </c>
      <c r="AC52" s="756">
        <f>$AD6</f>
        <v>123356.266</v>
      </c>
      <c r="AD52" s="757">
        <f>R19+R20</f>
        <v>15457.194542999998</v>
      </c>
      <c r="AE52" s="758">
        <f t="shared" ref="AE52:AE54" si="6">IFERROR(AD52/AC52,"-")</f>
        <v>0.12530530506654602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35528.141113580205</v>
      </c>
      <c r="Z53" s="1142"/>
      <c r="AA53" s="209"/>
      <c r="AB53" s="755" t="s">
        <v>222</v>
      </c>
      <c r="AC53" s="756">
        <f>$AD9</f>
        <v>0</v>
      </c>
      <c r="AD53" s="757">
        <f>R21</f>
        <v>0</v>
      </c>
      <c r="AE53" s="758" t="str">
        <f t="shared" si="6"/>
        <v>-</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137</v>
      </c>
      <c r="AK54" s="491">
        <f>VLOOKUP(年度マスタ!$K$4&amp;"_"&amp;AK$53,データシート1!$A$1:$BS$996,MATCH("ca_太陽光発電（10kW未満）",データシート1!$A$1:$BS$1,0),0)</f>
        <v>163</v>
      </c>
      <c r="AL54" s="491">
        <f>VLOOKUP(年度マスタ!$K$4&amp;"_"&amp;AL$53,データシート1!$A$1:$BS$996,MATCH("ca_太陽光発電（10kW未満）",データシート1!$A$1:$BS$1,0),0)</f>
        <v>197</v>
      </c>
      <c r="AM54" s="491">
        <f>VLOOKUP(年度マスタ!$K$4&amp;"_"&amp;AM$53,データシート1!$A$1:$BS$996,MATCH("ca_太陽光発電（10kW未満）",データシート1!$A$1:$BS$1,0),0)</f>
        <v>232</v>
      </c>
      <c r="AN54" s="491">
        <f>VLOOKUP(年度マスタ!$K$4&amp;"_"&amp;AN$53,データシート1!$A$1:$BS$996,MATCH("ca_太陽光発電（10kW未満）",データシート1!$A$1:$BS$1,0),0)</f>
        <v>266</v>
      </c>
      <c r="AO54" s="201">
        <f>VLOOKUP(年度マスタ!$K$4&amp;"_"&amp;AO$53,データシート1!$A$1:$BS$996,MATCH("ca_太陽光発電（10kW未満）",データシート1!$A$1:$BS$1,0),0)</f>
        <v>308</v>
      </c>
      <c r="AP54" s="201">
        <f>VLOOKUP(年度マスタ!$K$4&amp;"_"&amp;AP$53,データシート1!$A$1:$BS$996,MATCH("ca_太陽光発電（10kW未満）",データシート1!$A$1:$BS$1,0),0)</f>
        <v>349</v>
      </c>
      <c r="AQ54" s="201">
        <f>VLOOKUP(年度マスタ!$K$4&amp;"_"&amp;AQ$53,データシート1!$A$1:$BS$996,MATCH("ca_太陽光発電（10kW未満）",データシート1!$A$1:$BS$1,0),0)</f>
        <v>395</v>
      </c>
      <c r="AR54" s="201">
        <f>VLOOKUP(年度マスタ!$K$4&amp;"_"&amp;AR$53,データシート1!$A$1:$BS$996,MATCH("ca_太陽光発電（10kW未満）",データシート1!$A$1:$BS$1,0),0)</f>
        <v>445</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早島町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岡山県</v>
      </c>
      <c r="AY12" s="25" t="str">
        <f>年度マスタ!$J4</f>
        <v>早島町</v>
      </c>
      <c r="AZ12" s="25" t="str">
        <f>年度マスタ!$K4</f>
        <v>33423</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33666</v>
      </c>
      <c r="AY21" s="20" t="str">
        <f>IF(IFERROR(比較地域マスタ!$Z6,"")=0,"",IFERROR(比較地域マスタ!$Z6,""))</f>
        <v>美咲町</v>
      </c>
      <c r="BB21" s="122" t="str">
        <f t="shared" ref="BB21:BC68" si="0">AX21</f>
        <v>33666</v>
      </c>
      <c r="BC21" s="123" t="str">
        <f t="shared" si="0"/>
        <v>美咲町</v>
      </c>
      <c r="BD21" s="40">
        <f>SUM(BE21,BI21:BK21,BQ21)</f>
        <v>217.3663270828236</v>
      </c>
      <c r="BE21" s="40">
        <f>SUM(BF21:BH21)</f>
        <v>153.32797490599941</v>
      </c>
      <c r="BF21" s="40">
        <f>VLOOKUP($AX21&amp;"_"&amp;$BC$14,データシート1!$A:$BS,MATCH($BC$12&amp;"_"&amp;BF$20,データシート1!$A$1:$BS$1,0),0)</f>
        <v>143.29615392910119</v>
      </c>
      <c r="BG21" s="40">
        <f>VLOOKUP($AX21&amp;"_"&amp;$BC$14,データシート1!$A:$BS,MATCH($BC$12&amp;"_"&amp;BG$20,データシート1!$A$1:$BS$1,0),0)</f>
        <v>1.0906241331853519</v>
      </c>
      <c r="BH21" s="40">
        <f>VLOOKUP($AX21&amp;"_"&amp;$BC$14,データシート1!$A:$BS,MATCH($BC$12&amp;"_"&amp;BH$20,データシート1!$A$1:$BS$1,0),0)</f>
        <v>8.9411968437128699</v>
      </c>
      <c r="BI21" s="40">
        <f>VLOOKUP($AX21&amp;"_"&amp;$BC$14,データシート1!$A:$BS,MATCH($BC$12&amp;"_"&amp;BI$20,データシート1!$A$1:$BS$1,0),0)</f>
        <v>10.930158369143602</v>
      </c>
      <c r="BJ21" s="40">
        <f>VLOOKUP($AX21&amp;"_"&amp;$BC$14,データシート1!$A:$BS,MATCH($BC$12&amp;"_"&amp;BJ$20,データシート1!$A$1:$BS$1,0),0)</f>
        <v>18.847935070399018</v>
      </c>
      <c r="BK21" s="40">
        <f t="shared" ref="BK21:BK68" si="1">SUM(BL21,BO21:BP21)</f>
        <v>32.717098866138677</v>
      </c>
      <c r="BL21" s="40">
        <f t="shared" ref="BL21:BL67" si="2">SUM(BM21:BN21)</f>
        <v>31.90552977977622</v>
      </c>
      <c r="BM21" s="40">
        <f>VLOOKUP($AX21&amp;"_"&amp;$BC$14,データシート1!$A:$BS,MATCH($BC$12&amp;"_"&amp;BM$20,データシート1!$A$1:$BS$1,0),0)</f>
        <v>12.818814346405151</v>
      </c>
      <c r="BN21" s="40">
        <f>VLOOKUP($AX21&amp;"_"&amp;$BC$14,データシート1!$A:$BS,MATCH($BC$12&amp;"_"&amp;BN$20,データシート1!$A$1:$BS$1,0),0)</f>
        <v>19.086715433371069</v>
      </c>
      <c r="BO21" s="40">
        <f>VLOOKUP($AX21&amp;"_"&amp;$BC$14,データシート1!$A:$BS,MATCH($BC$12&amp;"_"&amp;BO$20,データシート1!$A$1:$BS$1,0),0)</f>
        <v>0.81156908636245395</v>
      </c>
      <c r="BP21" s="40">
        <f>VLOOKUP($AX21&amp;"_"&amp;$BC$14,データシート1!$A:$BS,MATCH($BC$12&amp;"_"&amp;BP$20,データシート1!$A$1:$BS$1,0),0)</f>
        <v>0</v>
      </c>
      <c r="BQ21" s="40">
        <f>VLOOKUP($AX21&amp;"_"&amp;$BC$14,データシート1!$A:$BS,MATCH($BC$12&amp;"_"&amp;BQ$20,データシート1!$A$1:$BS$1,0),0)</f>
        <v>1.54315987114287</v>
      </c>
      <c r="BR21" s="41">
        <f t="shared" ref="BR21:BR68" si="3">BD21</f>
        <v>217.3663270828236</v>
      </c>
      <c r="BT21" s="124" t="str">
        <f t="shared" ref="BT21:BT68" si="4">AY21</f>
        <v>美咲町</v>
      </c>
      <c r="BU21" s="40">
        <f>BD21</f>
        <v>217.3663270828236</v>
      </c>
      <c r="BV21" s="70">
        <f>BE21/$BR21</f>
        <v>0.70538973061626276</v>
      </c>
      <c r="BW21" s="70">
        <f t="shared" ref="BW21:CH42" si="5">BF21/$BR21</f>
        <v>0.65923805150602155</v>
      </c>
      <c r="BX21" s="70">
        <f t="shared" si="5"/>
        <v>5.0174474943848538E-3</v>
      </c>
      <c r="BY21" s="70">
        <f t="shared" si="5"/>
        <v>4.1134231615856422E-2</v>
      </c>
      <c r="BZ21" s="70">
        <f t="shared" si="5"/>
        <v>5.0284505957442327E-2</v>
      </c>
      <c r="CA21" s="70">
        <f t="shared" si="5"/>
        <v>8.6710463958924719E-2</v>
      </c>
      <c r="CB21" s="70">
        <f t="shared" si="5"/>
        <v>0.15051594837719462</v>
      </c>
      <c r="CC21" s="70">
        <f t="shared" si="5"/>
        <v>0.14678230160101652</v>
      </c>
      <c r="CD21" s="70">
        <f t="shared" si="5"/>
        <v>5.8973321757977572E-2</v>
      </c>
      <c r="CE21" s="70">
        <f t="shared" si="5"/>
        <v>8.7808979843038953E-2</v>
      </c>
      <c r="CF21" s="70">
        <f t="shared" si="5"/>
        <v>3.7336467761780777E-3</v>
      </c>
      <c r="CG21" s="70">
        <f t="shared" si="5"/>
        <v>0</v>
      </c>
      <c r="CH21" s="70">
        <f>BQ21/$BR21</f>
        <v>7.0993510901754169E-3</v>
      </c>
      <c r="CI21" s="125">
        <f t="shared" ref="CI21:CI68" si="6">BR21/$BR21</f>
        <v>1</v>
      </c>
      <c r="CK21" s="126" t="str">
        <f t="shared" ref="CK21:CK68" si="7">AY21</f>
        <v>美咲町</v>
      </c>
      <c r="CL21" s="127">
        <f>CN21+CP21+CR21</f>
        <v>153.32797490599941</v>
      </c>
      <c r="CM21" s="71">
        <f>IF(IF(CL21=0,0,CW21/CL21)&gt;1,1,IF(CL21=0,0,CW21/CL21))</f>
        <v>0.15937078680508857</v>
      </c>
      <c r="CN21" s="72">
        <f>BF21</f>
        <v>143.29615392910119</v>
      </c>
      <c r="CO21" s="71">
        <f>IF(IF(CN21=0,0,CX21/CN21)&gt;1,1,IF(CN21=0,0,CX21/CN21))</f>
        <v>0.13884531757805563</v>
      </c>
      <c r="CP21" s="72">
        <f t="shared" ref="CP21:CP68" si="8">BG21</f>
        <v>1.0906241331853519</v>
      </c>
      <c r="CQ21" s="71">
        <f>IF(IF(CP21=0,0,CY21/CP21)&gt;1,1,IF(CP21=0,0,CY21/CP21))</f>
        <v>0</v>
      </c>
      <c r="CR21" s="72">
        <f t="shared" ref="CR21:CR68" si="9">BH21</f>
        <v>8.9411968437128699</v>
      </c>
      <c r="CS21" s="71">
        <f>IF(IF(CR21=0,0,CZ21/CR21)&gt;1,1,IF(CR21=0,0,CZ21/CR21))</f>
        <v>0.50776200092187496</v>
      </c>
      <c r="CT21" s="72">
        <f t="shared" ref="CT21:CT68" si="10">BI21</f>
        <v>10.930158369143602</v>
      </c>
      <c r="CU21" s="73">
        <f>IF(IF(CT21=0,0,DA21/CT21)&gt;1,1,IF(CT21=0,0,DA21/CT21))</f>
        <v>1</v>
      </c>
      <c r="CV21" s="18"/>
      <c r="CW21" s="1075">
        <f>SUM(CX21:CZ21)</f>
        <v>24.436</v>
      </c>
      <c r="CX21" s="1076">
        <f>VLOOKUP($AX21&amp;"_"&amp;$CW$14,データシート1!$A:$BS,MATCH($CW$12&amp;"_"&amp;CX$20,データシート1!$A$1:$BS$1,0),0)</f>
        <v>19.896000000000001</v>
      </c>
      <c r="CY21" s="1076">
        <f>VLOOKUP($AX21&amp;"_"&amp;$CW$14,データシート1!$A:$BS,MATCH($CW$12&amp;"_"&amp;CY$20,データシート1!$A$1:$BS$1,0),0)</f>
        <v>0</v>
      </c>
      <c r="CZ21" s="1076">
        <f>VLOOKUP($AX21&amp;"_"&amp;$CW$14,データシート1!$A:$BS,MATCH($CW$12&amp;"_"&amp;CZ$20,データシート1!$A$1:$BS$1,0),0)</f>
        <v>4.54</v>
      </c>
      <c r="DA21" s="1076">
        <f>VLOOKUP($AX21&amp;"_"&amp;$CW$14,データシート1!$A:$BS,MATCH($CW$12&amp;"_"&amp;DA$20,データシート1!$A$1:$BS$1,0),0)</f>
        <v>56.524000000000001</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80.960000000000008</v>
      </c>
      <c r="DE21" s="18"/>
      <c r="DF21" s="128">
        <f>VLOOKUP($AX21&amp;"_"&amp;$DF$14,データシート1!$A:$BS,MATCH($DF$12&amp;"_"&amp;DF$20,データシート1!$A$1:$BS$1,0),0)</f>
        <v>3</v>
      </c>
      <c r="DG21" s="129">
        <f>VLOOKUP($AX21&amp;"_"&amp;$DF$14,データシート1!$A:$BS,MATCH($DF$12&amp;"_"&amp;DG$20,データシート1!$A$1:$BS$1,0),0)</f>
        <v>0</v>
      </c>
      <c r="DH21" s="129">
        <f>VLOOKUP($AX21&amp;"_"&amp;$DF$14,データシート1!$A:$BS,MATCH($DF$12&amp;"_"&amp;DH$20,データシート1!$A$1:$BS$1,0),0)</f>
        <v>1</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5</v>
      </c>
      <c r="DM21" s="18"/>
      <c r="DN21" s="131">
        <f>IF($DD21=0,0,ROUND(CX21/$DD21,2))</f>
        <v>0.25</v>
      </c>
      <c r="DO21" s="132">
        <f>IF($DD21=0,0,ROUND(CY21/$DD21,2))</f>
        <v>0</v>
      </c>
      <c r="DP21" s="132">
        <f t="shared" ref="DP21:DR36" si="13">IF($DD21=0,0,ROUND(CZ21/$DD21,2))</f>
        <v>0.06</v>
      </c>
      <c r="DQ21" s="132">
        <f t="shared" si="13"/>
        <v>0.7</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11348</v>
      </c>
      <c r="AY22" s="20" t="str">
        <f>IF(IFERROR(比較地域マスタ!$Z7,"")=0,"",IFERROR(比較地域マスタ!$Z7,""))</f>
        <v>鳩山町</v>
      </c>
      <c r="BB22" s="122" t="str">
        <f t="shared" si="0"/>
        <v>11348</v>
      </c>
      <c r="BC22" s="123" t="str">
        <f t="shared" si="0"/>
        <v>鳩山町</v>
      </c>
      <c r="BD22" s="40">
        <f t="shared" ref="BD22:BD68" si="14">SUM(BE22,BI22:BK22,BQ22)</f>
        <v>53.313468554595985</v>
      </c>
      <c r="BE22" s="40">
        <f t="shared" ref="BE22:BE67" si="15">SUM(BF22:BH22)</f>
        <v>4.864277215832665</v>
      </c>
      <c r="BF22" s="40">
        <f>VLOOKUP($AX22&amp;"_"&amp;$BC$14,データシート1!$A:$BS,MATCH($BC$12&amp;"_"&amp;BF$20,データシート1!$A$1:$BS$1,0),0)</f>
        <v>2.1355369307499621</v>
      </c>
      <c r="BG22" s="40">
        <f>VLOOKUP($AX22&amp;"_"&amp;$BC$14,データシート1!$A:$BS,MATCH($BC$12&amp;"_"&amp;BG$20,データシート1!$A$1:$BS$1,0),0)</f>
        <v>0.70619943613965552</v>
      </c>
      <c r="BH22" s="40">
        <f>VLOOKUP($AX22&amp;"_"&amp;$BC$14,データシート1!$A:$BS,MATCH($BC$12&amp;"_"&amp;BH$20,データシート1!$A$1:$BS$1,0),0)</f>
        <v>2.0225408489430472</v>
      </c>
      <c r="BI22" s="40">
        <f>VLOOKUP($AX22&amp;"_"&amp;$BC$14,データシート1!$A:$BS,MATCH($BC$12&amp;"_"&amp;BI$20,データシート1!$A$1:$BS$1,0),0)</f>
        <v>11.038532824646484</v>
      </c>
      <c r="BJ22" s="40">
        <f>VLOOKUP($AX22&amp;"_"&amp;$BC$14,データシート1!$A:$BS,MATCH($BC$12&amp;"_"&amp;BJ$20,データシート1!$A$1:$BS$1,0),0)</f>
        <v>15.209892230068803</v>
      </c>
      <c r="BK22" s="40">
        <f t="shared" si="1"/>
        <v>20.166260524787333</v>
      </c>
      <c r="BL22" s="40">
        <f t="shared" si="2"/>
        <v>19.373441726819479</v>
      </c>
      <c r="BM22" s="40">
        <f>VLOOKUP($AX22&amp;"_"&amp;$BC$14,データシート1!$A:$BS,MATCH($BC$12&amp;"_"&amp;BM$20,データシート1!$A$1:$BS$1,0),0)</f>
        <v>11.833612894454363</v>
      </c>
      <c r="BN22" s="40">
        <f>VLOOKUP($AX22&amp;"_"&amp;$BC$14,データシート1!$A:$BS,MATCH($BC$12&amp;"_"&amp;BN$20,データシート1!$A$1:$BS$1,0),0)</f>
        <v>7.5398288323651164</v>
      </c>
      <c r="BO22" s="40">
        <f>VLOOKUP($AX22&amp;"_"&amp;$BC$14,データシート1!$A:$BS,MATCH($BC$12&amp;"_"&amp;BO$20,データシート1!$A$1:$BS$1,0),0)</f>
        <v>0.79281879796785493</v>
      </c>
      <c r="BP22" s="40">
        <f>VLOOKUP($AX22&amp;"_"&amp;$BC$14,データシート1!$A:$BS,MATCH($BC$12&amp;"_"&amp;BP$20,データシート1!$A$1:$BS$1,0),0)</f>
        <v>0</v>
      </c>
      <c r="BQ22" s="40">
        <f>VLOOKUP($AX22&amp;"_"&amp;$BC$14,データシート1!$A:$BS,MATCH($BC$12&amp;"_"&amp;BQ$20,データシート1!$A$1:$BS$1,0),0)</f>
        <v>2.0345057592606932</v>
      </c>
      <c r="BR22" s="41">
        <f t="shared" si="3"/>
        <v>53.313468554595985</v>
      </c>
      <c r="BT22" s="134" t="str">
        <f t="shared" si="4"/>
        <v>鳩山町</v>
      </c>
      <c r="BU22" s="38">
        <f>BD22</f>
        <v>53.313468554595985</v>
      </c>
      <c r="BV22" s="69">
        <f t="shared" ref="BV22:BZ68" si="16">BE22/$BR22</f>
        <v>9.1239181162099253E-2</v>
      </c>
      <c r="BW22" s="69">
        <f t="shared" si="5"/>
        <v>4.0056236981899841E-2</v>
      </c>
      <c r="BX22" s="69">
        <f t="shared" si="5"/>
        <v>1.3246173158223004E-2</v>
      </c>
      <c r="BY22" s="69">
        <f t="shared" si="5"/>
        <v>3.7936771021976401E-2</v>
      </c>
      <c r="BZ22" s="69">
        <f t="shared" si="5"/>
        <v>0.20704960911223413</v>
      </c>
      <c r="CA22" s="69">
        <f t="shared" si="5"/>
        <v>0.2852917403881351</v>
      </c>
      <c r="CB22" s="69">
        <f t="shared" si="5"/>
        <v>0.37825827265648548</v>
      </c>
      <c r="CC22" s="69">
        <f t="shared" si="5"/>
        <v>0.36338738131397297</v>
      </c>
      <c r="CD22" s="69">
        <f t="shared" si="5"/>
        <v>0.22196291509970092</v>
      </c>
      <c r="CE22" s="69">
        <f t="shared" si="5"/>
        <v>0.14142446621427207</v>
      </c>
      <c r="CF22" s="69">
        <f t="shared" si="5"/>
        <v>1.4870891342512521E-2</v>
      </c>
      <c r="CG22" s="69">
        <f t="shared" si="5"/>
        <v>0</v>
      </c>
      <c r="CH22" s="69">
        <f t="shared" si="5"/>
        <v>3.8161196681045902E-2</v>
      </c>
      <c r="CI22" s="135">
        <f t="shared" si="6"/>
        <v>1</v>
      </c>
      <c r="CK22" s="136" t="str">
        <f t="shared" si="7"/>
        <v>鳩山町</v>
      </c>
      <c r="CL22" s="137">
        <f t="shared" ref="CL22:CL68" si="17">CN22+CP22+CR22</f>
        <v>4.864277215832665</v>
      </c>
      <c r="CM22" s="75">
        <f t="shared" ref="CM22:CM68" si="18">IF(IF(CL22=0,0,CW22/CL22)&gt;1,1,IF(CL22=0,0,CW22/CL22))</f>
        <v>0</v>
      </c>
      <c r="CN22" s="76">
        <f t="shared" ref="CN22:CN68" si="19">BF22</f>
        <v>2.1355369307499621</v>
      </c>
      <c r="CO22" s="75">
        <f t="shared" ref="CO22:CO68" si="20">IF(IF(CN22=0,0,CX22/CN22)&gt;1,1,IF(CN22=0,0,CX22/CN22))</f>
        <v>0</v>
      </c>
      <c r="CP22" s="76">
        <f t="shared" si="8"/>
        <v>0.70619943613965552</v>
      </c>
      <c r="CQ22" s="75">
        <f t="shared" ref="CQ22:CQ68" si="21">IF(IF(CP22=0,0,CY22/CP22)&gt;1,1,IF(CP22=0,0,CY22/CP22))</f>
        <v>0</v>
      </c>
      <c r="CR22" s="76">
        <f t="shared" si="9"/>
        <v>2.0225408489430472</v>
      </c>
      <c r="CS22" s="75">
        <f t="shared" ref="CS22:CS68" si="22">IF(IF(CR22=0,0,CZ22/CR22)&gt;1,1,IF(CR22=0,0,CZ22/CR22))</f>
        <v>0</v>
      </c>
      <c r="CT22" s="76">
        <f t="shared" si="10"/>
        <v>11.038532824646484</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47325</v>
      </c>
      <c r="AY23" s="20" t="str">
        <f>IF(IFERROR(比較地域マスタ!$Z8,"")=0,"",IFERROR(比較地域マスタ!$Z8,""))</f>
        <v>嘉手納町</v>
      </c>
      <c r="BB23" s="122" t="str">
        <f t="shared" si="0"/>
        <v>47325</v>
      </c>
      <c r="BC23" s="123" t="str">
        <f t="shared" si="0"/>
        <v>嘉手納町</v>
      </c>
      <c r="BD23" s="40">
        <f t="shared" si="14"/>
        <v>66.313414394919491</v>
      </c>
      <c r="BE23" s="40">
        <f t="shared" si="15"/>
        <v>3.2767732843452939</v>
      </c>
      <c r="BF23" s="40">
        <f>VLOOKUP($AX23&amp;"_"&amp;$BC$14,データシート1!$A:$BS,MATCH($BC$12&amp;"_"&amp;BF$20,データシート1!$A$1:$BS$1,0),0)</f>
        <v>1.9818347141233279</v>
      </c>
      <c r="BG23" s="40">
        <f>VLOOKUP($AX23&amp;"_"&amp;$BC$14,データシート1!$A:$BS,MATCH($BC$12&amp;"_"&amp;BG$20,データシート1!$A$1:$BS$1,0),0)</f>
        <v>1.2155559779858345</v>
      </c>
      <c r="BH23" s="40">
        <f>VLOOKUP($AX23&amp;"_"&amp;$BC$14,データシート1!$A:$BS,MATCH($BC$12&amp;"_"&amp;BH$20,データシート1!$A$1:$BS$1,0),0)</f>
        <v>7.9382592236131505E-2</v>
      </c>
      <c r="BI23" s="40">
        <f>VLOOKUP($AX23&amp;"_"&amp;$BC$14,データシート1!$A:$BS,MATCH($BC$12&amp;"_"&amp;BI$20,データシート1!$A$1:$BS$1,0),0)</f>
        <v>23.349502881151814</v>
      </c>
      <c r="BJ23" s="40">
        <f>VLOOKUP($AX23&amp;"_"&amp;$BC$14,データシート1!$A:$BS,MATCH($BC$12&amp;"_"&amp;BJ$20,データシート1!$A$1:$BS$1,0),0)</f>
        <v>17.761784408451742</v>
      </c>
      <c r="BK23" s="40">
        <f t="shared" si="1"/>
        <v>19.162243244142665</v>
      </c>
      <c r="BL23" s="40">
        <f t="shared" si="2"/>
        <v>18.371606083503742</v>
      </c>
      <c r="BM23" s="40">
        <f>VLOOKUP($AX23&amp;"_"&amp;$BC$14,データシート1!$A:$BS,MATCH($BC$12&amp;"_"&amp;BM$20,データシート1!$A$1:$BS$1,0),0)</f>
        <v>11.146490859073912</v>
      </c>
      <c r="BN23" s="40">
        <f>VLOOKUP($AX23&amp;"_"&amp;$BC$14,データシート1!$A:$BS,MATCH($BC$12&amp;"_"&amp;BN$20,データシート1!$A$1:$BS$1,0),0)</f>
        <v>7.2251152244298291</v>
      </c>
      <c r="BO23" s="40">
        <f>VLOOKUP($AX23&amp;"_"&amp;$BC$14,データシート1!$A:$BS,MATCH($BC$12&amp;"_"&amp;BO$20,データシート1!$A$1:$BS$1,0),0)</f>
        <v>0.79063716063892364</v>
      </c>
      <c r="BP23" s="40">
        <f>VLOOKUP($AX23&amp;"_"&amp;$BC$14,データシート1!$A:$BS,MATCH($BC$12&amp;"_"&amp;BP$20,データシート1!$A$1:$BS$1,0),0)</f>
        <v>0</v>
      </c>
      <c r="BQ23" s="40">
        <f>VLOOKUP($AX23&amp;"_"&amp;$BC$14,データシート1!$A:$BS,MATCH($BC$12&amp;"_"&amp;BQ$20,データシート1!$A$1:$BS$1,0),0)</f>
        <v>2.7631105768279718</v>
      </c>
      <c r="BR23" s="41">
        <f t="shared" si="3"/>
        <v>66.313414394919491</v>
      </c>
      <c r="BT23" s="134" t="str">
        <f t="shared" si="4"/>
        <v>嘉手納町</v>
      </c>
      <c r="BU23" s="38">
        <f t="shared" ref="BU23:BU68" si="25">BD23</f>
        <v>66.313414394919491</v>
      </c>
      <c r="BV23" s="69">
        <f t="shared" si="16"/>
        <v>4.9413430363138403E-2</v>
      </c>
      <c r="BW23" s="69">
        <f t="shared" si="5"/>
        <v>2.9885879534430417E-2</v>
      </c>
      <c r="BX23" s="69">
        <f t="shared" si="5"/>
        <v>1.8330468866325823E-2</v>
      </c>
      <c r="BY23" s="69">
        <f t="shared" si="5"/>
        <v>1.1970819623821586E-3</v>
      </c>
      <c r="BZ23" s="69">
        <f t="shared" si="5"/>
        <v>0.35210828901219576</v>
      </c>
      <c r="CA23" s="69">
        <f t="shared" si="5"/>
        <v>0.26784602437561317</v>
      </c>
      <c r="CB23" s="69">
        <f t="shared" si="5"/>
        <v>0.28896481080019237</v>
      </c>
      <c r="CC23" s="69">
        <f t="shared" si="5"/>
        <v>0.27704207740072662</v>
      </c>
      <c r="CD23" s="69">
        <f t="shared" si="5"/>
        <v>0.16808802503657366</v>
      </c>
      <c r="CE23" s="69">
        <f t="shared" si="5"/>
        <v>0.1089540523641529</v>
      </c>
      <c r="CF23" s="69">
        <f t="shared" si="5"/>
        <v>1.1922733399465812E-2</v>
      </c>
      <c r="CG23" s="69">
        <f t="shared" si="5"/>
        <v>0</v>
      </c>
      <c r="CH23" s="69">
        <f t="shared" si="5"/>
        <v>4.1667445448860245E-2</v>
      </c>
      <c r="CI23" s="135">
        <f t="shared" si="6"/>
        <v>1</v>
      </c>
      <c r="CK23" s="136" t="str">
        <f t="shared" si="7"/>
        <v>嘉手納町</v>
      </c>
      <c r="CL23" s="137">
        <f t="shared" si="17"/>
        <v>3.2767732843452939</v>
      </c>
      <c r="CM23" s="75">
        <f t="shared" si="18"/>
        <v>1</v>
      </c>
      <c r="CN23" s="76">
        <f t="shared" si="19"/>
        <v>1.9818347141233279</v>
      </c>
      <c r="CO23" s="75">
        <f t="shared" si="20"/>
        <v>1</v>
      </c>
      <c r="CP23" s="76">
        <f t="shared" si="8"/>
        <v>1.2155559779858345</v>
      </c>
      <c r="CQ23" s="75">
        <f t="shared" si="21"/>
        <v>0</v>
      </c>
      <c r="CR23" s="76">
        <f t="shared" si="9"/>
        <v>7.9382592236131505E-2</v>
      </c>
      <c r="CS23" s="75">
        <f t="shared" si="22"/>
        <v>0</v>
      </c>
      <c r="CT23" s="76">
        <f t="shared" si="10"/>
        <v>23.349502881151814</v>
      </c>
      <c r="CU23" s="77">
        <f t="shared" si="23"/>
        <v>0</v>
      </c>
      <c r="CV23" s="18"/>
      <c r="CW23" s="1078">
        <f t="shared" si="24"/>
        <v>5.9509999999999996</v>
      </c>
      <c r="CX23" s="1081">
        <f>VLOOKUP($AX23&amp;"_"&amp;$CW$14,データシート1!$A:$BS,MATCH($CW$12&amp;"_"&amp;CX$20,データシート1!$A$1:$BS$1,0),0)</f>
        <v>5.9509999999999996</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5.9509999999999996</v>
      </c>
      <c r="DE23" s="18"/>
      <c r="DF23" s="138">
        <f>VLOOKUP($AX23&amp;"_"&amp;$DF$14,データシート1!$A:$BS,MATCH($DF$12&amp;"_"&amp;DF$20,データシート1!$A$1:$BS$1,0),0)</f>
        <v>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1</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07408</v>
      </c>
      <c r="AY24" s="20" t="str">
        <f>IF(IFERROR(比較地域マスタ!$Z9,"")=0,"",IFERROR(比較地域マスタ!$Z9,""))</f>
        <v>猪苗代町</v>
      </c>
      <c r="BB24" s="122" t="str">
        <f t="shared" si="0"/>
        <v>07408</v>
      </c>
      <c r="BC24" s="123" t="str">
        <f t="shared" si="0"/>
        <v>猪苗代町</v>
      </c>
      <c r="BD24" s="40">
        <f t="shared" si="14"/>
        <v>78.247059587559121</v>
      </c>
      <c r="BE24" s="40">
        <f t="shared" si="15"/>
        <v>11.472625595448203</v>
      </c>
      <c r="BF24" s="40">
        <f>VLOOKUP($AX24&amp;"_"&amp;$BC$14,データシート1!$A:$BS,MATCH($BC$12&amp;"_"&amp;BF$20,データシート1!$A$1:$BS$1,0),0)</f>
        <v>4.7961234424336672</v>
      </c>
      <c r="BG24" s="40">
        <f>VLOOKUP($AX24&amp;"_"&amp;$BC$14,データシート1!$A:$BS,MATCH($BC$12&amp;"_"&amp;BG$20,データシート1!$A$1:$BS$1,0),0)</f>
        <v>1.1575289592620168</v>
      </c>
      <c r="BH24" s="40">
        <f>VLOOKUP($AX24&amp;"_"&amp;$BC$14,データシート1!$A:$BS,MATCH($BC$12&amp;"_"&amp;BH$20,データシート1!$A$1:$BS$1,0),0)</f>
        <v>5.5189731937525188</v>
      </c>
      <c r="BI24" s="40">
        <f>VLOOKUP($AX24&amp;"_"&amp;$BC$14,データシート1!$A:$BS,MATCH($BC$12&amp;"_"&amp;BI$20,データシート1!$A$1:$BS$1,0),0)</f>
        <v>16.810631829486454</v>
      </c>
      <c r="BJ24" s="40">
        <f>VLOOKUP($AX24&amp;"_"&amp;$BC$14,データシート1!$A:$BS,MATCH($BC$12&amp;"_"&amp;BJ$20,データシート1!$A$1:$BS$1,0),0)</f>
        <v>18.114087359361182</v>
      </c>
      <c r="BK24" s="40">
        <f t="shared" si="1"/>
        <v>30.050707522705313</v>
      </c>
      <c r="BL24" s="40">
        <f t="shared" si="2"/>
        <v>29.245034753448078</v>
      </c>
      <c r="BM24" s="40">
        <f>VLOOKUP($AX24&amp;"_"&amp;$BC$14,データシート1!$A:$BS,MATCH($BC$12&amp;"_"&amp;BM$20,データシート1!$A$1:$BS$1,0),0)</f>
        <v>12.862196796704122</v>
      </c>
      <c r="BN24" s="40">
        <f>VLOOKUP($AX24&amp;"_"&amp;$BC$14,データシート1!$A:$BS,MATCH($BC$12&amp;"_"&amp;BN$20,データシート1!$A$1:$BS$1,0),0)</f>
        <v>16.382837956743955</v>
      </c>
      <c r="BO24" s="40">
        <f>VLOOKUP($AX24&amp;"_"&amp;$BC$14,データシート1!$A:$BS,MATCH($BC$12&amp;"_"&amp;BO$20,データシート1!$A$1:$BS$1,0),0)</f>
        <v>0.80567276925723408</v>
      </c>
      <c r="BP24" s="40">
        <f>VLOOKUP($AX24&amp;"_"&amp;$BC$14,データシート1!$A:$BS,MATCH($BC$12&amp;"_"&amp;BP$20,データシート1!$A$1:$BS$1,0),0)</f>
        <v>0</v>
      </c>
      <c r="BQ24" s="40">
        <f>VLOOKUP($AX24&amp;"_"&amp;$BC$14,データシート1!$A:$BS,MATCH($BC$12&amp;"_"&amp;BQ$20,データシート1!$A$1:$BS$1,0),0)</f>
        <v>1.7990072805579671</v>
      </c>
      <c r="BR24" s="41">
        <f t="shared" si="3"/>
        <v>78.247059587559121</v>
      </c>
      <c r="BT24" s="134" t="str">
        <f t="shared" si="4"/>
        <v>猪苗代町</v>
      </c>
      <c r="BU24" s="38">
        <f t="shared" si="25"/>
        <v>78.247059587559121</v>
      </c>
      <c r="BV24" s="69">
        <f t="shared" si="16"/>
        <v>0.14662053316661999</v>
      </c>
      <c r="BW24" s="69">
        <f t="shared" si="5"/>
        <v>6.129461564069081E-2</v>
      </c>
      <c r="BX24" s="69">
        <f t="shared" si="5"/>
        <v>1.4793258243355869E-2</v>
      </c>
      <c r="BY24" s="69">
        <f t="shared" si="5"/>
        <v>7.053265928257331E-2</v>
      </c>
      <c r="BZ24" s="69">
        <f t="shared" si="5"/>
        <v>0.21484042874065082</v>
      </c>
      <c r="CA24" s="69">
        <f t="shared" si="5"/>
        <v>0.23149863336514728</v>
      </c>
      <c r="CB24" s="69">
        <f t="shared" si="5"/>
        <v>0.38404903239946436</v>
      </c>
      <c r="CC24" s="69">
        <f t="shared" si="5"/>
        <v>0.37375250785906705</v>
      </c>
      <c r="CD24" s="69">
        <f t="shared" si="5"/>
        <v>0.164379298909133</v>
      </c>
      <c r="CE24" s="69">
        <f t="shared" si="5"/>
        <v>0.20937320894993403</v>
      </c>
      <c r="CF24" s="69">
        <f t="shared" si="5"/>
        <v>1.0296524540397322E-2</v>
      </c>
      <c r="CG24" s="69">
        <f t="shared" si="5"/>
        <v>0</v>
      </c>
      <c r="CH24" s="69">
        <f t="shared" si="5"/>
        <v>2.2991372328117491E-2</v>
      </c>
      <c r="CI24" s="135">
        <f t="shared" si="6"/>
        <v>1</v>
      </c>
      <c r="CK24" s="136" t="str">
        <f t="shared" si="7"/>
        <v>猪苗代町</v>
      </c>
      <c r="CL24" s="137">
        <f t="shared" si="17"/>
        <v>11.472625595448203</v>
      </c>
      <c r="CM24" s="75">
        <f t="shared" si="18"/>
        <v>0.32093786809018188</v>
      </c>
      <c r="CN24" s="76">
        <f t="shared" si="19"/>
        <v>4.7961234424336672</v>
      </c>
      <c r="CO24" s="75">
        <f t="shared" si="20"/>
        <v>0.76770334295892628</v>
      </c>
      <c r="CP24" s="76">
        <f t="shared" si="8"/>
        <v>1.1575289592620168</v>
      </c>
      <c r="CQ24" s="75">
        <f t="shared" si="21"/>
        <v>0</v>
      </c>
      <c r="CR24" s="76">
        <f t="shared" si="9"/>
        <v>5.5189731937525188</v>
      </c>
      <c r="CS24" s="75">
        <f t="shared" si="22"/>
        <v>0</v>
      </c>
      <c r="CT24" s="76">
        <f t="shared" si="10"/>
        <v>16.810631829486454</v>
      </c>
      <c r="CU24" s="77">
        <f t="shared" si="23"/>
        <v>0.18910651498677875</v>
      </c>
      <c r="CV24" s="18"/>
      <c r="CW24" s="1078">
        <f t="shared" si="24"/>
        <v>3.6819999999999999</v>
      </c>
      <c r="CX24" s="1081">
        <f>VLOOKUP($AX24&amp;"_"&amp;$CW$14,データシート1!$A:$BS,MATCH($CW$12&amp;"_"&amp;CX$20,データシート1!$A$1:$BS$1,0),0)</f>
        <v>3.6819999999999999</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3.1789999999999998</v>
      </c>
      <c r="DB24" s="1081">
        <f>VLOOKUP($AX24&amp;"_"&amp;$CW$14,データシート1!$A:$BS,MATCH($CW$12&amp;"_"&amp;DB$20,データシート1!$A$1:$BS$1,0),0)</f>
        <v>0</v>
      </c>
      <c r="DC24" s="1081">
        <f>VLOOKUP($AX24&amp;"_"&amp;$CW$14,データシート1!$A:$BS,MATCH($CW$12&amp;"_"&amp;DC$20,データシート1!$A$1:$BS$1,0),0)</f>
        <v>0</v>
      </c>
      <c r="DD24" s="1080">
        <f t="shared" si="11"/>
        <v>6.8609999999999998</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1</v>
      </c>
      <c r="DJ24" s="74">
        <f>VLOOKUP($AX24&amp;"_"&amp;$DF$14,データシート1!$A:$BS,MATCH($DF$12&amp;"_"&amp;DJ$20,データシート1!$A$1:$BS$1,0),0)</f>
        <v>0</v>
      </c>
      <c r="DK24" s="74">
        <f>VLOOKUP($AX24&amp;"_"&amp;$DF$14,データシート1!$A:$BS,MATCH($DF$12&amp;"_"&amp;DK$20,データシート1!$A$1:$BS$1,0),0)</f>
        <v>0</v>
      </c>
      <c r="DL24" s="78">
        <f t="shared" si="12"/>
        <v>2</v>
      </c>
      <c r="DM24" s="18"/>
      <c r="DN24" s="139">
        <f t="shared" si="26"/>
        <v>0.54</v>
      </c>
      <c r="DO24" s="140">
        <f t="shared" si="27"/>
        <v>0</v>
      </c>
      <c r="DP24" s="140">
        <f t="shared" si="13"/>
        <v>0</v>
      </c>
      <c r="DQ24" s="140">
        <f t="shared" si="13"/>
        <v>0.46</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40381</v>
      </c>
      <c r="AY25" s="20" t="str">
        <f>IF(IFERROR(比較地域マスタ!$Z10,"")=0,"",IFERROR(比較地域マスタ!$Z10,""))</f>
        <v>芦屋町</v>
      </c>
      <c r="BB25" s="122" t="str">
        <f t="shared" si="0"/>
        <v>40381</v>
      </c>
      <c r="BC25" s="123" t="str">
        <f t="shared" si="0"/>
        <v>芦屋町</v>
      </c>
      <c r="BD25" s="40">
        <f t="shared" si="14"/>
        <v>56.132787516880441</v>
      </c>
      <c r="BE25" s="40">
        <f t="shared" si="15"/>
        <v>8.7864472524166537</v>
      </c>
      <c r="BF25" s="40">
        <f>VLOOKUP($AX25&amp;"_"&amp;$BC$14,データシート1!$A:$BS,MATCH($BC$12&amp;"_"&amp;BF$20,データシート1!$A$1:$BS$1,0),0)</f>
        <v>8.3006947540556517</v>
      </c>
      <c r="BG25" s="40">
        <f>VLOOKUP($AX25&amp;"_"&amp;$BC$14,データシート1!$A:$BS,MATCH($BC$12&amp;"_"&amp;BG$20,データシート1!$A$1:$BS$1,0),0)</f>
        <v>0.48575249836100176</v>
      </c>
      <c r="BH25" s="40">
        <f>VLOOKUP($AX25&amp;"_"&amp;$BC$14,データシート1!$A:$BS,MATCH($BC$12&amp;"_"&amp;BH$20,データシート1!$A$1:$BS$1,0),0)</f>
        <v>0</v>
      </c>
      <c r="BI25" s="40">
        <f>VLOOKUP($AX25&amp;"_"&amp;$BC$14,データシート1!$A:$BS,MATCH($BC$12&amp;"_"&amp;BI$20,データシート1!$A$1:$BS$1,0),0)</f>
        <v>14.320283519354311</v>
      </c>
      <c r="BJ25" s="40">
        <f>VLOOKUP($AX25&amp;"_"&amp;$BC$14,データシート1!$A:$BS,MATCH($BC$12&amp;"_"&amp;BJ$20,データシート1!$A$1:$BS$1,0),0)</f>
        <v>12.306929138929402</v>
      </c>
      <c r="BK25" s="40">
        <f t="shared" si="1"/>
        <v>20.719127606180081</v>
      </c>
      <c r="BL25" s="40">
        <f t="shared" si="2"/>
        <v>19.46829994956456</v>
      </c>
      <c r="BM25" s="40">
        <f>VLOOKUP($AX25&amp;"_"&amp;$BC$14,データシート1!$A:$BS,MATCH($BC$12&amp;"_"&amp;BM$20,データシート1!$A$1:$BS$1,0),0)</f>
        <v>12.225454381025699</v>
      </c>
      <c r="BN25" s="40">
        <f>VLOOKUP($AX25&amp;"_"&amp;$BC$14,データシート1!$A:$BS,MATCH($BC$12&amp;"_"&amp;BN$20,データシート1!$A$1:$BS$1,0),0)</f>
        <v>7.2428455685388604</v>
      </c>
      <c r="BO25" s="40">
        <f>VLOOKUP($AX25&amp;"_"&amp;$BC$14,データシート1!$A:$BS,MATCH($BC$12&amp;"_"&amp;BO$20,データシート1!$A$1:$BS$1,0),0)</f>
        <v>0.79865615190202255</v>
      </c>
      <c r="BP25" s="40">
        <f>VLOOKUP($AX25&amp;"_"&amp;$BC$14,データシート1!$A:$BS,MATCH($BC$12&amp;"_"&amp;BP$20,データシート1!$A$1:$BS$1,0),0)</f>
        <v>0.4521715047134991</v>
      </c>
      <c r="BQ25" s="40">
        <f>VLOOKUP($AX25&amp;"_"&amp;$BC$14,データシート1!$A:$BS,MATCH($BC$12&amp;"_"&amp;BQ$20,データシート1!$A$1:$BS$1,0),0)</f>
        <v>0</v>
      </c>
      <c r="BR25" s="41">
        <f t="shared" si="3"/>
        <v>56.132787516880441</v>
      </c>
      <c r="BT25" s="134" t="str">
        <f t="shared" si="4"/>
        <v>芦屋町</v>
      </c>
      <c r="BU25" s="38">
        <f t="shared" si="25"/>
        <v>56.132787516880441</v>
      </c>
      <c r="BV25" s="69">
        <f t="shared" si="16"/>
        <v>0.15652967973084114</v>
      </c>
      <c r="BW25" s="69">
        <f t="shared" si="5"/>
        <v>0.14787604751606961</v>
      </c>
      <c r="BX25" s="69">
        <f t="shared" si="5"/>
        <v>8.6536322147715301E-3</v>
      </c>
      <c r="BY25" s="69">
        <f t="shared" si="5"/>
        <v>0</v>
      </c>
      <c r="BZ25" s="69">
        <f t="shared" si="5"/>
        <v>0.25511441980407379</v>
      </c>
      <c r="CA25" s="69">
        <f t="shared" si="5"/>
        <v>0.21924671272076807</v>
      </c>
      <c r="CB25" s="69">
        <f t="shared" si="5"/>
        <v>0.36910918774431706</v>
      </c>
      <c r="CC25" s="69">
        <f t="shared" si="5"/>
        <v>0.34682581804279694</v>
      </c>
      <c r="CD25" s="69">
        <f t="shared" si="5"/>
        <v>0.217795248050869</v>
      </c>
      <c r="CE25" s="69">
        <f t="shared" si="5"/>
        <v>0.12903056999192794</v>
      </c>
      <c r="CF25" s="69">
        <f t="shared" si="5"/>
        <v>1.422797953267238E-2</v>
      </c>
      <c r="CG25" s="69">
        <f t="shared" si="5"/>
        <v>8.055390168847763E-3</v>
      </c>
      <c r="CH25" s="69">
        <f t="shared" si="5"/>
        <v>0</v>
      </c>
      <c r="CI25" s="135">
        <f t="shared" si="6"/>
        <v>1</v>
      </c>
      <c r="CK25" s="136" t="str">
        <f t="shared" si="7"/>
        <v>芦屋町</v>
      </c>
      <c r="CL25" s="137">
        <f t="shared" si="17"/>
        <v>8.7864472524166537</v>
      </c>
      <c r="CM25" s="75">
        <f t="shared" si="18"/>
        <v>0</v>
      </c>
      <c r="CN25" s="76">
        <f t="shared" si="19"/>
        <v>8.3006947540556517</v>
      </c>
      <c r="CO25" s="75">
        <f t="shared" si="20"/>
        <v>0</v>
      </c>
      <c r="CP25" s="76">
        <f t="shared" si="8"/>
        <v>0.48575249836100176</v>
      </c>
      <c r="CQ25" s="75">
        <f t="shared" si="21"/>
        <v>0</v>
      </c>
      <c r="CR25" s="76">
        <f t="shared" si="9"/>
        <v>0</v>
      </c>
      <c r="CS25" s="75">
        <f t="shared" si="22"/>
        <v>0</v>
      </c>
      <c r="CT25" s="76">
        <f t="shared" si="10"/>
        <v>14.320283519354311</v>
      </c>
      <c r="CU25" s="77">
        <f t="shared" si="23"/>
        <v>0.58336833825317136</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8.354000000000001</v>
      </c>
      <c r="DB25" s="1081">
        <f>VLOOKUP($AX25&amp;"_"&amp;$CW$14,データシート1!$A:$BS,MATCH($CW$12&amp;"_"&amp;DB$20,データシート1!$A$1:$BS$1,0),0)</f>
        <v>0</v>
      </c>
      <c r="DC25" s="1081">
        <f>VLOOKUP($AX25&amp;"_"&amp;$CW$14,データシート1!$A:$BS,MATCH($CW$12&amp;"_"&amp;DC$20,データシート1!$A$1:$BS$1,0),0)</f>
        <v>0</v>
      </c>
      <c r="DD25" s="1080">
        <f t="shared" si="11"/>
        <v>8.354000000000001</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2</v>
      </c>
      <c r="DJ25" s="74">
        <f>VLOOKUP($AX25&amp;"_"&amp;$DF$14,データシート1!$A:$BS,MATCH($DF$12&amp;"_"&amp;DJ$20,データシート1!$A$1:$BS$1,0),0)</f>
        <v>0</v>
      </c>
      <c r="DK25" s="74">
        <f>VLOOKUP($AX25&amp;"_"&amp;$DF$14,データシート1!$A:$BS,MATCH($DF$12&amp;"_"&amp;DK$20,データシート1!$A$1:$BS$1,0),0)</f>
        <v>0</v>
      </c>
      <c r="DL25" s="78">
        <f t="shared" si="12"/>
        <v>2</v>
      </c>
      <c r="DM25" s="18"/>
      <c r="DN25" s="139">
        <f t="shared" si="26"/>
        <v>0</v>
      </c>
      <c r="DO25" s="140">
        <f t="shared" si="27"/>
        <v>0</v>
      </c>
      <c r="DP25" s="140">
        <f t="shared" si="13"/>
        <v>0</v>
      </c>
      <c r="DQ25" s="140">
        <f t="shared" si="13"/>
        <v>1</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12349</v>
      </c>
      <c r="AY26" s="20" t="str">
        <f>IF(IFERROR(比較地域マスタ!$Z11,"")=0,"",IFERROR(比較地域マスタ!$Z11,""))</f>
        <v>東庄町</v>
      </c>
      <c r="BB26" s="122" t="str">
        <f t="shared" si="0"/>
        <v>12349</v>
      </c>
      <c r="BC26" s="123" t="str">
        <f t="shared" si="0"/>
        <v>東庄町</v>
      </c>
      <c r="BD26" s="40">
        <f t="shared" si="14"/>
        <v>156.91708681311187</v>
      </c>
      <c r="BE26" s="40">
        <f t="shared" si="15"/>
        <v>103.09484243986871</v>
      </c>
      <c r="BF26" s="40">
        <f>VLOOKUP($AX26&amp;"_"&amp;$BC$14,データシート1!$A:$BS,MATCH($BC$12&amp;"_"&amp;BF$20,データシート1!$A$1:$BS$1,0),0)</f>
        <v>85.127708927952924</v>
      </c>
      <c r="BG26" s="40">
        <f>VLOOKUP($AX26&amp;"_"&amp;$BC$14,データシート1!$A:$BS,MATCH($BC$12&amp;"_"&amp;BG$20,データシート1!$A$1:$BS$1,0),0)</f>
        <v>0.81476868020821358</v>
      </c>
      <c r="BH26" s="40">
        <f>VLOOKUP($AX26&amp;"_"&amp;$BC$14,データシート1!$A:$BS,MATCH($BC$12&amp;"_"&amp;BH$20,データシート1!$A$1:$BS$1,0),0)</f>
        <v>17.152364831707569</v>
      </c>
      <c r="BI26" s="40">
        <f>VLOOKUP($AX26&amp;"_"&amp;$BC$14,データシート1!$A:$BS,MATCH($BC$12&amp;"_"&amp;BI$20,データシート1!$A$1:$BS$1,0),0)</f>
        <v>9.6015761063356191</v>
      </c>
      <c r="BJ26" s="40">
        <f>VLOOKUP($AX26&amp;"_"&amp;$BC$14,データシート1!$A:$BS,MATCH($BC$12&amp;"_"&amp;BJ$20,データシート1!$A$1:$BS$1,0),0)</f>
        <v>12.283978632771834</v>
      </c>
      <c r="BK26" s="40">
        <f t="shared" si="1"/>
        <v>30.510704140004108</v>
      </c>
      <c r="BL26" s="40">
        <f t="shared" si="2"/>
        <v>29.706741302707389</v>
      </c>
      <c r="BM26" s="40">
        <f>VLOOKUP($AX26&amp;"_"&amp;$BC$14,データシート1!$A:$BS,MATCH($BC$12&amp;"_"&amp;BM$20,データシート1!$A$1:$BS$1,0),0)</f>
        <v>13.776027120743702</v>
      </c>
      <c r="BN26" s="40">
        <f>VLOOKUP($AX26&amp;"_"&amp;$BC$14,データシート1!$A:$BS,MATCH($BC$12&amp;"_"&amp;BN$20,データシート1!$A$1:$BS$1,0),0)</f>
        <v>15.930714181963687</v>
      </c>
      <c r="BO26" s="40">
        <f>VLOOKUP($AX26&amp;"_"&amp;$BC$14,データシート1!$A:$BS,MATCH($BC$12&amp;"_"&amp;BO$20,データシート1!$A$1:$BS$1,0),0)</f>
        <v>0.80396283729672036</v>
      </c>
      <c r="BP26" s="40">
        <f>VLOOKUP($AX26&amp;"_"&amp;$BC$14,データシート1!$A:$BS,MATCH($BC$12&amp;"_"&amp;BP$20,データシート1!$A$1:$BS$1,0),0)</f>
        <v>0</v>
      </c>
      <c r="BQ26" s="40">
        <f>VLOOKUP($AX26&amp;"_"&amp;$BC$14,データシート1!$A:$BS,MATCH($BC$12&amp;"_"&amp;BQ$20,データシート1!$A$1:$BS$1,0),0)</f>
        <v>1.425985494131589</v>
      </c>
      <c r="BR26" s="41">
        <f t="shared" si="3"/>
        <v>156.91708681311187</v>
      </c>
      <c r="BT26" s="134" t="str">
        <f t="shared" si="4"/>
        <v>東庄町</v>
      </c>
      <c r="BU26" s="38">
        <f t="shared" si="25"/>
        <v>156.91708681311187</v>
      </c>
      <c r="BV26" s="69">
        <f t="shared" si="16"/>
        <v>0.65700201637476607</v>
      </c>
      <c r="BW26" s="69">
        <f t="shared" si="5"/>
        <v>0.54250120657248735</v>
      </c>
      <c r="BX26" s="69">
        <f t="shared" si="5"/>
        <v>5.1923515581104463E-3</v>
      </c>
      <c r="BY26" s="69">
        <f t="shared" si="5"/>
        <v>0.10930845824416829</v>
      </c>
      <c r="BZ26" s="69">
        <f t="shared" si="5"/>
        <v>6.1188850120389306E-2</v>
      </c>
      <c r="CA26" s="69">
        <f t="shared" si="5"/>
        <v>7.8283244242241409E-2</v>
      </c>
      <c r="CB26" s="69">
        <f t="shared" si="5"/>
        <v>0.19443837990914484</v>
      </c>
      <c r="CC26" s="69">
        <f t="shared" si="5"/>
        <v>0.18931489174335805</v>
      </c>
      <c r="CD26" s="69">
        <f t="shared" si="5"/>
        <v>8.7791759333073399E-2</v>
      </c>
      <c r="CE26" s="69">
        <f t="shared" si="5"/>
        <v>0.10152313241028464</v>
      </c>
      <c r="CF26" s="69">
        <f t="shared" si="5"/>
        <v>5.1234881657868112E-3</v>
      </c>
      <c r="CG26" s="69">
        <f t="shared" si="5"/>
        <v>0</v>
      </c>
      <c r="CH26" s="69">
        <f t="shared" si="5"/>
        <v>9.0875093534583447E-3</v>
      </c>
      <c r="CI26" s="135">
        <f t="shared" si="6"/>
        <v>1</v>
      </c>
      <c r="CK26" s="136" t="str">
        <f t="shared" si="7"/>
        <v>東庄町</v>
      </c>
      <c r="CL26" s="137">
        <f t="shared" si="17"/>
        <v>103.09484243986871</v>
      </c>
      <c r="CM26" s="75">
        <f t="shared" si="18"/>
        <v>0.35092929135714845</v>
      </c>
      <c r="CN26" s="76">
        <f t="shared" si="19"/>
        <v>85.127708927952924</v>
      </c>
      <c r="CO26" s="75">
        <f t="shared" si="20"/>
        <v>0.42499675435432871</v>
      </c>
      <c r="CP26" s="76">
        <f t="shared" si="8"/>
        <v>0.81476868020821358</v>
      </c>
      <c r="CQ26" s="75">
        <f t="shared" si="21"/>
        <v>0</v>
      </c>
      <c r="CR26" s="76">
        <f t="shared" si="9"/>
        <v>17.152364831707569</v>
      </c>
      <c r="CS26" s="75">
        <f t="shared" si="22"/>
        <v>0</v>
      </c>
      <c r="CT26" s="76">
        <f t="shared" si="10"/>
        <v>9.6015761063356191</v>
      </c>
      <c r="CU26" s="77">
        <f t="shared" si="23"/>
        <v>0</v>
      </c>
      <c r="CV26" s="18"/>
      <c r="CW26" s="1078">
        <f t="shared" si="24"/>
        <v>36.179000000000002</v>
      </c>
      <c r="CX26" s="1081">
        <f>VLOOKUP($AX26&amp;"_"&amp;$CW$14,データシート1!$A:$BS,MATCH($CW$12&amp;"_"&amp;CX$20,データシート1!$A$1:$BS$1,0),0)</f>
        <v>36.179000000000002</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36.179000000000002</v>
      </c>
      <c r="DE26" s="18"/>
      <c r="DF26" s="138">
        <f>VLOOKUP($AX26&amp;"_"&amp;$DF$14,データシート1!$A:$BS,MATCH($DF$12&amp;"_"&amp;DF$20,データシート1!$A$1:$BS$1,0),0)</f>
        <v>4</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4</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11383</v>
      </c>
      <c r="AY27" s="20" t="str">
        <f>IF(IFERROR(比較地域マスタ!$Z12,"")=0,"",IFERROR(比較地域マスタ!$Z12,""))</f>
        <v>神川町</v>
      </c>
      <c r="BB27" s="122" t="str">
        <f t="shared" si="0"/>
        <v>11383</v>
      </c>
      <c r="BC27" s="123" t="str">
        <f t="shared" si="0"/>
        <v>神川町</v>
      </c>
      <c r="BD27" s="40">
        <f t="shared" si="14"/>
        <v>101.70748060653612</v>
      </c>
      <c r="BE27" s="40">
        <f t="shared" si="15"/>
        <v>44.905456961626463</v>
      </c>
      <c r="BF27" s="40">
        <f>VLOOKUP($AX27&amp;"_"&amp;$BC$14,データシート1!$A:$BS,MATCH($BC$12&amp;"_"&amp;BF$20,データシート1!$A$1:$BS$1,0),0)</f>
        <v>39.143046306668587</v>
      </c>
      <c r="BG27" s="40">
        <f>VLOOKUP($AX27&amp;"_"&amp;$BC$14,データシート1!$A:$BS,MATCH($BC$12&amp;"_"&amp;BG$20,データシート1!$A$1:$BS$1,0),0)</f>
        <v>0.77661228314478237</v>
      </c>
      <c r="BH27" s="40">
        <f>VLOOKUP($AX27&amp;"_"&amp;$BC$14,データシート1!$A:$BS,MATCH($BC$12&amp;"_"&amp;BH$20,データシート1!$A$1:$BS$1,0),0)</f>
        <v>4.985798371813094</v>
      </c>
      <c r="BI27" s="40">
        <f>VLOOKUP($AX27&amp;"_"&amp;$BC$14,データシート1!$A:$BS,MATCH($BC$12&amp;"_"&amp;BI$20,データシート1!$A$1:$BS$1,0),0)</f>
        <v>9.9055951726070912</v>
      </c>
      <c r="BJ27" s="40">
        <f>VLOOKUP($AX27&amp;"_"&amp;$BC$14,データシート1!$A:$BS,MATCH($BC$12&amp;"_"&amp;BJ$20,データシート1!$A$1:$BS$1,0),0)</f>
        <v>14.540353784725243</v>
      </c>
      <c r="BK27" s="40">
        <f t="shared" si="1"/>
        <v>29.814839254745195</v>
      </c>
      <c r="BL27" s="40">
        <f t="shared" si="2"/>
        <v>29.026796473632569</v>
      </c>
      <c r="BM27" s="40">
        <f>VLOOKUP($AX27&amp;"_"&amp;$BC$14,データシート1!$A:$BS,MATCH($BC$12&amp;"_"&amp;BM$20,データシート1!$A$1:$BS$1,0),0)</f>
        <v>14.310610863137455</v>
      </c>
      <c r="BN27" s="40">
        <f>VLOOKUP($AX27&amp;"_"&amp;$BC$14,データシート1!$A:$BS,MATCH($BC$12&amp;"_"&amp;BN$20,データシート1!$A$1:$BS$1,0),0)</f>
        <v>14.716185610495113</v>
      </c>
      <c r="BO27" s="40">
        <f>VLOOKUP($AX27&amp;"_"&amp;$BC$14,データシート1!$A:$BS,MATCH($BC$12&amp;"_"&amp;BO$20,データシート1!$A$1:$BS$1,0),0)</f>
        <v>0.78804278111262693</v>
      </c>
      <c r="BP27" s="40">
        <f>VLOOKUP($AX27&amp;"_"&amp;$BC$14,データシート1!$A:$BS,MATCH($BC$12&amp;"_"&amp;BP$20,データシート1!$A$1:$BS$1,0),0)</f>
        <v>0</v>
      </c>
      <c r="BQ27" s="40">
        <f>VLOOKUP($AX27&amp;"_"&amp;$BC$14,データシート1!$A:$BS,MATCH($BC$12&amp;"_"&amp;BQ$20,データシート1!$A$1:$BS$1,0),0)</f>
        <v>2.5412354328321221</v>
      </c>
      <c r="BR27" s="41">
        <f t="shared" si="3"/>
        <v>101.70748060653612</v>
      </c>
      <c r="BT27" s="134" t="str">
        <f t="shared" si="4"/>
        <v>神川町</v>
      </c>
      <c r="BU27" s="38">
        <f t="shared" si="25"/>
        <v>101.70748060653612</v>
      </c>
      <c r="BV27" s="69">
        <f t="shared" si="16"/>
        <v>0.44151577341048265</v>
      </c>
      <c r="BW27" s="69">
        <f t="shared" si="5"/>
        <v>0.38485906909931955</v>
      </c>
      <c r="BX27" s="69">
        <f t="shared" si="5"/>
        <v>7.635743983760367E-3</v>
      </c>
      <c r="BY27" s="69">
        <f t="shared" si="5"/>
        <v>4.9020960327402774E-2</v>
      </c>
      <c r="BZ27" s="69">
        <f t="shared" si="5"/>
        <v>9.7392985388436798E-2</v>
      </c>
      <c r="CA27" s="69">
        <f t="shared" si="5"/>
        <v>0.1429624812060365</v>
      </c>
      <c r="CB27" s="69">
        <f t="shared" si="5"/>
        <v>0.29314303212451392</v>
      </c>
      <c r="CC27" s="69">
        <f t="shared" si="5"/>
        <v>0.28539490213040625</v>
      </c>
      <c r="CD27" s="69">
        <f t="shared" si="5"/>
        <v>0.1407036215801987</v>
      </c>
      <c r="CE27" s="69">
        <f t="shared" si="5"/>
        <v>0.14469128055020758</v>
      </c>
      <c r="CF27" s="69">
        <f t="shared" si="5"/>
        <v>7.7481299941076723E-3</v>
      </c>
      <c r="CG27" s="69">
        <f t="shared" si="5"/>
        <v>0</v>
      </c>
      <c r="CH27" s="69">
        <f t="shared" si="5"/>
        <v>2.4985727870530029E-2</v>
      </c>
      <c r="CI27" s="135">
        <f t="shared" si="6"/>
        <v>1</v>
      </c>
      <c r="CK27" s="136" t="str">
        <f t="shared" si="7"/>
        <v>神川町</v>
      </c>
      <c r="CL27" s="137">
        <f t="shared" si="17"/>
        <v>44.905456961626463</v>
      </c>
      <c r="CM27" s="75">
        <f t="shared" si="18"/>
        <v>1</v>
      </c>
      <c r="CN27" s="76">
        <f t="shared" si="19"/>
        <v>39.143046306668587</v>
      </c>
      <c r="CO27" s="75">
        <f t="shared" si="20"/>
        <v>1</v>
      </c>
      <c r="CP27" s="76">
        <f t="shared" si="8"/>
        <v>0.77661228314478237</v>
      </c>
      <c r="CQ27" s="75">
        <f t="shared" si="21"/>
        <v>0</v>
      </c>
      <c r="CR27" s="76">
        <f t="shared" si="9"/>
        <v>4.985798371813094</v>
      </c>
      <c r="CS27" s="75">
        <f t="shared" si="22"/>
        <v>0</v>
      </c>
      <c r="CT27" s="76">
        <f t="shared" si="10"/>
        <v>9.9055951726070912</v>
      </c>
      <c r="CU27" s="77">
        <f t="shared" si="23"/>
        <v>0</v>
      </c>
      <c r="CV27" s="18"/>
      <c r="CW27" s="1078">
        <f t="shared" si="24"/>
        <v>138.78800000000001</v>
      </c>
      <c r="CX27" s="1081">
        <f>VLOOKUP($AX27&amp;"_"&amp;$CW$14,データシート1!$A:$BS,MATCH($CW$12&amp;"_"&amp;CX$20,データシート1!$A$1:$BS$1,0),0)</f>
        <v>138.78800000000001</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138.78800000000001</v>
      </c>
      <c r="DE27" s="18"/>
      <c r="DF27" s="138">
        <f>VLOOKUP($AX27&amp;"_"&amp;$DF$14,データシート1!$A:$BS,MATCH($DF$12&amp;"_"&amp;DF$20,データシート1!$A$1:$BS$1,0),0)</f>
        <v>3</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3</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40421</v>
      </c>
      <c r="AY28" s="20" t="str">
        <f>IF(IFERROR(比較地域マスタ!$Z13,"")=0,"",IFERROR(比較地域マスタ!$Z13,""))</f>
        <v>桂川町</v>
      </c>
      <c r="BB28" s="122" t="str">
        <f t="shared" si="0"/>
        <v>40421</v>
      </c>
      <c r="BC28" s="123" t="str">
        <f t="shared" si="0"/>
        <v>桂川町</v>
      </c>
      <c r="BD28" s="40">
        <f t="shared" si="14"/>
        <v>72.061425861872578</v>
      </c>
      <c r="BE28" s="40">
        <f t="shared" si="15"/>
        <v>27.721832564516518</v>
      </c>
      <c r="BF28" s="40">
        <f>VLOOKUP($AX28&amp;"_"&amp;$BC$14,データシート1!$A:$BS,MATCH($BC$12&amp;"_"&amp;BF$20,データシート1!$A$1:$BS$1,0),0)</f>
        <v>26.792767854519859</v>
      </c>
      <c r="BG28" s="40">
        <f>VLOOKUP($AX28&amp;"_"&amp;$BC$14,データシート1!$A:$BS,MATCH($BC$12&amp;"_"&amp;BG$20,データシート1!$A$1:$BS$1,0),0)</f>
        <v>0.41875215375948427</v>
      </c>
      <c r="BH28" s="40">
        <f>VLOOKUP($AX28&amp;"_"&amp;$BC$14,データシート1!$A:$BS,MATCH($BC$12&amp;"_"&amp;BH$20,データシート1!$A$1:$BS$1,0),0)</f>
        <v>0.51031255623717431</v>
      </c>
      <c r="BI28" s="40">
        <f>VLOOKUP($AX28&amp;"_"&amp;$BC$14,データシート1!$A:$BS,MATCH($BC$12&amp;"_"&amp;BI$20,データシート1!$A$1:$BS$1,0),0)</f>
        <v>8.7189042818974531</v>
      </c>
      <c r="BJ28" s="40">
        <f>VLOOKUP($AX28&amp;"_"&amp;$BC$14,データシート1!$A:$BS,MATCH($BC$12&amp;"_"&amp;BJ$20,データシート1!$A$1:$BS$1,0),0)</f>
        <v>11.786891414097564</v>
      </c>
      <c r="BK28" s="40">
        <f t="shared" si="1"/>
        <v>22.770106391145909</v>
      </c>
      <c r="BL28" s="40">
        <f t="shared" si="2"/>
        <v>21.985837252980623</v>
      </c>
      <c r="BM28" s="40">
        <f>VLOOKUP($AX28&amp;"_"&amp;$BC$14,データシート1!$A:$BS,MATCH($BC$12&amp;"_"&amp;BM$20,データシート1!$A$1:$BS$1,0),0)</f>
        <v>11.963760245351271</v>
      </c>
      <c r="BN28" s="40">
        <f>VLOOKUP($AX28&amp;"_"&amp;$BC$14,データシート1!$A:$BS,MATCH($BC$12&amp;"_"&amp;BN$20,データシート1!$A$1:$BS$1,0),0)</f>
        <v>10.022077007629353</v>
      </c>
      <c r="BO28" s="40">
        <f>VLOOKUP($AX28&amp;"_"&amp;$BC$14,データシート1!$A:$BS,MATCH($BC$12&amp;"_"&amp;BO$20,データシート1!$A$1:$BS$1,0),0)</f>
        <v>0.78426913816528621</v>
      </c>
      <c r="BP28" s="40">
        <f>VLOOKUP($AX28&amp;"_"&amp;$BC$14,データシート1!$A:$BS,MATCH($BC$12&amp;"_"&amp;BP$20,データシート1!$A$1:$BS$1,0),0)</f>
        <v>0</v>
      </c>
      <c r="BQ28" s="40">
        <f>VLOOKUP($AX28&amp;"_"&amp;$BC$14,データシート1!$A:$BS,MATCH($BC$12&amp;"_"&amp;BQ$20,データシート1!$A$1:$BS$1,0),0)</f>
        <v>1.0636912102151259</v>
      </c>
      <c r="BR28" s="41">
        <f t="shared" si="3"/>
        <v>72.061425861872578</v>
      </c>
      <c r="BT28" s="134" t="str">
        <f t="shared" si="4"/>
        <v>桂川町</v>
      </c>
      <c r="BU28" s="38">
        <f t="shared" si="25"/>
        <v>72.061425861872578</v>
      </c>
      <c r="BV28" s="69">
        <f t="shared" si="16"/>
        <v>0.38469725283612566</v>
      </c>
      <c r="BW28" s="69">
        <f t="shared" si="5"/>
        <v>0.3718045755280539</v>
      </c>
      <c r="BX28" s="69">
        <f t="shared" si="5"/>
        <v>5.8110445186326017E-3</v>
      </c>
      <c r="BY28" s="69">
        <f t="shared" si="5"/>
        <v>7.0816327894391374E-3</v>
      </c>
      <c r="BZ28" s="69">
        <f t="shared" si="5"/>
        <v>0.12099266948464021</v>
      </c>
      <c r="CA28" s="69">
        <f t="shared" si="5"/>
        <v>0.16356727990215861</v>
      </c>
      <c r="CB28" s="69">
        <f t="shared" si="5"/>
        <v>0.31598190181237429</v>
      </c>
      <c r="CC28" s="69">
        <f t="shared" si="5"/>
        <v>0.30509855987478102</v>
      </c>
      <c r="CD28" s="69">
        <f t="shared" si="5"/>
        <v>0.16602169749296133</v>
      </c>
      <c r="CE28" s="69">
        <f t="shared" si="5"/>
        <v>0.13907686238181965</v>
      </c>
      <c r="CF28" s="69">
        <f t="shared" si="5"/>
        <v>1.0883341937593272E-2</v>
      </c>
      <c r="CG28" s="69">
        <f t="shared" si="5"/>
        <v>0</v>
      </c>
      <c r="CH28" s="69">
        <f t="shared" si="5"/>
        <v>1.4760895964701148E-2</v>
      </c>
      <c r="CI28" s="135">
        <f t="shared" si="6"/>
        <v>1</v>
      </c>
      <c r="CK28" s="136" t="str">
        <f t="shared" si="7"/>
        <v>桂川町</v>
      </c>
      <c r="CL28" s="137">
        <f t="shared" si="17"/>
        <v>27.721832564516518</v>
      </c>
      <c r="CM28" s="75">
        <f t="shared" si="18"/>
        <v>0</v>
      </c>
      <c r="CN28" s="76">
        <f t="shared" si="19"/>
        <v>26.792767854519859</v>
      </c>
      <c r="CO28" s="75">
        <f t="shared" si="20"/>
        <v>0</v>
      </c>
      <c r="CP28" s="76">
        <f t="shared" si="8"/>
        <v>0.41875215375948427</v>
      </c>
      <c r="CQ28" s="75">
        <f t="shared" si="21"/>
        <v>0</v>
      </c>
      <c r="CR28" s="76">
        <f t="shared" si="9"/>
        <v>0.51031255623717431</v>
      </c>
      <c r="CS28" s="75">
        <f t="shared" si="22"/>
        <v>0</v>
      </c>
      <c r="CT28" s="76">
        <f t="shared" si="10"/>
        <v>8.7189042818974531</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0</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0</v>
      </c>
      <c r="DM28" s="18"/>
      <c r="DN28" s="139">
        <f t="shared" si="26"/>
        <v>0</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36404</v>
      </c>
      <c r="AY29" s="20" t="str">
        <f>IF(IFERROR(比較地域マスタ!$Z14,"")=0,"",IFERROR(比較地域マスタ!$Z14,""))</f>
        <v>板野町</v>
      </c>
      <c r="BB29" s="122" t="str">
        <f t="shared" si="0"/>
        <v>36404</v>
      </c>
      <c r="BC29" s="123" t="str">
        <f t="shared" si="0"/>
        <v>板野町</v>
      </c>
      <c r="BD29" s="40">
        <f t="shared" si="14"/>
        <v>236.89384308950099</v>
      </c>
      <c r="BE29" s="40">
        <f t="shared" si="15"/>
        <v>168.99528431354204</v>
      </c>
      <c r="BF29" s="40">
        <f>VLOOKUP($AX29&amp;"_"&amp;$BC$14,データシート1!$A:$BS,MATCH($BC$12&amp;"_"&amp;BF$20,データシート1!$A$1:$BS$1,0),0)</f>
        <v>162.37825841961191</v>
      </c>
      <c r="BG29" s="40">
        <f>VLOOKUP($AX29&amp;"_"&amp;$BC$14,データシート1!$A:$BS,MATCH($BC$12&amp;"_"&amp;BG$20,データシート1!$A$1:$BS$1,0),0)</f>
        <v>1.21073186337799</v>
      </c>
      <c r="BH29" s="40">
        <f>VLOOKUP($AX29&amp;"_"&amp;$BC$14,データシート1!$A:$BS,MATCH($BC$12&amp;"_"&amp;BH$20,データシート1!$A$1:$BS$1,0),0)</f>
        <v>5.4062940305521554</v>
      </c>
      <c r="BI29" s="40">
        <f>VLOOKUP($AX29&amp;"_"&amp;$BC$14,データシート1!$A:$BS,MATCH($BC$12&amp;"_"&amp;BI$20,データシート1!$A$1:$BS$1,0),0)</f>
        <v>16.244728102824084</v>
      </c>
      <c r="BJ29" s="40">
        <f>VLOOKUP($AX29&amp;"_"&amp;$BC$14,データシート1!$A:$BS,MATCH($BC$12&amp;"_"&amp;BJ$20,データシート1!$A$1:$BS$1,0),0)</f>
        <v>21.810016760291422</v>
      </c>
      <c r="BK29" s="40">
        <f t="shared" si="1"/>
        <v>27.842057439933445</v>
      </c>
      <c r="BL29" s="40">
        <f t="shared" si="2"/>
        <v>27.054722216873444</v>
      </c>
      <c r="BM29" s="40">
        <f>VLOOKUP($AX29&amp;"_"&amp;$BC$14,データシート1!$A:$BS,MATCH($BC$12&amp;"_"&amp;BM$20,データシート1!$A$1:$BS$1,0),0)</f>
        <v>12.502542289386859</v>
      </c>
      <c r="BN29" s="40">
        <f>VLOOKUP($AX29&amp;"_"&amp;$BC$14,データシート1!$A:$BS,MATCH($BC$12&amp;"_"&amp;BN$20,データシート1!$A$1:$BS$1,0),0)</f>
        <v>14.552179927486584</v>
      </c>
      <c r="BO29" s="40">
        <f>VLOOKUP($AX29&amp;"_"&amp;$BC$14,データシート1!$A:$BS,MATCH($BC$12&amp;"_"&amp;BO$20,データシート1!$A$1:$BS$1,0),0)</f>
        <v>0.78733522306000059</v>
      </c>
      <c r="BP29" s="40">
        <f>VLOOKUP($AX29&amp;"_"&amp;$BC$14,データシート1!$A:$BS,MATCH($BC$12&amp;"_"&amp;BP$20,データシート1!$A$1:$BS$1,0),0)</f>
        <v>0</v>
      </c>
      <c r="BQ29" s="40">
        <f>VLOOKUP($AX29&amp;"_"&amp;$BC$14,データシート1!$A:$BS,MATCH($BC$12&amp;"_"&amp;BQ$20,データシート1!$A$1:$BS$1,0),0)</f>
        <v>2.0017564729099719</v>
      </c>
      <c r="BR29" s="41">
        <f t="shared" si="3"/>
        <v>236.89384308950099</v>
      </c>
      <c r="BT29" s="134" t="str">
        <f t="shared" si="4"/>
        <v>板野町</v>
      </c>
      <c r="BU29" s="38">
        <f t="shared" si="25"/>
        <v>236.89384308950099</v>
      </c>
      <c r="BV29" s="69">
        <f t="shared" si="16"/>
        <v>0.71337980805897871</v>
      </c>
      <c r="BW29" s="69">
        <f t="shared" si="5"/>
        <v>0.68544735608963758</v>
      </c>
      <c r="BX29" s="69">
        <f t="shared" si="5"/>
        <v>5.1108625179446419E-3</v>
      </c>
      <c r="BY29" s="69">
        <f t="shared" si="5"/>
        <v>2.2821589451396593E-2</v>
      </c>
      <c r="BZ29" s="69">
        <f t="shared" si="5"/>
        <v>6.8573872123331867E-2</v>
      </c>
      <c r="CA29" s="69">
        <f t="shared" si="5"/>
        <v>9.2066625606860408E-2</v>
      </c>
      <c r="CB29" s="69">
        <f t="shared" si="5"/>
        <v>0.11752967944132858</v>
      </c>
      <c r="CC29" s="69">
        <f t="shared" si="5"/>
        <v>0.11420610119720116</v>
      </c>
      <c r="CD29" s="69">
        <f t="shared" si="5"/>
        <v>5.2776982830504665E-2</v>
      </c>
      <c r="CE29" s="69">
        <f t="shared" si="5"/>
        <v>6.1429118366696497E-2</v>
      </c>
      <c r="CF29" s="69">
        <f t="shared" si="5"/>
        <v>3.3235782441274216E-3</v>
      </c>
      <c r="CG29" s="69">
        <f t="shared" si="5"/>
        <v>0</v>
      </c>
      <c r="CH29" s="69">
        <f t="shared" si="5"/>
        <v>8.4500147695003077E-3</v>
      </c>
      <c r="CI29" s="135">
        <f t="shared" si="6"/>
        <v>1</v>
      </c>
      <c r="CK29" s="136" t="str">
        <f t="shared" si="7"/>
        <v>板野町</v>
      </c>
      <c r="CL29" s="137">
        <f t="shared" si="17"/>
        <v>168.99528431354204</v>
      </c>
      <c r="CM29" s="75">
        <f t="shared" si="18"/>
        <v>3.2486113575892671E-2</v>
      </c>
      <c r="CN29" s="76">
        <f t="shared" si="19"/>
        <v>162.37825841961191</v>
      </c>
      <c r="CO29" s="75">
        <f t="shared" si="20"/>
        <v>3.3809945083983745E-2</v>
      </c>
      <c r="CP29" s="76">
        <f t="shared" si="8"/>
        <v>1.21073186337799</v>
      </c>
      <c r="CQ29" s="75">
        <f t="shared" si="21"/>
        <v>0</v>
      </c>
      <c r="CR29" s="76">
        <f t="shared" si="9"/>
        <v>5.4062940305521554</v>
      </c>
      <c r="CS29" s="75">
        <f t="shared" si="22"/>
        <v>0</v>
      </c>
      <c r="CT29" s="76">
        <f t="shared" si="10"/>
        <v>16.244728102824084</v>
      </c>
      <c r="CU29" s="77">
        <f t="shared" si="23"/>
        <v>0</v>
      </c>
      <c r="CV29" s="18"/>
      <c r="CW29" s="1078">
        <f t="shared" si="24"/>
        <v>5.49</v>
      </c>
      <c r="CX29" s="1081">
        <f>VLOOKUP($AX29&amp;"_"&amp;$CW$14,データシート1!$A:$BS,MATCH($CW$12&amp;"_"&amp;CX$20,データシート1!$A$1:$BS$1,0),0)</f>
        <v>5.49</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5.49</v>
      </c>
      <c r="DE29" s="18"/>
      <c r="DF29" s="138">
        <f>VLOOKUP($AX29&amp;"_"&amp;$DF$14,データシート1!$A:$BS,MATCH($DF$12&amp;"_"&amp;DF$20,データシート1!$A$1:$BS$1,0),0)</f>
        <v>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26407</v>
      </c>
      <c r="AY30" s="20" t="str">
        <f>IF(IFERROR(比較地域マスタ!$Z15,"")=0,"",IFERROR(比較地域マスタ!$Z15,""))</f>
        <v>京丹波町</v>
      </c>
      <c r="BB30" s="122" t="str">
        <f t="shared" si="0"/>
        <v>26407</v>
      </c>
      <c r="BC30" s="123" t="str">
        <f t="shared" si="0"/>
        <v>京丹波町</v>
      </c>
      <c r="BD30" s="40">
        <f t="shared" si="14"/>
        <v>101.71619693361707</v>
      </c>
      <c r="BE30" s="40">
        <f t="shared" si="15"/>
        <v>41.221850968870562</v>
      </c>
      <c r="BF30" s="40">
        <f>VLOOKUP($AX30&amp;"_"&amp;$BC$14,データシート1!$A:$BS,MATCH($BC$12&amp;"_"&amp;BF$20,データシート1!$A$1:$BS$1,0),0)</f>
        <v>21.555950340233348</v>
      </c>
      <c r="BG30" s="40">
        <f>VLOOKUP($AX30&amp;"_"&amp;$BC$14,データシート1!$A:$BS,MATCH($BC$12&amp;"_"&amp;BG$20,データシート1!$A$1:$BS$1,0),0)</f>
        <v>0.88338956766863297</v>
      </c>
      <c r="BH30" s="40">
        <f>VLOOKUP($AX30&amp;"_"&amp;$BC$14,データシート1!$A:$BS,MATCH($BC$12&amp;"_"&amp;BH$20,データシート1!$A$1:$BS$1,0),0)</f>
        <v>18.782511060968581</v>
      </c>
      <c r="BI30" s="40">
        <f>VLOOKUP($AX30&amp;"_"&amp;$BC$14,データシート1!$A:$BS,MATCH($BC$12&amp;"_"&amp;BI$20,データシート1!$A$1:$BS$1,0),0)</f>
        <v>12.192368922556913</v>
      </c>
      <c r="BJ30" s="40">
        <f>VLOOKUP($AX30&amp;"_"&amp;$BC$14,データシート1!$A:$BS,MATCH($BC$12&amp;"_"&amp;BJ$20,データシート1!$A$1:$BS$1,0),0)</f>
        <v>15.349097095847375</v>
      </c>
      <c r="BK30" s="40">
        <f t="shared" si="1"/>
        <v>32.952879946342222</v>
      </c>
      <c r="BL30" s="40">
        <f t="shared" si="2"/>
        <v>32.150037409295493</v>
      </c>
      <c r="BM30" s="40">
        <f>VLOOKUP($AX30&amp;"_"&amp;$BC$14,データシート1!$A:$BS,MATCH($BC$12&amp;"_"&amp;BM$20,データシート1!$A$1:$BS$1,0),0)</f>
        <v>12.753040954016392</v>
      </c>
      <c r="BN30" s="40">
        <f>VLOOKUP($AX30&amp;"_"&amp;$BC$14,データシート1!$A:$BS,MATCH($BC$12&amp;"_"&amp;BN$20,データシート1!$A$1:$BS$1,0),0)</f>
        <v>19.396996455279101</v>
      </c>
      <c r="BO30" s="40">
        <f>VLOOKUP($AX30&amp;"_"&amp;$BC$14,データシート1!$A:$BS,MATCH($BC$12&amp;"_"&amp;BO$20,データシート1!$A$1:$BS$1,0),0)</f>
        <v>0.80284253704672859</v>
      </c>
      <c r="BP30" s="40">
        <f>VLOOKUP($AX30&amp;"_"&amp;$BC$14,データシート1!$A:$BS,MATCH($BC$12&amp;"_"&amp;BP$20,データシート1!$A$1:$BS$1,0),0)</f>
        <v>0</v>
      </c>
      <c r="BQ30" s="40">
        <f>VLOOKUP($AX30&amp;"_"&amp;$BC$14,データシート1!$A:$BS,MATCH($BC$12&amp;"_"&amp;BQ$20,データシート1!$A$1:$BS$1,0),0)</f>
        <v>0</v>
      </c>
      <c r="BR30" s="41">
        <f t="shared" si="3"/>
        <v>101.71619693361707</v>
      </c>
      <c r="BT30" s="134" t="str">
        <f t="shared" si="4"/>
        <v>京丹波町</v>
      </c>
      <c r="BU30" s="38">
        <f t="shared" si="25"/>
        <v>101.71619693361707</v>
      </c>
      <c r="BV30" s="69">
        <f t="shared" si="16"/>
        <v>0.40526339178580512</v>
      </c>
      <c r="BW30" s="69">
        <f t="shared" si="5"/>
        <v>0.2119224960239261</v>
      </c>
      <c r="BX30" s="69">
        <f t="shared" si="5"/>
        <v>8.6848466055524914E-3</v>
      </c>
      <c r="BY30" s="69">
        <f t="shared" si="5"/>
        <v>0.1846560491563265</v>
      </c>
      <c r="BZ30" s="69">
        <f t="shared" si="5"/>
        <v>0.11986654328527446</v>
      </c>
      <c r="CA30" s="69">
        <f t="shared" si="5"/>
        <v>0.15090120903620335</v>
      </c>
      <c r="CB30" s="69">
        <f t="shared" si="5"/>
        <v>0.32396885589271712</v>
      </c>
      <c r="CC30" s="69">
        <f t="shared" si="5"/>
        <v>0.3160758893716557</v>
      </c>
      <c r="CD30" s="69">
        <f t="shared" si="5"/>
        <v>0.12537866474047782</v>
      </c>
      <c r="CE30" s="69">
        <f t="shared" si="5"/>
        <v>0.19069722463117789</v>
      </c>
      <c r="CF30" s="69">
        <f t="shared" si="5"/>
        <v>7.8929665210614088E-3</v>
      </c>
      <c r="CG30" s="69">
        <f t="shared" si="5"/>
        <v>0</v>
      </c>
      <c r="CH30" s="69">
        <f t="shared" si="5"/>
        <v>0</v>
      </c>
      <c r="CI30" s="135">
        <f t="shared" si="6"/>
        <v>1</v>
      </c>
      <c r="CK30" s="136" t="str">
        <f t="shared" si="7"/>
        <v>京丹波町</v>
      </c>
      <c r="CL30" s="137">
        <f t="shared" si="17"/>
        <v>41.221850968870562</v>
      </c>
      <c r="CM30" s="75">
        <f t="shared" si="18"/>
        <v>0.29498917962667048</v>
      </c>
      <c r="CN30" s="76">
        <f t="shared" si="19"/>
        <v>21.555950340233348</v>
      </c>
      <c r="CO30" s="75">
        <f t="shared" si="20"/>
        <v>0.56411337974293951</v>
      </c>
      <c r="CP30" s="76">
        <f t="shared" si="8"/>
        <v>0.88338956766863297</v>
      </c>
      <c r="CQ30" s="75">
        <f t="shared" si="21"/>
        <v>0</v>
      </c>
      <c r="CR30" s="76">
        <f t="shared" si="9"/>
        <v>18.782511060968581</v>
      </c>
      <c r="CS30" s="75">
        <f t="shared" si="22"/>
        <v>0</v>
      </c>
      <c r="CT30" s="76">
        <f t="shared" si="10"/>
        <v>12.192368922556913</v>
      </c>
      <c r="CU30" s="77">
        <f t="shared" si="23"/>
        <v>0</v>
      </c>
      <c r="CV30" s="18"/>
      <c r="CW30" s="1078">
        <f t="shared" si="24"/>
        <v>12.16</v>
      </c>
      <c r="CX30" s="1081">
        <f>VLOOKUP($AX30&amp;"_"&amp;$CW$14,データシート1!$A:$BS,MATCH($CW$12&amp;"_"&amp;CX$20,データシート1!$A$1:$BS$1,0),0)</f>
        <v>12.16</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12.16</v>
      </c>
      <c r="DE30" s="18"/>
      <c r="DF30" s="138">
        <f>VLOOKUP($AX30&amp;"_"&amp;$DF$14,データシート1!$A:$BS,MATCH($DF$12&amp;"_"&amp;DF$20,データシート1!$A$1:$BS$1,0),0)</f>
        <v>3</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3</v>
      </c>
      <c r="DM30" s="18"/>
      <c r="DN30" s="139">
        <f t="shared" si="26"/>
        <v>1</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47308</v>
      </c>
      <c r="AY31" s="20" t="str">
        <f>IF(IFERROR(比較地域マスタ!$Z16,"")=0,"",IFERROR(比較地域マスタ!$Z16,""))</f>
        <v>本部町</v>
      </c>
      <c r="BB31" s="122" t="str">
        <f t="shared" si="0"/>
        <v>47308</v>
      </c>
      <c r="BC31" s="123" t="str">
        <f t="shared" si="0"/>
        <v>本部町</v>
      </c>
      <c r="BD31" s="40">
        <f t="shared" si="14"/>
        <v>129.56219898299963</v>
      </c>
      <c r="BE31" s="40">
        <f t="shared" si="15"/>
        <v>8.8128867872327419</v>
      </c>
      <c r="BF31" s="40">
        <f>VLOOKUP($AX31&amp;"_"&amp;$BC$14,データシート1!$A:$BS,MATCH($BC$12&amp;"_"&amp;BF$20,データシート1!$A$1:$BS$1,0),0)</f>
        <v>4.8159798061922547</v>
      </c>
      <c r="BG31" s="40">
        <f>VLOOKUP($AX31&amp;"_"&amp;$BC$14,データシート1!$A:$BS,MATCH($BC$12&amp;"_"&amp;BG$20,データシート1!$A$1:$BS$1,0),0)</f>
        <v>1.3375901411300815</v>
      </c>
      <c r="BH31" s="40">
        <f>VLOOKUP($AX31&amp;"_"&amp;$BC$14,データシート1!$A:$BS,MATCH($BC$12&amp;"_"&amp;BH$20,データシート1!$A$1:$BS$1,0),0)</f>
        <v>2.6593168399104052</v>
      </c>
      <c r="BI31" s="40">
        <f>VLOOKUP($AX31&amp;"_"&amp;$BC$14,データシート1!$A:$BS,MATCH($BC$12&amp;"_"&amp;BI$20,データシート1!$A$1:$BS$1,0),0)</f>
        <v>27.208671046953754</v>
      </c>
      <c r="BJ31" s="40">
        <f>VLOOKUP($AX31&amp;"_"&amp;$BC$14,データシート1!$A:$BS,MATCH($BC$12&amp;"_"&amp;BJ$20,データシート1!$A$1:$BS$1,0),0)</f>
        <v>20.283926385460891</v>
      </c>
      <c r="BK31" s="40">
        <f t="shared" si="1"/>
        <v>69.774797284388455</v>
      </c>
      <c r="BL31" s="40">
        <f t="shared" si="2"/>
        <v>26.593977894883494</v>
      </c>
      <c r="BM31" s="40">
        <f>VLOOKUP($AX31&amp;"_"&amp;$BC$14,データシート1!$A:$BS,MATCH($BC$12&amp;"_"&amp;BM$20,データシート1!$A$1:$BS$1,0),0)</f>
        <v>11.465561783853429</v>
      </c>
      <c r="BN31" s="40">
        <f>VLOOKUP($AX31&amp;"_"&amp;$BC$14,データシート1!$A:$BS,MATCH($BC$12&amp;"_"&amp;BN$20,データシート1!$A$1:$BS$1,0),0)</f>
        <v>15.128416111030067</v>
      </c>
      <c r="BO31" s="40">
        <f>VLOOKUP($AX31&amp;"_"&amp;$BC$14,データシート1!$A:$BS,MATCH($BC$12&amp;"_"&amp;BO$20,データシート1!$A$1:$BS$1,0),0)</f>
        <v>0.77554258884956084</v>
      </c>
      <c r="BP31" s="40">
        <f>VLOOKUP($AX31&amp;"_"&amp;$BC$14,データシート1!$A:$BS,MATCH($BC$12&amp;"_"&amp;BP$20,データシート1!$A$1:$BS$1,0),0)</f>
        <v>42.405276800655407</v>
      </c>
      <c r="BQ31" s="40">
        <f>VLOOKUP($AX31&amp;"_"&amp;$BC$14,データシート1!$A:$BS,MATCH($BC$12&amp;"_"&amp;BQ$20,データシート1!$A$1:$BS$1,0),0)</f>
        <v>3.481917478963807</v>
      </c>
      <c r="BR31" s="41">
        <f t="shared" si="3"/>
        <v>129.56219898299963</v>
      </c>
      <c r="BT31" s="134" t="str">
        <f t="shared" si="4"/>
        <v>本部町</v>
      </c>
      <c r="BU31" s="38">
        <f t="shared" si="25"/>
        <v>129.56219898299963</v>
      </c>
      <c r="BV31" s="69">
        <f t="shared" si="16"/>
        <v>6.8020509503617765E-2</v>
      </c>
      <c r="BW31" s="69">
        <f t="shared" si="5"/>
        <v>3.7171179896569817E-2</v>
      </c>
      <c r="BX31" s="69">
        <f t="shared" si="5"/>
        <v>1.0323922807960306E-2</v>
      </c>
      <c r="BY31" s="69">
        <f t="shared" si="5"/>
        <v>2.0525406799087632E-2</v>
      </c>
      <c r="BZ31" s="69">
        <f t="shared" si="5"/>
        <v>0.21000470245587535</v>
      </c>
      <c r="CA31" s="69">
        <f t="shared" si="5"/>
        <v>0.15655744148123346</v>
      </c>
      <c r="CB31" s="69">
        <f t="shared" si="5"/>
        <v>0.53854286074245994</v>
      </c>
      <c r="CC31" s="69">
        <f t="shared" si="5"/>
        <v>0.20526031592264804</v>
      </c>
      <c r="CD31" s="69">
        <f t="shared" si="5"/>
        <v>8.8494652559562306E-2</v>
      </c>
      <c r="CE31" s="69">
        <f t="shared" si="5"/>
        <v>0.11676566336308575</v>
      </c>
      <c r="CF31" s="69">
        <f t="shared" si="5"/>
        <v>5.9858708399301158E-3</v>
      </c>
      <c r="CG31" s="69">
        <f t="shared" si="5"/>
        <v>0.32729667397988182</v>
      </c>
      <c r="CH31" s="69">
        <f t="shared" si="5"/>
        <v>2.6874485816813613E-2</v>
      </c>
      <c r="CI31" s="135">
        <f t="shared" si="6"/>
        <v>1</v>
      </c>
      <c r="CK31" s="136" t="str">
        <f t="shared" si="7"/>
        <v>本部町</v>
      </c>
      <c r="CL31" s="137">
        <f t="shared" si="17"/>
        <v>8.8128867872327419</v>
      </c>
      <c r="CM31" s="75">
        <f t="shared" si="18"/>
        <v>1</v>
      </c>
      <c r="CN31" s="76">
        <f t="shared" si="19"/>
        <v>4.8159798061922547</v>
      </c>
      <c r="CO31" s="75">
        <f t="shared" si="20"/>
        <v>0</v>
      </c>
      <c r="CP31" s="76">
        <f t="shared" si="8"/>
        <v>1.3375901411300815</v>
      </c>
      <c r="CQ31" s="75">
        <f t="shared" si="21"/>
        <v>1</v>
      </c>
      <c r="CR31" s="76">
        <f t="shared" si="9"/>
        <v>2.6593168399104052</v>
      </c>
      <c r="CS31" s="75">
        <f t="shared" si="22"/>
        <v>0</v>
      </c>
      <c r="CT31" s="76">
        <f t="shared" si="10"/>
        <v>27.208671046953754</v>
      </c>
      <c r="CU31" s="77">
        <f t="shared" si="23"/>
        <v>0.75714833570699003</v>
      </c>
      <c r="CV31" s="18"/>
      <c r="CW31" s="1078">
        <f t="shared" si="24"/>
        <v>9.7769999999999992</v>
      </c>
      <c r="CX31" s="1081">
        <f>VLOOKUP($AX31&amp;"_"&amp;$CW$14,データシート1!$A:$BS,MATCH($CW$12&amp;"_"&amp;CX$20,データシート1!$A$1:$BS$1,0),0)</f>
        <v>0</v>
      </c>
      <c r="CY31" s="1081">
        <f>VLOOKUP($AX31&amp;"_"&amp;$CW$14,データシート1!$A:$BS,MATCH($CW$12&amp;"_"&amp;CY$20,データシート1!$A$1:$BS$1,0),0)</f>
        <v>9.7769999999999992</v>
      </c>
      <c r="CZ31" s="1081">
        <f>VLOOKUP($AX31&amp;"_"&amp;$CW$14,データシート1!$A:$BS,MATCH($CW$12&amp;"_"&amp;CZ$20,データシート1!$A$1:$BS$1,0),0)</f>
        <v>0</v>
      </c>
      <c r="DA31" s="1081">
        <f>VLOOKUP($AX31&amp;"_"&amp;$CW$14,データシート1!$A:$BS,MATCH($CW$12&amp;"_"&amp;DA$20,データシート1!$A$1:$BS$1,0),0)</f>
        <v>20.600999999999999</v>
      </c>
      <c r="DB31" s="1081">
        <f>VLOOKUP($AX31&amp;"_"&amp;$CW$14,データシート1!$A:$BS,MATCH($CW$12&amp;"_"&amp;DB$20,データシート1!$A$1:$BS$1,0),0)</f>
        <v>0</v>
      </c>
      <c r="DC31" s="1081">
        <f>VLOOKUP($AX31&amp;"_"&amp;$CW$14,データシート1!$A:$BS,MATCH($CW$12&amp;"_"&amp;DC$20,データシート1!$A$1:$BS$1,0),0)</f>
        <v>0</v>
      </c>
      <c r="DD31" s="1080">
        <f t="shared" si="11"/>
        <v>30.378</v>
      </c>
      <c r="DE31" s="18"/>
      <c r="DF31" s="138">
        <f>VLOOKUP($AX31&amp;"_"&amp;$DF$14,データシート1!$A:$BS,MATCH($DF$12&amp;"_"&amp;DF$20,データシート1!$A$1:$BS$1,0),0)</f>
        <v>0</v>
      </c>
      <c r="DG31" s="74">
        <f>VLOOKUP($AX31&amp;"_"&amp;$DF$14,データシート1!$A:$BS,MATCH($DF$12&amp;"_"&amp;DG$20,データシート1!$A$1:$BS$1,0),0)</f>
        <v>1</v>
      </c>
      <c r="DH31" s="74">
        <f>VLOOKUP($AX31&amp;"_"&amp;$DF$14,データシート1!$A:$BS,MATCH($DF$12&amp;"_"&amp;DH$20,データシート1!$A$1:$BS$1,0),0)</f>
        <v>0</v>
      </c>
      <c r="DI31" s="74">
        <f>VLOOKUP($AX31&amp;"_"&amp;$DF$14,データシート1!$A:$BS,MATCH($DF$12&amp;"_"&amp;DI$20,データシート1!$A$1:$BS$1,0),0)</f>
        <v>3</v>
      </c>
      <c r="DJ31" s="74">
        <f>VLOOKUP($AX31&amp;"_"&amp;$DF$14,データシート1!$A:$BS,MATCH($DF$12&amp;"_"&amp;DJ$20,データシート1!$A$1:$BS$1,0),0)</f>
        <v>0</v>
      </c>
      <c r="DK31" s="74">
        <f>VLOOKUP($AX31&amp;"_"&amp;$DF$14,データシート1!$A:$BS,MATCH($DF$12&amp;"_"&amp;DK$20,データシート1!$A$1:$BS$1,0),0)</f>
        <v>0</v>
      </c>
      <c r="DL31" s="78">
        <f t="shared" si="12"/>
        <v>4</v>
      </c>
      <c r="DM31" s="18"/>
      <c r="DN31" s="139">
        <f t="shared" si="26"/>
        <v>0</v>
      </c>
      <c r="DO31" s="140">
        <f t="shared" si="27"/>
        <v>0.32</v>
      </c>
      <c r="DP31" s="140">
        <f t="shared" si="13"/>
        <v>0</v>
      </c>
      <c r="DQ31" s="140">
        <f t="shared" si="13"/>
        <v>0.68</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37322</v>
      </c>
      <c r="AY32" s="20" t="str">
        <f>IF(IFERROR(比較地域マスタ!$Z17,"")=0,"",IFERROR(比較地域マスタ!$Z17,""))</f>
        <v>土庄町</v>
      </c>
      <c r="AZ32" s="18"/>
      <c r="BA32" s="18"/>
      <c r="BB32" s="122" t="str">
        <f t="shared" si="0"/>
        <v>37322</v>
      </c>
      <c r="BC32" s="123" t="str">
        <f t="shared" si="0"/>
        <v>土庄町</v>
      </c>
      <c r="BD32" s="40">
        <f t="shared" si="14"/>
        <v>198.40433340262388</v>
      </c>
      <c r="BE32" s="40">
        <f t="shared" si="15"/>
        <v>46.630755366789494</v>
      </c>
      <c r="BF32" s="40">
        <f>VLOOKUP($AX32&amp;"_"&amp;$BC$14,データシート1!$A:$BS,MATCH($BC$12&amp;"_"&amp;BF$20,データシート1!$A$1:$BS$1,0),0)</f>
        <v>37.818952905211447</v>
      </c>
      <c r="BG32" s="40">
        <f>VLOOKUP($AX32&amp;"_"&amp;$BC$14,データシート1!$A:$BS,MATCH($BC$12&amp;"_"&amp;BG$20,データシート1!$A$1:$BS$1,0),0)</f>
        <v>0.93458334961477407</v>
      </c>
      <c r="BH32" s="40">
        <f>VLOOKUP($AX32&amp;"_"&amp;$BC$14,データシート1!$A:$BS,MATCH($BC$12&amp;"_"&amp;BH$20,データシート1!$A$1:$BS$1,0),0)</f>
        <v>7.8772191119632708</v>
      </c>
      <c r="BI32" s="40">
        <f>VLOOKUP($AX32&amp;"_"&amp;$BC$14,データシート1!$A:$BS,MATCH($BC$12&amp;"_"&amp;BI$20,データシート1!$A$1:$BS$1,0),0)</f>
        <v>17.779427399750936</v>
      </c>
      <c r="BJ32" s="40">
        <f>VLOOKUP($AX32&amp;"_"&amp;$BC$14,データシート1!$A:$BS,MATCH($BC$12&amp;"_"&amp;BJ$20,データシート1!$A$1:$BS$1,0),0)</f>
        <v>23.6457775989422</v>
      </c>
      <c r="BK32" s="40">
        <f t="shared" si="1"/>
        <v>108.55118250828606</v>
      </c>
      <c r="BL32" s="40">
        <f t="shared" si="2"/>
        <v>25.989847120206559</v>
      </c>
      <c r="BM32" s="40">
        <f>VLOOKUP($AX32&amp;"_"&amp;$BC$14,データシート1!$A:$BS,MATCH($BC$12&amp;"_"&amp;BM$20,データシート1!$A$1:$BS$1,0),0)</f>
        <v>11.038734450266794</v>
      </c>
      <c r="BN32" s="40">
        <f>VLOOKUP($AX32&amp;"_"&amp;$BC$14,データシート1!$A:$BS,MATCH($BC$12&amp;"_"&amp;BN$20,データシート1!$A$1:$BS$1,0),0)</f>
        <v>14.951112669939764</v>
      </c>
      <c r="BO32" s="40">
        <f>VLOOKUP($AX32&amp;"_"&amp;$BC$14,データシート1!$A:$BS,MATCH($BC$12&amp;"_"&amp;BO$20,データシート1!$A$1:$BS$1,0),0)</f>
        <v>0.79682829359940444</v>
      </c>
      <c r="BP32" s="40">
        <f>VLOOKUP($AX32&amp;"_"&amp;$BC$14,データシート1!$A:$BS,MATCH($BC$12&amp;"_"&amp;BP$20,データシート1!$A$1:$BS$1,0),0)</f>
        <v>81.764507094480095</v>
      </c>
      <c r="BQ32" s="40">
        <f>VLOOKUP($AX32&amp;"_"&amp;$BC$14,データシート1!$A:$BS,MATCH($BC$12&amp;"_"&amp;BQ$20,データシート1!$A$1:$BS$1,0),0)</f>
        <v>1.797190528855209</v>
      </c>
      <c r="BR32" s="41">
        <f t="shared" si="3"/>
        <v>198.40433340262388</v>
      </c>
      <c r="BS32" s="23"/>
      <c r="BT32" s="134" t="str">
        <f t="shared" si="4"/>
        <v>土庄町</v>
      </c>
      <c r="BU32" s="38">
        <f t="shared" si="25"/>
        <v>198.40433340262388</v>
      </c>
      <c r="BV32" s="69">
        <f t="shared" si="16"/>
        <v>0.23502891578563076</v>
      </c>
      <c r="BW32" s="69">
        <f t="shared" si="5"/>
        <v>0.19061555892766249</v>
      </c>
      <c r="BX32" s="69">
        <f t="shared" si="5"/>
        <v>4.7104986750375801E-3</v>
      </c>
      <c r="BY32" s="69">
        <f t="shared" si="5"/>
        <v>3.9702858182930671E-2</v>
      </c>
      <c r="BZ32" s="69">
        <f t="shared" si="5"/>
        <v>8.9612092109253319E-2</v>
      </c>
      <c r="CA32" s="69">
        <f t="shared" si="5"/>
        <v>0.11917974367504156</v>
      </c>
      <c r="CB32" s="69">
        <f t="shared" si="5"/>
        <v>0.54712102627316139</v>
      </c>
      <c r="CC32" s="69">
        <f t="shared" si="5"/>
        <v>0.1309943521619818</v>
      </c>
      <c r="CD32" s="69">
        <f t="shared" si="5"/>
        <v>5.563756728975159E-2</v>
      </c>
      <c r="CE32" s="69">
        <f t="shared" si="5"/>
        <v>7.5356784872230201E-2</v>
      </c>
      <c r="CF32" s="69">
        <f t="shared" si="5"/>
        <v>4.0161839206525442E-3</v>
      </c>
      <c r="CG32" s="69">
        <f t="shared" si="5"/>
        <v>0.41211049019052709</v>
      </c>
      <c r="CH32" s="69">
        <f t="shared" si="5"/>
        <v>9.0582221569130376E-3</v>
      </c>
      <c r="CI32" s="135">
        <f t="shared" si="6"/>
        <v>1</v>
      </c>
      <c r="CJ32" s="18"/>
      <c r="CK32" s="136" t="str">
        <f t="shared" si="7"/>
        <v>土庄町</v>
      </c>
      <c r="CL32" s="137">
        <f t="shared" si="17"/>
        <v>46.630755366789494</v>
      </c>
      <c r="CM32" s="75">
        <f t="shared" si="18"/>
        <v>0.33106905257200642</v>
      </c>
      <c r="CN32" s="76">
        <f t="shared" si="19"/>
        <v>37.818952905211447</v>
      </c>
      <c r="CO32" s="75">
        <f t="shared" si="20"/>
        <v>0.40820802306963516</v>
      </c>
      <c r="CP32" s="76">
        <f t="shared" si="8"/>
        <v>0.93458334961477407</v>
      </c>
      <c r="CQ32" s="75">
        <f t="shared" si="21"/>
        <v>0</v>
      </c>
      <c r="CR32" s="76">
        <f t="shared" si="9"/>
        <v>7.8772191119632708</v>
      </c>
      <c r="CS32" s="75">
        <f t="shared" si="22"/>
        <v>0</v>
      </c>
      <c r="CT32" s="76">
        <f t="shared" si="10"/>
        <v>17.779427399750936</v>
      </c>
      <c r="CU32" s="77">
        <f t="shared" si="23"/>
        <v>0</v>
      </c>
      <c r="CV32" s="18"/>
      <c r="CW32" s="1078">
        <f t="shared" si="24"/>
        <v>15.438000000000001</v>
      </c>
      <c r="CX32" s="1081">
        <f>VLOOKUP($AX32&amp;"_"&amp;$CW$14,データシート1!$A:$BS,MATCH($CW$12&amp;"_"&amp;CX$20,データシート1!$A$1:$BS$1,0),0)</f>
        <v>15.438000000000001</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15.438000000000001</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1</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27381</v>
      </c>
      <c r="AY33" s="20" t="str">
        <f>IF(IFERROR(比較地域マスタ!$Z18,"")=0,"",IFERROR(比較地域マスタ!$Z18,""))</f>
        <v>太子町</v>
      </c>
      <c r="BB33" s="122" t="str">
        <f t="shared" si="0"/>
        <v>27381</v>
      </c>
      <c r="BC33" s="123" t="str">
        <f t="shared" si="0"/>
        <v>太子町</v>
      </c>
      <c r="BD33" s="40">
        <f t="shared" si="14"/>
        <v>50.753311513400888</v>
      </c>
      <c r="BE33" s="40">
        <f t="shared" si="15"/>
        <v>8.0838294962440322</v>
      </c>
      <c r="BF33" s="40">
        <f>VLOOKUP($AX33&amp;"_"&amp;$BC$14,データシート1!$A:$BS,MATCH($BC$12&amp;"_"&amp;BF$20,データシート1!$A$1:$BS$1,0),0)</f>
        <v>5.1319031586800596</v>
      </c>
      <c r="BG33" s="40">
        <f>VLOOKUP($AX33&amp;"_"&amp;$BC$14,データシート1!$A:$BS,MATCH($BC$12&amp;"_"&amp;BG$20,データシート1!$A$1:$BS$1,0),0)</f>
        <v>0.32599244341584022</v>
      </c>
      <c r="BH33" s="40">
        <f>VLOOKUP($AX33&amp;"_"&amp;$BC$14,データシート1!$A:$BS,MATCH($BC$12&amp;"_"&amp;BH$20,データシート1!$A$1:$BS$1,0),0)</f>
        <v>2.6259338941481323</v>
      </c>
      <c r="BI33" s="40">
        <f>VLOOKUP($AX33&amp;"_"&amp;$BC$14,データシート1!$A:$BS,MATCH($BC$12&amp;"_"&amp;BI$20,データシート1!$A$1:$BS$1,0),0)</f>
        <v>7.5341454397242824</v>
      </c>
      <c r="BJ33" s="40">
        <f>VLOOKUP($AX33&amp;"_"&amp;$BC$14,データシート1!$A:$BS,MATCH($BC$12&amp;"_"&amp;BJ$20,データシート1!$A$1:$BS$1,0),0)</f>
        <v>13.151066395487058</v>
      </c>
      <c r="BK33" s="40">
        <f t="shared" si="1"/>
        <v>20.631272432099003</v>
      </c>
      <c r="BL33" s="40">
        <f t="shared" si="2"/>
        <v>19.849067004920542</v>
      </c>
      <c r="BM33" s="40">
        <f>VLOOKUP($AX33&amp;"_"&amp;$BC$14,データシート1!$A:$BS,MATCH($BC$12&amp;"_"&amp;BM$20,データシート1!$A$1:$BS$1,0),0)</f>
        <v>10.115108089062931</v>
      </c>
      <c r="BN33" s="40">
        <f>VLOOKUP($AX33&amp;"_"&amp;$BC$14,データシート1!$A:$BS,MATCH($BC$12&amp;"_"&amp;BN$20,データシート1!$A$1:$BS$1,0),0)</f>
        <v>9.7339589158576096</v>
      </c>
      <c r="BO33" s="40">
        <f>VLOOKUP($AX33&amp;"_"&amp;$BC$14,データシート1!$A:$BS,MATCH($BC$12&amp;"_"&amp;BO$20,データシート1!$A$1:$BS$1,0),0)</f>
        <v>0.78220542717845931</v>
      </c>
      <c r="BP33" s="40">
        <f>VLOOKUP($AX33&amp;"_"&amp;$BC$14,データシート1!$A:$BS,MATCH($BC$12&amp;"_"&amp;BP$20,データシート1!$A$1:$BS$1,0),0)</f>
        <v>0</v>
      </c>
      <c r="BQ33" s="40">
        <f>VLOOKUP($AX33&amp;"_"&amp;$BC$14,データシート1!$A:$BS,MATCH($BC$12&amp;"_"&amp;BQ$20,データシート1!$A$1:$BS$1,0),0)</f>
        <v>1.35299774984651</v>
      </c>
      <c r="BR33" s="41">
        <f t="shared" si="3"/>
        <v>50.753311513400888</v>
      </c>
      <c r="BT33" s="134" t="str">
        <f t="shared" si="4"/>
        <v>太子町</v>
      </c>
      <c r="BU33" s="38">
        <f t="shared" si="25"/>
        <v>50.753311513400888</v>
      </c>
      <c r="BV33" s="69">
        <f t="shared" si="16"/>
        <v>0.15927688765903641</v>
      </c>
      <c r="BW33" s="69">
        <f t="shared" si="5"/>
        <v>0.10111464662409336</v>
      </c>
      <c r="BX33" s="69">
        <f t="shared" si="5"/>
        <v>6.4230773065864933E-3</v>
      </c>
      <c r="BY33" s="69">
        <f t="shared" si="5"/>
        <v>5.1739163728356553E-2</v>
      </c>
      <c r="BZ33" s="69">
        <f t="shared" si="5"/>
        <v>0.14844638142941607</v>
      </c>
      <c r="CA33" s="69">
        <f t="shared" si="5"/>
        <v>0.25911740541333261</v>
      </c>
      <c r="CB33" s="69">
        <f t="shared" si="5"/>
        <v>0.40650101080895046</v>
      </c>
      <c r="CC33" s="69">
        <f t="shared" si="5"/>
        <v>0.39108910163782318</v>
      </c>
      <c r="CD33" s="69">
        <f t="shared" si="5"/>
        <v>0.19929947007284718</v>
      </c>
      <c r="CE33" s="69">
        <f t="shared" si="5"/>
        <v>0.19178963156497597</v>
      </c>
      <c r="CF33" s="69">
        <f t="shared" si="5"/>
        <v>1.5411909171127209E-2</v>
      </c>
      <c r="CG33" s="69">
        <f t="shared" si="5"/>
        <v>0</v>
      </c>
      <c r="CH33" s="69">
        <f t="shared" si="5"/>
        <v>2.665831468926446E-2</v>
      </c>
      <c r="CI33" s="135">
        <f t="shared" si="6"/>
        <v>1</v>
      </c>
      <c r="CK33" s="136" t="str">
        <f t="shared" si="7"/>
        <v>太子町</v>
      </c>
      <c r="CL33" s="137">
        <f t="shared" si="17"/>
        <v>8.0838294962440322</v>
      </c>
      <c r="CM33" s="75">
        <f t="shared" si="18"/>
        <v>0</v>
      </c>
      <c r="CN33" s="76">
        <f t="shared" si="19"/>
        <v>5.1319031586800596</v>
      </c>
      <c r="CO33" s="75">
        <f t="shared" si="20"/>
        <v>0</v>
      </c>
      <c r="CP33" s="76">
        <f t="shared" si="8"/>
        <v>0.32599244341584022</v>
      </c>
      <c r="CQ33" s="75">
        <f t="shared" si="21"/>
        <v>0</v>
      </c>
      <c r="CR33" s="76">
        <f t="shared" si="9"/>
        <v>2.6259338941481323</v>
      </c>
      <c r="CS33" s="75">
        <f t="shared" si="22"/>
        <v>0</v>
      </c>
      <c r="CT33" s="76">
        <f t="shared" si="10"/>
        <v>7.5341454397242824</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17205</v>
      </c>
      <c r="AY34" s="20" t="str">
        <f>IF(IFERROR(比較地域マスタ!$Z19,"")=0,"",IFERROR(比較地域マスタ!$Z19,""))</f>
        <v>珠洲市</v>
      </c>
      <c r="BB34" s="122" t="str">
        <f t="shared" si="0"/>
        <v>17205</v>
      </c>
      <c r="BC34" s="123" t="str">
        <f t="shared" si="0"/>
        <v>珠洲市</v>
      </c>
      <c r="BD34" s="40">
        <f t="shared" si="14"/>
        <v>83.070987222643851</v>
      </c>
      <c r="BE34" s="40">
        <f t="shared" si="15"/>
        <v>15.937243105079849</v>
      </c>
      <c r="BF34" s="40">
        <f>VLOOKUP($AX34&amp;"_"&amp;$BC$14,データシート1!$A:$BS,MATCH($BC$12&amp;"_"&amp;BF$20,データシート1!$A$1:$BS$1,0),0)</f>
        <v>6.5571739648824101</v>
      </c>
      <c r="BG34" s="40">
        <f>VLOOKUP($AX34&amp;"_"&amp;$BC$14,データシート1!$A:$BS,MATCH($BC$12&amp;"_"&amp;BG$20,データシート1!$A$1:$BS$1,0),0)</f>
        <v>1.3320376032707375</v>
      </c>
      <c r="BH34" s="40">
        <f>VLOOKUP($AX34&amp;"_"&amp;$BC$14,データシート1!$A:$BS,MATCH($BC$12&amp;"_"&amp;BH$20,データシート1!$A$1:$BS$1,0),0)</f>
        <v>8.0480315369267021</v>
      </c>
      <c r="BI34" s="40">
        <f>VLOOKUP($AX34&amp;"_"&amp;$BC$14,データシート1!$A:$BS,MATCH($BC$12&amp;"_"&amp;BI$20,データシート1!$A$1:$BS$1,0),0)</f>
        <v>15.370467133493976</v>
      </c>
      <c r="BJ34" s="40">
        <f>VLOOKUP($AX34&amp;"_"&amp;$BC$14,データシート1!$A:$BS,MATCH($BC$12&amp;"_"&amp;BJ$20,データシート1!$A$1:$BS$1,0),0)</f>
        <v>21.662413345947929</v>
      </c>
      <c r="BK34" s="40">
        <f t="shared" si="1"/>
        <v>28.885628372360493</v>
      </c>
      <c r="BL34" s="40">
        <f t="shared" si="2"/>
        <v>27.962588459153519</v>
      </c>
      <c r="BM34" s="40">
        <f>VLOOKUP($AX34&amp;"_"&amp;$BC$14,データシート1!$A:$BS,MATCH($BC$12&amp;"_"&amp;BM$20,データシート1!$A$1:$BS$1,0),0)</f>
        <v>11.007946904893334</v>
      </c>
      <c r="BN34" s="40">
        <f>VLOOKUP($AX34&amp;"_"&amp;$BC$14,データシート1!$A:$BS,MATCH($BC$12&amp;"_"&amp;BN$20,データシート1!$A$1:$BS$1,0),0)</f>
        <v>16.954641554260185</v>
      </c>
      <c r="BO34" s="40">
        <f>VLOOKUP($AX34&amp;"_"&amp;$BC$14,データシート1!$A:$BS,MATCH($BC$12&amp;"_"&amp;BO$20,データシート1!$A$1:$BS$1,0),0)</f>
        <v>0.80779544341511322</v>
      </c>
      <c r="BP34" s="40">
        <f>VLOOKUP($AX34&amp;"_"&amp;$BC$14,データシート1!$A:$BS,MATCH($BC$12&amp;"_"&amp;BP$20,データシート1!$A$1:$BS$1,0),0)</f>
        <v>0.11524446979185986</v>
      </c>
      <c r="BQ34" s="40">
        <f>VLOOKUP($AX34&amp;"_"&amp;$BC$14,データシート1!$A:$BS,MATCH($BC$12&amp;"_"&amp;BQ$20,データシート1!$A$1:$BS$1,0),0)</f>
        <v>1.2152352657616079</v>
      </c>
      <c r="BR34" s="41">
        <f t="shared" si="3"/>
        <v>83.070987222643851</v>
      </c>
      <c r="BT34" s="134" t="str">
        <f t="shared" si="4"/>
        <v>珠洲市</v>
      </c>
      <c r="BU34" s="38">
        <f t="shared" si="25"/>
        <v>83.070987222643851</v>
      </c>
      <c r="BV34" s="69">
        <f t="shared" si="16"/>
        <v>0.19185089328919888</v>
      </c>
      <c r="BW34" s="69">
        <f t="shared" si="5"/>
        <v>7.8934585757457168E-2</v>
      </c>
      <c r="BX34" s="69">
        <f t="shared" si="5"/>
        <v>1.6034931662731521E-2</v>
      </c>
      <c r="BY34" s="69">
        <f t="shared" si="5"/>
        <v>9.6881375869010189E-2</v>
      </c>
      <c r="BZ34" s="69">
        <f t="shared" si="5"/>
        <v>0.18502810243844348</v>
      </c>
      <c r="CA34" s="69">
        <f t="shared" si="5"/>
        <v>0.26076990379191128</v>
      </c>
      <c r="CB34" s="69">
        <f t="shared" si="5"/>
        <v>0.34772222334305813</v>
      </c>
      <c r="CC34" s="69">
        <f t="shared" si="5"/>
        <v>0.33661076380625166</v>
      </c>
      <c r="CD34" s="69">
        <f t="shared" si="5"/>
        <v>0.13251253262935511</v>
      </c>
      <c r="CE34" s="69">
        <f t="shared" si="5"/>
        <v>0.20409823117689657</v>
      </c>
      <c r="CF34" s="69">
        <f t="shared" si="5"/>
        <v>9.7241584628107187E-3</v>
      </c>
      <c r="CG34" s="69">
        <f t="shared" si="5"/>
        <v>1.3873010739957358E-3</v>
      </c>
      <c r="CH34" s="69">
        <f t="shared" si="5"/>
        <v>1.4628877137388273E-2</v>
      </c>
      <c r="CI34" s="135">
        <f t="shared" si="6"/>
        <v>1</v>
      </c>
      <c r="CK34" s="136" t="str">
        <f t="shared" si="7"/>
        <v>珠洲市</v>
      </c>
      <c r="CL34" s="137">
        <f t="shared" si="17"/>
        <v>15.937243105079849</v>
      </c>
      <c r="CM34" s="75">
        <f t="shared" si="18"/>
        <v>0</v>
      </c>
      <c r="CN34" s="76">
        <f t="shared" si="19"/>
        <v>6.5571739648824101</v>
      </c>
      <c r="CO34" s="75">
        <f t="shared" si="20"/>
        <v>0</v>
      </c>
      <c r="CP34" s="76">
        <f t="shared" si="8"/>
        <v>1.3320376032707375</v>
      </c>
      <c r="CQ34" s="75">
        <f t="shared" si="21"/>
        <v>0</v>
      </c>
      <c r="CR34" s="76">
        <f t="shared" si="9"/>
        <v>8.0480315369267021</v>
      </c>
      <c r="CS34" s="75">
        <f t="shared" si="22"/>
        <v>0</v>
      </c>
      <c r="CT34" s="76">
        <f t="shared" si="10"/>
        <v>15.370467133493976</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20403</v>
      </c>
      <c r="AY35" s="20" t="str">
        <f>IF(IFERROR(比較地域マスタ!$Z20,"")=0,"",IFERROR(比較地域マスタ!$Z20,""))</f>
        <v>高森町</v>
      </c>
      <c r="BB35" s="122" t="str">
        <f t="shared" si="0"/>
        <v>20403</v>
      </c>
      <c r="BC35" s="123" t="str">
        <f t="shared" si="0"/>
        <v>高森町</v>
      </c>
      <c r="BD35" s="40">
        <f t="shared" si="14"/>
        <v>68.958347672212795</v>
      </c>
      <c r="BE35" s="40">
        <f t="shared" si="15"/>
        <v>14.19070290597206</v>
      </c>
      <c r="BF35" s="40">
        <f>VLOOKUP($AX35&amp;"_"&amp;$BC$14,データシート1!$A:$BS,MATCH($BC$12&amp;"_"&amp;BF$20,データシート1!$A$1:$BS$1,0),0)</f>
        <v>11.74083195448909</v>
      </c>
      <c r="BG35" s="40">
        <f>VLOOKUP($AX35&amp;"_"&amp;$BC$14,データシート1!$A:$BS,MATCH($BC$12&amp;"_"&amp;BG$20,データシート1!$A$1:$BS$1,0),0)</f>
        <v>0.84857777636367815</v>
      </c>
      <c r="BH35" s="40">
        <f>VLOOKUP($AX35&amp;"_"&amp;$BC$14,データシート1!$A:$BS,MATCH($BC$12&amp;"_"&amp;BH$20,データシート1!$A$1:$BS$1,0),0)</f>
        <v>1.6012931751192907</v>
      </c>
      <c r="BI35" s="40">
        <f>VLOOKUP($AX35&amp;"_"&amp;$BC$14,データシート1!$A:$BS,MATCH($BC$12&amp;"_"&amp;BI$20,データシート1!$A$1:$BS$1,0),0)</f>
        <v>10.719605638114801</v>
      </c>
      <c r="BJ35" s="40">
        <f>VLOOKUP($AX35&amp;"_"&amp;$BC$14,データシート1!$A:$BS,MATCH($BC$12&amp;"_"&amp;BJ$20,データシート1!$A$1:$BS$1,0),0)</f>
        <v>15.792570757436756</v>
      </c>
      <c r="BK35" s="40">
        <f t="shared" si="1"/>
        <v>27.605198386099527</v>
      </c>
      <c r="BL35" s="40">
        <f t="shared" si="2"/>
        <v>26.839443683644632</v>
      </c>
      <c r="BM35" s="40">
        <f>VLOOKUP($AX35&amp;"_"&amp;$BC$14,データシート1!$A:$BS,MATCH($BC$12&amp;"_"&amp;BM$20,データシート1!$A$1:$BS$1,0),0)</f>
        <v>12.282831170130789</v>
      </c>
      <c r="BN35" s="40">
        <f>VLOOKUP($AX35&amp;"_"&amp;$BC$14,データシート1!$A:$BS,MATCH($BC$12&amp;"_"&amp;BN$20,データシート1!$A$1:$BS$1,0),0)</f>
        <v>14.556612513513841</v>
      </c>
      <c r="BO35" s="40">
        <f>VLOOKUP($AX35&amp;"_"&amp;$BC$14,データシート1!$A:$BS,MATCH($BC$12&amp;"_"&amp;BO$20,データシート1!$A$1:$BS$1,0),0)</f>
        <v>0.76575470245489607</v>
      </c>
      <c r="BP35" s="40">
        <f>VLOOKUP($AX35&amp;"_"&amp;$BC$14,データシート1!$A:$BS,MATCH($BC$12&amp;"_"&amp;BP$20,データシート1!$A$1:$BS$1,0),0)</f>
        <v>0</v>
      </c>
      <c r="BQ35" s="40">
        <f>VLOOKUP($AX35&amp;"_"&amp;$BC$14,データシート1!$A:$BS,MATCH($BC$12&amp;"_"&amp;BQ$20,データシート1!$A$1:$BS$1,0),0)</f>
        <v>0.65026998458965568</v>
      </c>
      <c r="BR35" s="41">
        <f t="shared" si="3"/>
        <v>68.958347672212795</v>
      </c>
      <c r="BT35" s="134" t="str">
        <f t="shared" si="4"/>
        <v>高森町</v>
      </c>
      <c r="BU35" s="38">
        <f t="shared" si="25"/>
        <v>68.958347672212795</v>
      </c>
      <c r="BV35" s="69">
        <f t="shared" si="16"/>
        <v>0.20578658545338513</v>
      </c>
      <c r="BW35" s="69">
        <f t="shared" si="5"/>
        <v>0.17025976333275938</v>
      </c>
      <c r="BX35" s="69">
        <f t="shared" si="5"/>
        <v>1.23056570380328E-2</v>
      </c>
      <c r="BY35" s="69">
        <f t="shared" si="5"/>
        <v>2.3221165082592924E-2</v>
      </c>
      <c r="BZ35" s="69">
        <f t="shared" si="5"/>
        <v>0.15545044218677437</v>
      </c>
      <c r="CA35" s="69">
        <f t="shared" si="5"/>
        <v>0.22901608420934472</v>
      </c>
      <c r="CB35" s="69">
        <f t="shared" si="5"/>
        <v>0.40031699305381147</v>
      </c>
      <c r="CC35" s="69">
        <f t="shared" si="5"/>
        <v>0.38921239544809677</v>
      </c>
      <c r="CD35" s="69">
        <f t="shared" si="5"/>
        <v>0.17811956905516507</v>
      </c>
      <c r="CE35" s="69">
        <f t="shared" si="5"/>
        <v>0.2110928263929317</v>
      </c>
      <c r="CF35" s="69">
        <f t="shared" si="5"/>
        <v>1.11045976057147E-2</v>
      </c>
      <c r="CG35" s="69">
        <f t="shared" si="5"/>
        <v>0</v>
      </c>
      <c r="CH35" s="69">
        <f t="shared" si="5"/>
        <v>9.429895096684373E-3</v>
      </c>
      <c r="CI35" s="135">
        <f t="shared" si="6"/>
        <v>1</v>
      </c>
      <c r="CK35" s="136" t="str">
        <f t="shared" si="7"/>
        <v>高森町</v>
      </c>
      <c r="CL35" s="137">
        <f t="shared" si="17"/>
        <v>14.19070290597206</v>
      </c>
      <c r="CM35" s="75">
        <f t="shared" si="18"/>
        <v>0</v>
      </c>
      <c r="CN35" s="76">
        <f t="shared" si="19"/>
        <v>11.74083195448909</v>
      </c>
      <c r="CO35" s="75">
        <f t="shared" si="20"/>
        <v>0</v>
      </c>
      <c r="CP35" s="76">
        <f t="shared" si="8"/>
        <v>0.84857777636367815</v>
      </c>
      <c r="CQ35" s="75">
        <f t="shared" si="21"/>
        <v>0</v>
      </c>
      <c r="CR35" s="76">
        <f t="shared" si="9"/>
        <v>1.6012931751192907</v>
      </c>
      <c r="CS35" s="75">
        <f t="shared" si="22"/>
        <v>0</v>
      </c>
      <c r="CT35" s="76">
        <f t="shared" si="10"/>
        <v>10.719605638114801</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0</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0</v>
      </c>
      <c r="DM35" s="18"/>
      <c r="DN35" s="139">
        <f t="shared" si="26"/>
        <v>0</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02446</v>
      </c>
      <c r="AY36" s="20" t="str">
        <f>IF(IFERROR(比較地域マスタ!$Z21,"")=0,"",IFERROR(比較地域マスタ!$Z21,""))</f>
        <v>階上町</v>
      </c>
      <c r="BB36" s="122" t="str">
        <f t="shared" si="0"/>
        <v>02446</v>
      </c>
      <c r="BC36" s="123" t="str">
        <f t="shared" si="0"/>
        <v>階上町</v>
      </c>
      <c r="BD36" s="40">
        <f t="shared" si="14"/>
        <v>113.80333850591418</v>
      </c>
      <c r="BE36" s="40">
        <f t="shared" si="15"/>
        <v>52.73238396169797</v>
      </c>
      <c r="BF36" s="40">
        <f>VLOOKUP($AX36&amp;"_"&amp;$BC$14,データシート1!$A:$BS,MATCH($BC$12&amp;"_"&amp;BF$20,データシート1!$A$1:$BS$1,0),0)</f>
        <v>37.465094346631211</v>
      </c>
      <c r="BG36" s="40">
        <f>VLOOKUP($AX36&amp;"_"&amp;$BC$14,データシート1!$A:$BS,MATCH($BC$12&amp;"_"&amp;BG$20,データシート1!$A$1:$BS$1,0),0)</f>
        <v>2.048664247852038</v>
      </c>
      <c r="BH36" s="40">
        <f>VLOOKUP($AX36&amp;"_"&amp;$BC$14,データシート1!$A:$BS,MATCH($BC$12&amp;"_"&amp;BH$20,データシート1!$A$1:$BS$1,0),0)</f>
        <v>13.218625367214718</v>
      </c>
      <c r="BI36" s="40">
        <f>VLOOKUP($AX36&amp;"_"&amp;$BC$14,データシート1!$A:$BS,MATCH($BC$12&amp;"_"&amp;BI$20,データシート1!$A$1:$BS$1,0),0)</f>
        <v>8.5536903508299051</v>
      </c>
      <c r="BJ36" s="40">
        <f>VLOOKUP($AX36&amp;"_"&amp;$BC$14,データシート1!$A:$BS,MATCH($BC$12&amp;"_"&amp;BJ$20,データシート1!$A$1:$BS$1,0),0)</f>
        <v>27.296891050210572</v>
      </c>
      <c r="BK36" s="40">
        <f t="shared" si="1"/>
        <v>23.759886884854531</v>
      </c>
      <c r="BL36" s="40">
        <f t="shared" si="2"/>
        <v>22.979686205491845</v>
      </c>
      <c r="BM36" s="40">
        <f>VLOOKUP($AX36&amp;"_"&amp;$BC$14,データシート1!$A:$BS,MATCH($BC$12&amp;"_"&amp;BM$20,データシート1!$A$1:$BS$1,0),0)</f>
        <v>11.893788551320675</v>
      </c>
      <c r="BN36" s="40">
        <f>VLOOKUP($AX36&amp;"_"&amp;$BC$14,データシート1!$A:$BS,MATCH($BC$12&amp;"_"&amp;BN$20,データシート1!$A$1:$BS$1,0),0)</f>
        <v>11.085897654171168</v>
      </c>
      <c r="BO36" s="40">
        <f>VLOOKUP($AX36&amp;"_"&amp;$BC$14,データシート1!$A:$BS,MATCH($BC$12&amp;"_"&amp;BO$20,データシート1!$A$1:$BS$1,0),0)</f>
        <v>0.78020067936268456</v>
      </c>
      <c r="BP36" s="40">
        <f>VLOOKUP($AX36&amp;"_"&amp;$BC$14,データシート1!$A:$BS,MATCH($BC$12&amp;"_"&amp;BP$20,データシート1!$A$1:$BS$1,0),0)</f>
        <v>0</v>
      </c>
      <c r="BQ36" s="40">
        <f>VLOOKUP($AX36&amp;"_"&amp;$BC$14,データシート1!$A:$BS,MATCH($BC$12&amp;"_"&amp;BQ$20,データシート1!$A$1:$BS$1,0),0)</f>
        <v>1.4604862583211979</v>
      </c>
      <c r="BR36" s="41">
        <f t="shared" si="3"/>
        <v>113.80333850591418</v>
      </c>
      <c r="BT36" s="134" t="str">
        <f t="shared" si="4"/>
        <v>階上町</v>
      </c>
      <c r="BU36" s="38">
        <f t="shared" si="25"/>
        <v>113.80333850591418</v>
      </c>
      <c r="BV36" s="69">
        <f t="shared" si="16"/>
        <v>0.46336412142212813</v>
      </c>
      <c r="BW36" s="69">
        <f t="shared" si="5"/>
        <v>0.3292090973647861</v>
      </c>
      <c r="BX36" s="69">
        <f t="shared" si="5"/>
        <v>1.8001793925804487E-2</v>
      </c>
      <c r="BY36" s="69">
        <f t="shared" si="5"/>
        <v>0.11615323013153754</v>
      </c>
      <c r="BZ36" s="69">
        <f t="shared" si="5"/>
        <v>7.5162033584677157E-2</v>
      </c>
      <c r="CA36" s="69">
        <f t="shared" si="5"/>
        <v>0.23986019574278125</v>
      </c>
      <c r="CB36" s="69">
        <f t="shared" si="5"/>
        <v>0.20878022733594731</v>
      </c>
      <c r="CC36" s="69">
        <f t="shared" si="5"/>
        <v>0.20192453496693882</v>
      </c>
      <c r="CD36" s="69">
        <f t="shared" si="5"/>
        <v>0.10451177186425488</v>
      </c>
      <c r="CE36" s="69">
        <f t="shared" si="5"/>
        <v>9.7412763102683944E-2</v>
      </c>
      <c r="CF36" s="69">
        <f t="shared" si="5"/>
        <v>6.8556923690084783E-3</v>
      </c>
      <c r="CG36" s="69">
        <f t="shared" si="5"/>
        <v>0</v>
      </c>
      <c r="CH36" s="69">
        <f t="shared" si="5"/>
        <v>1.2833421914466058E-2</v>
      </c>
      <c r="CI36" s="135">
        <f t="shared" si="6"/>
        <v>1</v>
      </c>
      <c r="CK36" s="136" t="str">
        <f t="shared" si="7"/>
        <v>階上町</v>
      </c>
      <c r="CL36" s="137">
        <f t="shared" si="17"/>
        <v>52.73238396169797</v>
      </c>
      <c r="CM36" s="75">
        <f t="shared" si="18"/>
        <v>8.5621010483414861E-2</v>
      </c>
      <c r="CN36" s="76">
        <f t="shared" si="19"/>
        <v>37.465094346631211</v>
      </c>
      <c r="CO36" s="75">
        <f t="shared" si="20"/>
        <v>0.12051217483203748</v>
      </c>
      <c r="CP36" s="76">
        <f t="shared" si="8"/>
        <v>2.048664247852038</v>
      </c>
      <c r="CQ36" s="75">
        <f t="shared" si="21"/>
        <v>0</v>
      </c>
      <c r="CR36" s="76">
        <f t="shared" si="9"/>
        <v>13.218625367214718</v>
      </c>
      <c r="CS36" s="75">
        <f t="shared" si="22"/>
        <v>0</v>
      </c>
      <c r="CT36" s="76">
        <f t="shared" si="10"/>
        <v>8.5536903508299051</v>
      </c>
      <c r="CU36" s="77">
        <f t="shared" si="23"/>
        <v>0</v>
      </c>
      <c r="CV36" s="18"/>
      <c r="CW36" s="1078">
        <f t="shared" si="24"/>
        <v>4.5149999999999997</v>
      </c>
      <c r="CX36" s="1081">
        <f>VLOOKUP($AX36&amp;"_"&amp;$CW$14,データシート1!$A:$BS,MATCH($CW$12&amp;"_"&amp;CX$20,データシート1!$A$1:$BS$1,0),0)</f>
        <v>4.5149999999999997</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4.5149999999999997</v>
      </c>
      <c r="DE36" s="18"/>
      <c r="DF36" s="138">
        <f>VLOOKUP($AX36&amp;"_"&amp;$DF$14,データシート1!$A:$BS,MATCH($DF$12&amp;"_"&amp;DF$20,データシート1!$A$1:$BS$1,0),0)</f>
        <v>1</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1</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34309</v>
      </c>
      <c r="AY37" s="20" t="str">
        <f>IF(IFERROR(比較地域マスタ!$Z22,"")=0,"",IFERROR(比較地域マスタ!$Z22,""))</f>
        <v>坂町</v>
      </c>
      <c r="BB37" s="122" t="str">
        <f t="shared" si="0"/>
        <v>34309</v>
      </c>
      <c r="BC37" s="123" t="str">
        <f t="shared" si="0"/>
        <v>坂町</v>
      </c>
      <c r="BD37" s="40">
        <f t="shared" si="14"/>
        <v>346.0091803891126</v>
      </c>
      <c r="BE37" s="40">
        <f t="shared" si="15"/>
        <v>253.37194649341237</v>
      </c>
      <c r="BF37" s="40">
        <f>VLOOKUP($AX37&amp;"_"&amp;$BC$14,データシート1!$A:$BS,MATCH($BC$12&amp;"_"&amp;BF$20,データシート1!$A$1:$BS$1,0),0)</f>
        <v>251.42713262648621</v>
      </c>
      <c r="BG37" s="40">
        <f>VLOOKUP($AX37&amp;"_"&amp;$BC$14,データシート1!$A:$BS,MATCH($BC$12&amp;"_"&amp;BG$20,データシート1!$A$1:$BS$1,0),0)</f>
        <v>0.61900323242897004</v>
      </c>
      <c r="BH37" s="40">
        <f>VLOOKUP($AX37&amp;"_"&amp;$BC$14,データシート1!$A:$BS,MATCH($BC$12&amp;"_"&amp;BH$20,データシート1!$A$1:$BS$1,0),0)</f>
        <v>1.325810634497175</v>
      </c>
      <c r="BI37" s="40">
        <f>VLOOKUP($AX37&amp;"_"&amp;$BC$14,データシート1!$A:$BS,MATCH($BC$12&amp;"_"&amp;BI$20,データシート1!$A$1:$BS$1,0),0)</f>
        <v>30.596330976726708</v>
      </c>
      <c r="BJ37" s="40">
        <f>VLOOKUP($AX37&amp;"_"&amp;$BC$14,データシート1!$A:$BS,MATCH($BC$12&amp;"_"&amp;BJ$20,データシート1!$A$1:$BS$1,0),0)</f>
        <v>16.916521866834341</v>
      </c>
      <c r="BK37" s="40">
        <f t="shared" si="1"/>
        <v>43.666147059826024</v>
      </c>
      <c r="BL37" s="40">
        <f t="shared" si="2"/>
        <v>20.056833688547599</v>
      </c>
      <c r="BM37" s="40">
        <f>VLOOKUP($AX37&amp;"_"&amp;$BC$14,データシート1!$A:$BS,MATCH($BC$12&amp;"_"&amp;BM$20,データシート1!$A$1:$BS$1,0),0)</f>
        <v>9.5427396318926565</v>
      </c>
      <c r="BN37" s="40">
        <f>VLOOKUP($AX37&amp;"_"&amp;$BC$14,データシート1!$A:$BS,MATCH($BC$12&amp;"_"&amp;BN$20,データシート1!$A$1:$BS$1,0),0)</f>
        <v>10.514094056654942</v>
      </c>
      <c r="BO37" s="40">
        <f>VLOOKUP($AX37&amp;"_"&amp;$BC$14,データシート1!$A:$BS,MATCH($BC$12&amp;"_"&amp;BO$20,データシート1!$A$1:$BS$1,0),0)</f>
        <v>0.76522403391542626</v>
      </c>
      <c r="BP37" s="40">
        <f>VLOOKUP($AX37&amp;"_"&amp;$BC$14,データシート1!$A:$BS,MATCH($BC$12&amp;"_"&amp;BP$20,データシート1!$A$1:$BS$1,0),0)</f>
        <v>22.844089337362998</v>
      </c>
      <c r="BQ37" s="40">
        <f>VLOOKUP($AX37&amp;"_"&amp;$BC$14,データシート1!$A:$BS,MATCH($BC$12&amp;"_"&amp;BQ$20,データシート1!$A$1:$BS$1,0),0)</f>
        <v>1.4582339923131871</v>
      </c>
      <c r="BR37" s="41">
        <f t="shared" si="3"/>
        <v>346.0091803891126</v>
      </c>
      <c r="BT37" s="134" t="str">
        <f t="shared" si="4"/>
        <v>坂町</v>
      </c>
      <c r="BU37" s="38">
        <f t="shared" si="25"/>
        <v>346.0091803891126</v>
      </c>
      <c r="BV37" s="69">
        <f t="shared" si="16"/>
        <v>0.73226943345398265</v>
      </c>
      <c r="BW37" s="69">
        <f t="shared" si="5"/>
        <v>0.72664873326117541</v>
      </c>
      <c r="BX37" s="69">
        <f t="shared" si="5"/>
        <v>1.7889792164845328E-3</v>
      </c>
      <c r="BY37" s="69">
        <f t="shared" si="5"/>
        <v>3.8317209763226632E-3</v>
      </c>
      <c r="BZ37" s="69">
        <f t="shared" si="5"/>
        <v>8.8426356035752871E-2</v>
      </c>
      <c r="CA37" s="69">
        <f t="shared" si="5"/>
        <v>4.8890384491563132E-2</v>
      </c>
      <c r="CB37" s="69">
        <f t="shared" si="5"/>
        <v>0.12619938872928241</v>
      </c>
      <c r="CC37" s="69">
        <f t="shared" si="5"/>
        <v>5.796618941148389E-2</v>
      </c>
      <c r="CD37" s="69">
        <f t="shared" si="5"/>
        <v>2.7579440583516163E-2</v>
      </c>
      <c r="CE37" s="69">
        <f t="shared" si="5"/>
        <v>3.0386748827967731E-2</v>
      </c>
      <c r="CF37" s="69">
        <f t="shared" si="5"/>
        <v>2.2115714763835917E-3</v>
      </c>
      <c r="CG37" s="69">
        <f t="shared" si="5"/>
        <v>6.6021627841414937E-2</v>
      </c>
      <c r="CH37" s="69">
        <f t="shared" si="5"/>
        <v>4.2144372894190162E-3</v>
      </c>
      <c r="CI37" s="135">
        <f t="shared" si="6"/>
        <v>1</v>
      </c>
      <c r="CK37" s="136" t="str">
        <f t="shared" si="7"/>
        <v>坂町</v>
      </c>
      <c r="CL37" s="137">
        <f t="shared" si="17"/>
        <v>253.37194649341237</v>
      </c>
      <c r="CM37" s="75">
        <f t="shared" si="18"/>
        <v>0</v>
      </c>
      <c r="CN37" s="76">
        <f t="shared" si="19"/>
        <v>251.42713262648621</v>
      </c>
      <c r="CO37" s="75">
        <f t="shared" si="20"/>
        <v>0</v>
      </c>
      <c r="CP37" s="76">
        <f t="shared" si="8"/>
        <v>0.61900323242897004</v>
      </c>
      <c r="CQ37" s="75">
        <f t="shared" si="21"/>
        <v>0</v>
      </c>
      <c r="CR37" s="76">
        <f t="shared" si="9"/>
        <v>1.325810634497175</v>
      </c>
      <c r="CS37" s="75">
        <f t="shared" si="22"/>
        <v>0</v>
      </c>
      <c r="CT37" s="76">
        <f t="shared" si="10"/>
        <v>30.596330976726708</v>
      </c>
      <c r="CU37" s="77">
        <f t="shared" si="23"/>
        <v>0.39481858165244482</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12.08</v>
      </c>
      <c r="DB37" s="1081">
        <f>VLOOKUP($AX37&amp;"_"&amp;$CW$14,データシート1!$A:$BS,MATCH($CW$12&amp;"_"&amp;DB$20,データシート1!$A$1:$BS$1,0),0)</f>
        <v>0</v>
      </c>
      <c r="DC37" s="1081">
        <f>VLOOKUP($AX37&amp;"_"&amp;$CW$14,データシート1!$A:$BS,MATCH($CW$12&amp;"_"&amp;DC$20,データシート1!$A$1:$BS$1,0),0)</f>
        <v>0</v>
      </c>
      <c r="DD37" s="1080">
        <f t="shared" si="11"/>
        <v>12.08</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2</v>
      </c>
      <c r="DJ37" s="74">
        <f>VLOOKUP($AX37&amp;"_"&amp;$DF$14,データシート1!$A:$BS,MATCH($DF$12&amp;"_"&amp;DJ$20,データシート1!$A$1:$BS$1,0),0)</f>
        <v>0</v>
      </c>
      <c r="DK37" s="74">
        <f>VLOOKUP($AX37&amp;"_"&amp;$DF$14,データシート1!$A:$BS,MATCH($DF$12&amp;"_"&amp;DK$20,データシート1!$A$1:$BS$1,0),0)</f>
        <v>0</v>
      </c>
      <c r="DL37" s="78">
        <f t="shared" si="12"/>
        <v>2</v>
      </c>
      <c r="DM37" s="18"/>
      <c r="DN37" s="139">
        <f t="shared" si="26"/>
        <v>0</v>
      </c>
      <c r="DO37" s="140">
        <f t="shared" si="27"/>
        <v>0</v>
      </c>
      <c r="DP37" s="140">
        <f t="shared" ref="DP37:DP68" si="29">IF($DD37=0,0,ROUND(CZ37/$DD37,2))</f>
        <v>0</v>
      </c>
      <c r="DQ37" s="140">
        <f t="shared" ref="DQ37:DQ68" si="30">IF($DD37=0,0,ROUND(DA37/$DD37,2))</f>
        <v>1</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06461</v>
      </c>
      <c r="AY38" s="20" t="str">
        <f>IF(IFERROR(比較地域マスタ!$Z23,"")=0,"",IFERROR(比較地域マスタ!$Z23,""))</f>
        <v>遊佐町</v>
      </c>
      <c r="BB38" s="122" t="str">
        <f t="shared" si="0"/>
        <v>06461</v>
      </c>
      <c r="BC38" s="123" t="str">
        <f t="shared" si="0"/>
        <v>遊佐町</v>
      </c>
      <c r="BD38" s="40">
        <f t="shared" si="14"/>
        <v>83.672367396535307</v>
      </c>
      <c r="BE38" s="40">
        <f t="shared" si="15"/>
        <v>23.119183162289289</v>
      </c>
      <c r="BF38" s="40">
        <f>VLOOKUP($AX38&amp;"_"&amp;$BC$14,データシート1!$A:$BS,MATCH($BC$12&amp;"_"&amp;BF$20,データシート1!$A$1:$BS$1,0),0)</f>
        <v>7.1137122405494999</v>
      </c>
      <c r="BG38" s="40">
        <f>VLOOKUP($AX38&amp;"_"&amp;$BC$14,データシート1!$A:$BS,MATCH($BC$12&amp;"_"&amp;BG$20,データシート1!$A$1:$BS$1,0),0)</f>
        <v>0.85410537211565163</v>
      </c>
      <c r="BH38" s="40">
        <f>VLOOKUP($AX38&amp;"_"&amp;$BC$14,データシート1!$A:$BS,MATCH($BC$12&amp;"_"&amp;BH$20,データシート1!$A$1:$BS$1,0),0)</f>
        <v>15.151365549624138</v>
      </c>
      <c r="BI38" s="40">
        <f>VLOOKUP($AX38&amp;"_"&amp;$BC$14,データシート1!$A:$BS,MATCH($BC$12&amp;"_"&amp;BI$20,データシート1!$A$1:$BS$1,0),0)</f>
        <v>10.050947679635101</v>
      </c>
      <c r="BJ38" s="40">
        <f>VLOOKUP($AX38&amp;"_"&amp;$BC$14,データシート1!$A:$BS,MATCH($BC$12&amp;"_"&amp;BJ$20,データシート1!$A$1:$BS$1,0),0)</f>
        <v>19.482997584566462</v>
      </c>
      <c r="BK38" s="40">
        <f t="shared" si="1"/>
        <v>28.572492919596367</v>
      </c>
      <c r="BL38" s="40">
        <f t="shared" si="2"/>
        <v>27.782622280181123</v>
      </c>
      <c r="BM38" s="40">
        <f>VLOOKUP($AX38&amp;"_"&amp;$BC$14,データシート1!$A:$BS,MATCH($BC$12&amp;"_"&amp;BM$20,データシート1!$A$1:$BS$1,0),0)</f>
        <v>12.405981351624636</v>
      </c>
      <c r="BN38" s="40">
        <f>VLOOKUP($AX38&amp;"_"&amp;$BC$14,データシート1!$A:$BS,MATCH($BC$12&amp;"_"&amp;BN$20,データシート1!$A$1:$BS$1,0),0)</f>
        <v>15.376640928556489</v>
      </c>
      <c r="BO38" s="40">
        <f>VLOOKUP($AX38&amp;"_"&amp;$BC$14,データシート1!$A:$BS,MATCH($BC$12&amp;"_"&amp;BO$20,データシート1!$A$1:$BS$1,0),0)</f>
        <v>0.78987063941524505</v>
      </c>
      <c r="BP38" s="40">
        <f>VLOOKUP($AX38&amp;"_"&amp;$BC$14,データシート1!$A:$BS,MATCH($BC$12&amp;"_"&amp;BP$20,データシート1!$A$1:$BS$1,0),0)</f>
        <v>0</v>
      </c>
      <c r="BQ38" s="40">
        <f>VLOOKUP($AX38&amp;"_"&amp;$BC$14,データシート1!$A:$BS,MATCH($BC$12&amp;"_"&amp;BQ$20,データシート1!$A$1:$BS$1,0),0)</f>
        <v>2.44674605044808</v>
      </c>
      <c r="BR38" s="41">
        <f t="shared" si="3"/>
        <v>83.672367396535307</v>
      </c>
      <c r="BT38" s="134" t="str">
        <f t="shared" si="4"/>
        <v>遊佐町</v>
      </c>
      <c r="BU38" s="38">
        <f t="shared" si="25"/>
        <v>83.672367396535307</v>
      </c>
      <c r="BV38" s="69">
        <f t="shared" si="16"/>
        <v>0.27630607190452944</v>
      </c>
      <c r="BW38" s="69">
        <f t="shared" si="5"/>
        <v>8.5018656240914051E-2</v>
      </c>
      <c r="BX38" s="69">
        <f t="shared" si="5"/>
        <v>1.0207735225990729E-2</v>
      </c>
      <c r="BY38" s="69">
        <f t="shared" si="5"/>
        <v>0.18107968043762468</v>
      </c>
      <c r="BZ38" s="69">
        <f t="shared" si="5"/>
        <v>0.12012266405708617</v>
      </c>
      <c r="CA38" s="69">
        <f t="shared" si="5"/>
        <v>0.23284864753776777</v>
      </c>
      <c r="CB38" s="69">
        <f t="shared" si="5"/>
        <v>0.34148063224011865</v>
      </c>
      <c r="CC38" s="69">
        <f t="shared" si="5"/>
        <v>0.33204059051556778</v>
      </c>
      <c r="CD38" s="69">
        <f t="shared" si="5"/>
        <v>0.14826855911499334</v>
      </c>
      <c r="CE38" s="69">
        <f t="shared" si="5"/>
        <v>0.18377203140057446</v>
      </c>
      <c r="CF38" s="69">
        <f t="shared" si="5"/>
        <v>9.440041724550893E-3</v>
      </c>
      <c r="CG38" s="69">
        <f t="shared" si="5"/>
        <v>0</v>
      </c>
      <c r="CH38" s="69">
        <f t="shared" si="5"/>
        <v>2.9241984260497862E-2</v>
      </c>
      <c r="CI38" s="135">
        <f t="shared" si="6"/>
        <v>1</v>
      </c>
      <c r="CK38" s="136" t="str">
        <f t="shared" si="7"/>
        <v>遊佐町</v>
      </c>
      <c r="CL38" s="137">
        <f t="shared" si="17"/>
        <v>23.119183162289289</v>
      </c>
      <c r="CM38" s="75">
        <f t="shared" si="18"/>
        <v>0.21999047130246355</v>
      </c>
      <c r="CN38" s="76">
        <f t="shared" si="19"/>
        <v>7.1137122405494999</v>
      </c>
      <c r="CO38" s="75">
        <f t="shared" si="20"/>
        <v>0.71495723020799773</v>
      </c>
      <c r="CP38" s="76">
        <f t="shared" si="8"/>
        <v>0.85410537211565163</v>
      </c>
      <c r="CQ38" s="75">
        <f t="shared" si="21"/>
        <v>0</v>
      </c>
      <c r="CR38" s="76">
        <f t="shared" si="9"/>
        <v>15.151365549624138</v>
      </c>
      <c r="CS38" s="75">
        <f t="shared" si="22"/>
        <v>0</v>
      </c>
      <c r="CT38" s="76">
        <f t="shared" si="10"/>
        <v>10.050947679635101</v>
      </c>
      <c r="CU38" s="77">
        <f t="shared" si="23"/>
        <v>0</v>
      </c>
      <c r="CV38" s="18"/>
      <c r="CW38" s="1078">
        <f t="shared" si="24"/>
        <v>5.0860000000000003</v>
      </c>
      <c r="CX38" s="1081">
        <f>VLOOKUP($AX38&amp;"_"&amp;$CW$14,データシート1!$A:$BS,MATCH($CW$12&amp;"_"&amp;CX$20,データシート1!$A$1:$BS$1,0),0)</f>
        <v>5.0860000000000003</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5.0860000000000003</v>
      </c>
      <c r="DE38" s="18"/>
      <c r="DF38" s="138">
        <f>VLOOKUP($AX38&amp;"_"&amp;$DF$14,データシート1!$A:$BS,MATCH($DF$12&amp;"_"&amp;DF$20,データシート1!$A$1:$BS$1,0),0)</f>
        <v>1</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1</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06402</v>
      </c>
      <c r="AY39" s="20" t="str">
        <f>IF(IFERROR(比較地域マスタ!$Z24,"")=0,"",IFERROR(比較地域マスタ!$Z24,""))</f>
        <v>白鷹町</v>
      </c>
      <c r="BB39" s="122" t="str">
        <f t="shared" si="0"/>
        <v>06402</v>
      </c>
      <c r="BC39" s="123" t="str">
        <f t="shared" si="0"/>
        <v>白鷹町</v>
      </c>
      <c r="BD39" s="40">
        <f t="shared" si="14"/>
        <v>75.529926784070653</v>
      </c>
      <c r="BE39" s="40">
        <f t="shared" si="15"/>
        <v>16.642977472128841</v>
      </c>
      <c r="BF39" s="40">
        <f>VLOOKUP($AX39&amp;"_"&amp;$BC$14,データシート1!$A:$BS,MATCH($BC$12&amp;"_"&amp;BF$20,データシート1!$A$1:$BS$1,0),0)</f>
        <v>11.76080347686878</v>
      </c>
      <c r="BG39" s="40">
        <f>VLOOKUP($AX39&amp;"_"&amp;$BC$14,データシート1!$A:$BS,MATCH($BC$12&amp;"_"&amp;BG$20,データシート1!$A$1:$BS$1,0),0)</f>
        <v>1.1199839039312678</v>
      </c>
      <c r="BH39" s="40">
        <f>VLOOKUP($AX39&amp;"_"&amp;$BC$14,データシート1!$A:$BS,MATCH($BC$12&amp;"_"&amp;BH$20,データシート1!$A$1:$BS$1,0),0)</f>
        <v>3.762190091328792</v>
      </c>
      <c r="BI39" s="40">
        <f>VLOOKUP($AX39&amp;"_"&amp;$BC$14,データシート1!$A:$BS,MATCH($BC$12&amp;"_"&amp;BI$20,データシート1!$A$1:$BS$1,0),0)</f>
        <v>10.535960002705837</v>
      </c>
      <c r="BJ39" s="40">
        <f>VLOOKUP($AX39&amp;"_"&amp;$BC$14,データシート1!$A:$BS,MATCH($BC$12&amp;"_"&amp;BJ$20,データシート1!$A$1:$BS$1,0),0)</f>
        <v>18.585109388376946</v>
      </c>
      <c r="BK39" s="40">
        <f t="shared" si="1"/>
        <v>28.105529248349306</v>
      </c>
      <c r="BL39" s="40">
        <f t="shared" si="2"/>
        <v>27.323913452881371</v>
      </c>
      <c r="BM39" s="40">
        <f>VLOOKUP($AX39&amp;"_"&amp;$BC$14,データシート1!$A:$BS,MATCH($BC$12&amp;"_"&amp;BM$20,データシート1!$A$1:$BS$1,0),0)</f>
        <v>12.629890772522543</v>
      </c>
      <c r="BN39" s="40">
        <f>VLOOKUP($AX39&amp;"_"&amp;$BC$14,データシート1!$A:$BS,MATCH($BC$12&amp;"_"&amp;BN$20,データシート1!$A$1:$BS$1,0),0)</f>
        <v>14.694022680358826</v>
      </c>
      <c r="BO39" s="40">
        <f>VLOOKUP($AX39&amp;"_"&amp;$BC$14,データシート1!$A:$BS,MATCH($BC$12&amp;"_"&amp;BO$20,データシート1!$A$1:$BS$1,0),0)</f>
        <v>0.78161579546793725</v>
      </c>
      <c r="BP39" s="40">
        <f>VLOOKUP($AX39&amp;"_"&amp;$BC$14,データシート1!$A:$BS,MATCH($BC$12&amp;"_"&amp;BP$20,データシート1!$A$1:$BS$1,0),0)</f>
        <v>0</v>
      </c>
      <c r="BQ39" s="40">
        <f>VLOOKUP($AX39&amp;"_"&amp;$BC$14,データシート1!$A:$BS,MATCH($BC$12&amp;"_"&amp;BQ$20,データシート1!$A$1:$BS$1,0),0)</f>
        <v>1.6603506725097379</v>
      </c>
      <c r="BR39" s="41">
        <f t="shared" si="3"/>
        <v>75.529926784070653</v>
      </c>
      <c r="BT39" s="134" t="str">
        <f t="shared" si="4"/>
        <v>白鷹町</v>
      </c>
      <c r="BU39" s="38">
        <f t="shared" si="25"/>
        <v>75.529926784070653</v>
      </c>
      <c r="BV39" s="69">
        <f t="shared" si="16"/>
        <v>0.22034944532263023</v>
      </c>
      <c r="BW39" s="69">
        <f t="shared" si="5"/>
        <v>0.15571051075544201</v>
      </c>
      <c r="BX39" s="69">
        <f t="shared" si="5"/>
        <v>1.4828346214781102E-2</v>
      </c>
      <c r="BY39" s="69">
        <f t="shared" si="5"/>
        <v>4.981058835240712E-2</v>
      </c>
      <c r="BZ39" s="69">
        <f t="shared" si="5"/>
        <v>0.13949384636405979</v>
      </c>
      <c r="CA39" s="69">
        <f t="shared" si="5"/>
        <v>0.24606285454915292</v>
      </c>
      <c r="CB39" s="69">
        <f t="shared" si="5"/>
        <v>0.37211116765277724</v>
      </c>
      <c r="CC39" s="69">
        <f t="shared" si="5"/>
        <v>0.36176274248214968</v>
      </c>
      <c r="CD39" s="69">
        <f t="shared" si="5"/>
        <v>0.1672170397917849</v>
      </c>
      <c r="CE39" s="69">
        <f t="shared" si="5"/>
        <v>0.19454570269036472</v>
      </c>
      <c r="CF39" s="69">
        <f t="shared" si="5"/>
        <v>1.0348425170627611E-2</v>
      </c>
      <c r="CG39" s="69">
        <f t="shared" si="5"/>
        <v>0</v>
      </c>
      <c r="CH39" s="69">
        <f t="shared" si="5"/>
        <v>2.1982686111379997E-2</v>
      </c>
      <c r="CI39" s="135">
        <f t="shared" si="6"/>
        <v>1</v>
      </c>
      <c r="CK39" s="136" t="str">
        <f t="shared" si="7"/>
        <v>白鷹町</v>
      </c>
      <c r="CL39" s="137">
        <f t="shared" si="17"/>
        <v>16.642977472128841</v>
      </c>
      <c r="CM39" s="75">
        <f t="shared" si="18"/>
        <v>0.78213168417724033</v>
      </c>
      <c r="CN39" s="76">
        <f t="shared" si="19"/>
        <v>11.76080347686878</v>
      </c>
      <c r="CO39" s="75">
        <f t="shared" si="20"/>
        <v>1</v>
      </c>
      <c r="CP39" s="76">
        <f t="shared" si="8"/>
        <v>1.1199839039312678</v>
      </c>
      <c r="CQ39" s="75">
        <f t="shared" si="21"/>
        <v>0</v>
      </c>
      <c r="CR39" s="76">
        <f t="shared" si="9"/>
        <v>3.762190091328792</v>
      </c>
      <c r="CS39" s="75">
        <f t="shared" si="22"/>
        <v>0</v>
      </c>
      <c r="CT39" s="76">
        <f t="shared" si="10"/>
        <v>10.535960002705837</v>
      </c>
      <c r="CU39" s="77">
        <f t="shared" si="23"/>
        <v>0</v>
      </c>
      <c r="CV39" s="18"/>
      <c r="CW39" s="1078">
        <f t="shared" si="24"/>
        <v>13.016999999999999</v>
      </c>
      <c r="CX39" s="1081">
        <f>VLOOKUP($AX39&amp;"_"&amp;$CW$14,データシート1!$A:$BS,MATCH($CW$12&amp;"_"&amp;CX$20,データシート1!$A$1:$BS$1,0),0)</f>
        <v>13.016999999999999</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13.016999999999999</v>
      </c>
      <c r="DE39" s="18"/>
      <c r="DF39" s="138">
        <f>VLOOKUP($AX39&amp;"_"&amp;$DF$14,データシート1!$A:$BS,MATCH($DF$12&amp;"_"&amp;DF$20,データシート1!$A$1:$BS$1,0),0)</f>
        <v>2</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2</v>
      </c>
      <c r="DM39" s="18"/>
      <c r="DN39" s="139">
        <f t="shared" si="26"/>
        <v>1</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20402</v>
      </c>
      <c r="AY40" s="20" t="str">
        <f>IF(IFERROR(比較地域マスタ!$Z25,"")=0,"",IFERROR(比較地域マスタ!$Z25,""))</f>
        <v>松川町</v>
      </c>
      <c r="BB40" s="122" t="str">
        <f t="shared" si="0"/>
        <v>20402</v>
      </c>
      <c r="BC40" s="123" t="str">
        <f t="shared" si="0"/>
        <v>松川町</v>
      </c>
      <c r="BD40" s="40">
        <f t="shared" si="14"/>
        <v>75.559571751303125</v>
      </c>
      <c r="BE40" s="40">
        <f t="shared" si="15"/>
        <v>19.21200637674286</v>
      </c>
      <c r="BF40" s="40">
        <f>VLOOKUP($AX40&amp;"_"&amp;$BC$14,データシート1!$A:$BS,MATCH($BC$12&amp;"_"&amp;BF$20,データシート1!$A$1:$BS$1,0),0)</f>
        <v>15.02937373587211</v>
      </c>
      <c r="BG40" s="40">
        <f>VLOOKUP($AX40&amp;"_"&amp;$BC$14,データシート1!$A:$BS,MATCH($BC$12&amp;"_"&amp;BG$20,データシート1!$A$1:$BS$1,0),0)</f>
        <v>1.2914088524609191</v>
      </c>
      <c r="BH40" s="40">
        <f>VLOOKUP($AX40&amp;"_"&amp;$BC$14,データシート1!$A:$BS,MATCH($BC$12&amp;"_"&amp;BH$20,データシート1!$A$1:$BS$1,0),0)</f>
        <v>2.8912237884098304</v>
      </c>
      <c r="BI40" s="40">
        <f>VLOOKUP($AX40&amp;"_"&amp;$BC$14,データシート1!$A:$BS,MATCH($BC$12&amp;"_"&amp;BI$20,データシート1!$A$1:$BS$1,0),0)</f>
        <v>9.5965038313151201</v>
      </c>
      <c r="BJ40" s="40">
        <f>VLOOKUP($AX40&amp;"_"&amp;$BC$14,データシート1!$A:$BS,MATCH($BC$12&amp;"_"&amp;BJ$20,データシート1!$A$1:$BS$1,0),0)</f>
        <v>16.500380673789593</v>
      </c>
      <c r="BK40" s="40">
        <f t="shared" si="1"/>
        <v>29.439455994693152</v>
      </c>
      <c r="BL40" s="40">
        <f t="shared" si="2"/>
        <v>28.674408850290881</v>
      </c>
      <c r="BM40" s="40">
        <f>VLOOKUP($AX40&amp;"_"&amp;$BC$14,データシート1!$A:$BS,MATCH($BC$12&amp;"_"&amp;BM$20,データシート1!$A$1:$BS$1,0),0)</f>
        <v>12.814616044763316</v>
      </c>
      <c r="BN40" s="40">
        <f>VLOOKUP($AX40&amp;"_"&amp;$BC$14,データシート1!$A:$BS,MATCH($BC$12&amp;"_"&amp;BN$20,データシート1!$A$1:$BS$1,0),0)</f>
        <v>15.859792805527563</v>
      </c>
      <c r="BO40" s="40">
        <f>VLOOKUP($AX40&amp;"_"&amp;$BC$14,データシート1!$A:$BS,MATCH($BC$12&amp;"_"&amp;BO$20,データシート1!$A$1:$BS$1,0),0)</f>
        <v>0.76504714440226973</v>
      </c>
      <c r="BP40" s="40">
        <f>VLOOKUP($AX40&amp;"_"&amp;$BC$14,データシート1!$A:$BS,MATCH($BC$12&amp;"_"&amp;BP$20,データシート1!$A$1:$BS$1,0),0)</f>
        <v>0</v>
      </c>
      <c r="BQ40" s="40">
        <f>VLOOKUP($AX40&amp;"_"&amp;$BC$14,データシート1!$A:$BS,MATCH($BC$12&amp;"_"&amp;BQ$20,データシート1!$A$1:$BS$1,0),0)</f>
        <v>0.81122487476240435</v>
      </c>
      <c r="BR40" s="41">
        <f t="shared" si="3"/>
        <v>75.559571751303125</v>
      </c>
      <c r="BT40" s="134" t="str">
        <f t="shared" si="4"/>
        <v>松川町</v>
      </c>
      <c r="BU40" s="38">
        <f t="shared" si="25"/>
        <v>75.559571751303125</v>
      </c>
      <c r="BV40" s="69">
        <f t="shared" si="16"/>
        <v>0.25426303949918194</v>
      </c>
      <c r="BW40" s="69">
        <f t="shared" si="5"/>
        <v>0.19890760875855426</v>
      </c>
      <c r="BX40" s="69">
        <f t="shared" si="5"/>
        <v>1.7091267493037996E-2</v>
      </c>
      <c r="BY40" s="69">
        <f t="shared" si="5"/>
        <v>3.8264163247589709E-2</v>
      </c>
      <c r="BZ40" s="69">
        <f t="shared" si="5"/>
        <v>0.12700579964774106</v>
      </c>
      <c r="CA40" s="69">
        <f t="shared" si="5"/>
        <v>0.21837578338981284</v>
      </c>
      <c r="CB40" s="69">
        <f t="shared" si="5"/>
        <v>0.38961914834020256</v>
      </c>
      <c r="CC40" s="69">
        <f t="shared" si="5"/>
        <v>0.37949406257449247</v>
      </c>
      <c r="CD40" s="69">
        <f t="shared" si="5"/>
        <v>0.16959619738107251</v>
      </c>
      <c r="CE40" s="69">
        <f t="shared" si="5"/>
        <v>0.20989786519341994</v>
      </c>
      <c r="CF40" s="69">
        <f t="shared" si="5"/>
        <v>1.0125085765710093E-2</v>
      </c>
      <c r="CG40" s="69">
        <f t="shared" si="5"/>
        <v>0</v>
      </c>
      <c r="CH40" s="69">
        <f t="shared" si="5"/>
        <v>1.0736229123061615E-2</v>
      </c>
      <c r="CI40" s="135">
        <f t="shared" si="6"/>
        <v>1</v>
      </c>
      <c r="CK40" s="136" t="str">
        <f t="shared" si="7"/>
        <v>松川町</v>
      </c>
      <c r="CL40" s="137">
        <f t="shared" si="17"/>
        <v>19.21200637674286</v>
      </c>
      <c r="CM40" s="75">
        <f t="shared" si="18"/>
        <v>0.3109513854436276</v>
      </c>
      <c r="CN40" s="76">
        <f t="shared" si="19"/>
        <v>15.02937373587211</v>
      </c>
      <c r="CO40" s="75">
        <f t="shared" si="20"/>
        <v>0.39748828560575727</v>
      </c>
      <c r="CP40" s="76">
        <f t="shared" si="8"/>
        <v>1.2914088524609191</v>
      </c>
      <c r="CQ40" s="75">
        <f t="shared" si="21"/>
        <v>0</v>
      </c>
      <c r="CR40" s="76">
        <f t="shared" si="9"/>
        <v>2.8912237884098304</v>
      </c>
      <c r="CS40" s="75">
        <f t="shared" si="22"/>
        <v>0</v>
      </c>
      <c r="CT40" s="76">
        <f t="shared" si="10"/>
        <v>9.5965038313151201</v>
      </c>
      <c r="CU40" s="77">
        <f t="shared" si="23"/>
        <v>0.61678712414882142</v>
      </c>
      <c r="CV40" s="18"/>
      <c r="CW40" s="1078">
        <f t="shared" si="24"/>
        <v>5.9740000000000002</v>
      </c>
      <c r="CX40" s="1081">
        <f>VLOOKUP($AX40&amp;"_"&amp;$CW$14,データシート1!$A:$BS,MATCH($CW$12&amp;"_"&amp;CX$20,データシート1!$A$1:$BS$1,0),0)</f>
        <v>5.9740000000000002</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5.9189999999999996</v>
      </c>
      <c r="DB40" s="1081">
        <f>VLOOKUP($AX40&amp;"_"&amp;$CW$14,データシート1!$A:$BS,MATCH($CW$12&amp;"_"&amp;DB$20,データシート1!$A$1:$BS$1,0),0)</f>
        <v>0</v>
      </c>
      <c r="DC40" s="1081">
        <f>VLOOKUP($AX40&amp;"_"&amp;$CW$14,データシート1!$A:$BS,MATCH($CW$12&amp;"_"&amp;DC$20,データシート1!$A$1:$BS$1,0),0)</f>
        <v>0</v>
      </c>
      <c r="DD40" s="1080">
        <f t="shared" si="11"/>
        <v>11.893000000000001</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0</v>
      </c>
      <c r="DK40" s="74">
        <f>VLOOKUP($AX40&amp;"_"&amp;$DF$14,データシート1!$A:$BS,MATCH($DF$12&amp;"_"&amp;DK$20,データシート1!$A$1:$BS$1,0),0)</f>
        <v>0</v>
      </c>
      <c r="DL40" s="78">
        <f t="shared" si="12"/>
        <v>2</v>
      </c>
      <c r="DM40" s="18"/>
      <c r="DN40" s="139">
        <f t="shared" si="26"/>
        <v>0.5</v>
      </c>
      <c r="DO40" s="140">
        <f t="shared" si="27"/>
        <v>0</v>
      </c>
      <c r="DP40" s="140">
        <f t="shared" si="29"/>
        <v>0</v>
      </c>
      <c r="DQ40" s="140">
        <f t="shared" si="30"/>
        <v>0.5</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02381</v>
      </c>
      <c r="AY41" s="20" t="str">
        <f>IF(IFERROR(比較地域マスタ!$Z26,"")=0,"",IFERROR(比較地域マスタ!$Z26,""))</f>
        <v>板柳町</v>
      </c>
      <c r="BB41" s="122" t="str">
        <f t="shared" si="0"/>
        <v>02381</v>
      </c>
      <c r="BC41" s="123" t="str">
        <f t="shared" si="0"/>
        <v>板柳町</v>
      </c>
      <c r="BD41" s="40">
        <f t="shared" si="14"/>
        <v>78.72615147009769</v>
      </c>
      <c r="BE41" s="40">
        <f t="shared" si="15"/>
        <v>15.187830326168392</v>
      </c>
      <c r="BF41" s="40">
        <f>VLOOKUP($AX41&amp;"_"&amp;$BC$14,データシート1!$A:$BS,MATCH($BC$12&amp;"_"&amp;BF$20,データシート1!$A$1:$BS$1,0),0)</f>
        <v>9.5828898968960949</v>
      </c>
      <c r="BG41" s="40">
        <f>VLOOKUP($AX41&amp;"_"&amp;$BC$14,データシート1!$A:$BS,MATCH($BC$12&amp;"_"&amp;BG$20,データシート1!$A$1:$BS$1,0),0)</f>
        <v>0.94784465932832207</v>
      </c>
      <c r="BH41" s="40">
        <f>VLOOKUP($AX41&amp;"_"&amp;$BC$14,データシート1!$A:$BS,MATCH($BC$12&amp;"_"&amp;BH$20,データシート1!$A$1:$BS$1,0),0)</f>
        <v>4.6570957699439752</v>
      </c>
      <c r="BI41" s="40">
        <f>VLOOKUP($AX41&amp;"_"&amp;$BC$14,データシート1!$A:$BS,MATCH($BC$12&amp;"_"&amp;BI$20,データシート1!$A$1:$BS$1,0),0)</f>
        <v>10.015701466614331</v>
      </c>
      <c r="BJ41" s="40">
        <f>VLOOKUP($AX41&amp;"_"&amp;$BC$14,データシート1!$A:$BS,MATCH($BC$12&amp;"_"&amp;BJ$20,データシート1!$A$1:$BS$1,0),0)</f>
        <v>24.808324482799705</v>
      </c>
      <c r="BK41" s="40">
        <f t="shared" si="1"/>
        <v>27.458272247807397</v>
      </c>
      <c r="BL41" s="40">
        <f t="shared" si="2"/>
        <v>26.679309795036808</v>
      </c>
      <c r="BM41" s="40">
        <f>VLOOKUP($AX41&amp;"_"&amp;$BC$14,データシート1!$A:$BS,MATCH($BC$12&amp;"_"&amp;BM$20,データシート1!$A$1:$BS$1,0),0)</f>
        <v>10.704269752800547</v>
      </c>
      <c r="BN41" s="40">
        <f>VLOOKUP($AX41&amp;"_"&amp;$BC$14,データシート1!$A:$BS,MATCH($BC$12&amp;"_"&amp;BN$20,データシート1!$A$1:$BS$1,0),0)</f>
        <v>15.975040042236262</v>
      </c>
      <c r="BO41" s="40">
        <f>VLOOKUP($AX41&amp;"_"&amp;$BC$14,データシート1!$A:$BS,MATCH($BC$12&amp;"_"&amp;BO$20,データシート1!$A$1:$BS$1,0),0)</f>
        <v>0.7789624527705884</v>
      </c>
      <c r="BP41" s="40">
        <f>VLOOKUP($AX41&amp;"_"&amp;$BC$14,データシート1!$A:$BS,MATCH($BC$12&amp;"_"&amp;BP$20,データシート1!$A$1:$BS$1,0),0)</f>
        <v>0</v>
      </c>
      <c r="BQ41" s="40">
        <f>VLOOKUP($AX41&amp;"_"&amp;$BC$14,データシート1!$A:$BS,MATCH($BC$12&amp;"_"&amp;BQ$20,データシート1!$A$1:$BS$1,0),0)</f>
        <v>1.256022946707861</v>
      </c>
      <c r="BR41" s="41">
        <f t="shared" si="3"/>
        <v>78.72615147009769</v>
      </c>
      <c r="BT41" s="134" t="str">
        <f t="shared" si="4"/>
        <v>板柳町</v>
      </c>
      <c r="BU41" s="38">
        <f t="shared" si="25"/>
        <v>78.72615147009769</v>
      </c>
      <c r="BV41" s="69">
        <f t="shared" si="16"/>
        <v>0.19291976100136354</v>
      </c>
      <c r="BW41" s="69">
        <f t="shared" si="5"/>
        <v>0.12172435357183609</v>
      </c>
      <c r="BX41" s="69">
        <f t="shared" si="5"/>
        <v>1.2039768763348465E-2</v>
      </c>
      <c r="BY41" s="69">
        <f t="shared" si="5"/>
        <v>5.9155638666178997E-2</v>
      </c>
      <c r="BZ41" s="69">
        <f t="shared" si="5"/>
        <v>0.12722203841525981</v>
      </c>
      <c r="CA41" s="69">
        <f t="shared" si="5"/>
        <v>0.31512177363607791</v>
      </c>
      <c r="CB41" s="69">
        <f t="shared" si="5"/>
        <v>0.34878209762656553</v>
      </c>
      <c r="CC41" s="69">
        <f t="shared" si="5"/>
        <v>0.33888751446424165</v>
      </c>
      <c r="CD41" s="69">
        <f t="shared" si="5"/>
        <v>0.135968411422554</v>
      </c>
      <c r="CE41" s="69">
        <f t="shared" si="5"/>
        <v>0.20291910304168764</v>
      </c>
      <c r="CF41" s="69">
        <f t="shared" si="5"/>
        <v>9.8945831623238854E-3</v>
      </c>
      <c r="CG41" s="69">
        <f t="shared" si="5"/>
        <v>0</v>
      </c>
      <c r="CH41" s="69">
        <f t="shared" si="5"/>
        <v>1.5954329320733179E-2</v>
      </c>
      <c r="CI41" s="135">
        <f t="shared" si="6"/>
        <v>1</v>
      </c>
      <c r="CK41" s="136" t="str">
        <f t="shared" si="7"/>
        <v>板柳町</v>
      </c>
      <c r="CL41" s="137">
        <f t="shared" si="17"/>
        <v>15.187830326168392</v>
      </c>
      <c r="CM41" s="75">
        <f t="shared" si="18"/>
        <v>0</v>
      </c>
      <c r="CN41" s="76">
        <f t="shared" si="19"/>
        <v>9.5828898968960949</v>
      </c>
      <c r="CO41" s="75">
        <f t="shared" si="20"/>
        <v>0</v>
      </c>
      <c r="CP41" s="76">
        <f t="shared" si="8"/>
        <v>0.94784465932832207</v>
      </c>
      <c r="CQ41" s="75">
        <f t="shared" si="21"/>
        <v>0</v>
      </c>
      <c r="CR41" s="76">
        <f t="shared" si="9"/>
        <v>4.6570957699439752</v>
      </c>
      <c r="CS41" s="75">
        <f t="shared" si="22"/>
        <v>0</v>
      </c>
      <c r="CT41" s="76">
        <f t="shared" si="10"/>
        <v>10.015701466614331</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10429</v>
      </c>
      <c r="AY42" s="20" t="str">
        <f>IF(IFERROR(比較地域マスタ!$Z27,"")=0,"",IFERROR(比較地域マスタ!$Z27,""))</f>
        <v>東吾妻町</v>
      </c>
      <c r="BB42" s="122" t="str">
        <f t="shared" si="0"/>
        <v>10429</v>
      </c>
      <c r="BC42" s="123" t="str">
        <f t="shared" si="0"/>
        <v>東吾妻町</v>
      </c>
      <c r="BD42" s="40">
        <f t="shared" si="14"/>
        <v>91.844547787571599</v>
      </c>
      <c r="BE42" s="40">
        <f t="shared" si="15"/>
        <v>28.727919210890384</v>
      </c>
      <c r="BF42" s="40">
        <f>VLOOKUP($AX42&amp;"_"&amp;$BC$14,データシート1!$A:$BS,MATCH($BC$12&amp;"_"&amp;BF$20,データシート1!$A$1:$BS$1,0),0)</f>
        <v>22.382949637037679</v>
      </c>
      <c r="BG42" s="40">
        <f>VLOOKUP($AX42&amp;"_"&amp;$BC$14,データシート1!$A:$BS,MATCH($BC$12&amp;"_"&amp;BG$20,データシート1!$A$1:$BS$1,0),0)</f>
        <v>1.0926913465339589</v>
      </c>
      <c r="BH42" s="40">
        <f>VLOOKUP($AX42&amp;"_"&amp;$BC$14,データシート1!$A:$BS,MATCH($BC$12&amp;"_"&amp;BH$20,データシート1!$A$1:$BS$1,0),0)</f>
        <v>5.2522782273187456</v>
      </c>
      <c r="BI42" s="40">
        <f>VLOOKUP($AX42&amp;"_"&amp;$BC$14,データシート1!$A:$BS,MATCH($BC$12&amp;"_"&amp;BI$20,データシート1!$A$1:$BS$1,0),0)</f>
        <v>12.948573763430449</v>
      </c>
      <c r="BJ42" s="40">
        <f>VLOOKUP($AX42&amp;"_"&amp;$BC$14,データシート1!$A:$BS,MATCH($BC$12&amp;"_"&amp;BJ$20,データシート1!$A$1:$BS$1,0),0)</f>
        <v>14.599865478858742</v>
      </c>
      <c r="BK42" s="40">
        <f t="shared" si="1"/>
        <v>34.529564253634902</v>
      </c>
      <c r="BL42" s="40">
        <f t="shared" si="2"/>
        <v>33.747594679140654</v>
      </c>
      <c r="BM42" s="40">
        <f>VLOOKUP($AX42&amp;"_"&amp;$BC$14,データシート1!$A:$BS,MATCH($BC$12&amp;"_"&amp;BM$20,データシート1!$A$1:$BS$1,0),0)</f>
        <v>13.911772207163057</v>
      </c>
      <c r="BN42" s="40">
        <f>VLOOKUP($AX42&amp;"_"&amp;$BC$14,データシート1!$A:$BS,MATCH($BC$12&amp;"_"&amp;BN$20,データシート1!$A$1:$BS$1,0),0)</f>
        <v>19.835822471977597</v>
      </c>
      <c r="BO42" s="40">
        <f>VLOOKUP($AX42&amp;"_"&amp;$BC$14,データシート1!$A:$BS,MATCH($BC$12&amp;"_"&amp;BO$20,データシート1!$A$1:$BS$1,0),0)</f>
        <v>0.78196957449425053</v>
      </c>
      <c r="BP42" s="40">
        <f>VLOOKUP($AX42&amp;"_"&amp;$BC$14,データシート1!$A:$BS,MATCH($BC$12&amp;"_"&amp;BP$20,データシート1!$A$1:$BS$1,0),0)</f>
        <v>0</v>
      </c>
      <c r="BQ42" s="40">
        <f>VLOOKUP($AX42&amp;"_"&amp;$BC$14,データシート1!$A:$BS,MATCH($BC$12&amp;"_"&amp;BQ$20,データシート1!$A$1:$BS$1,0),0)</f>
        <v>1.038625080757112</v>
      </c>
      <c r="BR42" s="41">
        <f t="shared" si="3"/>
        <v>91.844547787571599</v>
      </c>
      <c r="BT42" s="134" t="str">
        <f t="shared" si="4"/>
        <v>東吾妻町</v>
      </c>
      <c r="BU42" s="38">
        <f t="shared" si="25"/>
        <v>91.844547787571599</v>
      </c>
      <c r="BV42" s="69">
        <f t="shared" si="16"/>
        <v>0.31278850952955367</v>
      </c>
      <c r="BW42" s="69">
        <f t="shared" si="5"/>
        <v>0.24370471820284295</v>
      </c>
      <c r="BX42" s="69">
        <f t="shared" si="5"/>
        <v>1.1897182498641709E-2</v>
      </c>
      <c r="BY42" s="69">
        <f t="shared" si="5"/>
        <v>5.7186608828068981E-2</v>
      </c>
      <c r="BZ42" s="69">
        <f t="shared" si="5"/>
        <v>0.14098358667276981</v>
      </c>
      <c r="CA42" s="69">
        <f t="shared" ref="CA42:CH68" si="32">BJ42/$BR42</f>
        <v>0.15896278908822059</v>
      </c>
      <c r="CB42" s="69">
        <f t="shared" si="32"/>
        <v>0.3759566036897341</v>
      </c>
      <c r="CC42" s="69">
        <f t="shared" si="32"/>
        <v>0.36744254821958389</v>
      </c>
      <c r="CD42" s="69">
        <f t="shared" si="32"/>
        <v>0.1514708552906131</v>
      </c>
      <c r="CE42" s="69">
        <f t="shared" si="32"/>
        <v>0.21597169292897078</v>
      </c>
      <c r="CF42" s="69">
        <f t="shared" si="32"/>
        <v>8.5140554701502551E-3</v>
      </c>
      <c r="CG42" s="69">
        <f t="shared" si="32"/>
        <v>0</v>
      </c>
      <c r="CH42" s="69">
        <f t="shared" si="32"/>
        <v>1.1308511019721725E-2</v>
      </c>
      <c r="CI42" s="135">
        <f t="shared" si="6"/>
        <v>1</v>
      </c>
      <c r="CK42" s="136" t="str">
        <f t="shared" si="7"/>
        <v>東吾妻町</v>
      </c>
      <c r="CL42" s="137">
        <f t="shared" si="17"/>
        <v>28.727919210890384</v>
      </c>
      <c r="CM42" s="75">
        <f t="shared" si="18"/>
        <v>0.91071684683943077</v>
      </c>
      <c r="CN42" s="76">
        <f t="shared" si="19"/>
        <v>22.382949637037679</v>
      </c>
      <c r="CO42" s="75">
        <f t="shared" si="20"/>
        <v>1</v>
      </c>
      <c r="CP42" s="76">
        <f t="shared" si="8"/>
        <v>1.0926913465339589</v>
      </c>
      <c r="CQ42" s="75">
        <f t="shared" si="21"/>
        <v>0</v>
      </c>
      <c r="CR42" s="76">
        <f t="shared" si="9"/>
        <v>5.2522782273187456</v>
      </c>
      <c r="CS42" s="75">
        <f t="shared" si="22"/>
        <v>0</v>
      </c>
      <c r="CT42" s="76">
        <f t="shared" si="10"/>
        <v>12.948573763430449</v>
      </c>
      <c r="CU42" s="77">
        <f t="shared" si="23"/>
        <v>0</v>
      </c>
      <c r="CV42" s="18"/>
      <c r="CW42" s="1078">
        <f t="shared" si="24"/>
        <v>26.163</v>
      </c>
      <c r="CX42" s="1081">
        <f>VLOOKUP($AX42&amp;"_"&amp;$CW$14,データシート1!$A:$BS,MATCH($CW$12&amp;"_"&amp;CX$20,データシート1!$A$1:$BS$1,0),0)</f>
        <v>26.163</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35.283000000000001</v>
      </c>
      <c r="DC42" s="1081">
        <f>VLOOKUP($AX42&amp;"_"&amp;$CW$14,データシート1!$A:$BS,MATCH($CW$12&amp;"_"&amp;DC$20,データシート1!$A$1:$BS$1,0),0)</f>
        <v>0</v>
      </c>
      <c r="DD42" s="1080">
        <f t="shared" si="11"/>
        <v>61.445999999999998</v>
      </c>
      <c r="DE42" s="18"/>
      <c r="DF42" s="138">
        <f>VLOOKUP($AX42&amp;"_"&amp;$DF$14,データシート1!$A:$BS,MATCH($DF$12&amp;"_"&amp;DF$20,データシート1!$A$1:$BS$1,0),0)</f>
        <v>2</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1</v>
      </c>
      <c r="DK42" s="74">
        <f>VLOOKUP($AX42&amp;"_"&amp;$DF$14,データシート1!$A:$BS,MATCH($DF$12&amp;"_"&amp;DK$20,データシート1!$A$1:$BS$1,0),0)</f>
        <v>0</v>
      </c>
      <c r="DL42" s="78">
        <f t="shared" si="12"/>
        <v>3</v>
      </c>
      <c r="DM42" s="18"/>
      <c r="DN42" s="139">
        <f t="shared" si="26"/>
        <v>0.43</v>
      </c>
      <c r="DO42" s="140">
        <f t="shared" si="27"/>
        <v>0</v>
      </c>
      <c r="DP42" s="140">
        <f t="shared" si="29"/>
        <v>0</v>
      </c>
      <c r="DQ42" s="140">
        <f t="shared" si="30"/>
        <v>0</v>
      </c>
      <c r="DR42" s="140">
        <f t="shared" si="31"/>
        <v>0.56999999999999995</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33423</v>
      </c>
      <c r="AY43" s="20" t="str">
        <f>IF(IFERROR(比較地域マスタ!$Z28,"")=0,"",IFERROR(比較地域マスタ!$Z28,""))</f>
        <v>早島町</v>
      </c>
      <c r="AZ43" s="26"/>
      <c r="BB43" s="122" t="str">
        <f t="shared" si="0"/>
        <v>33423</v>
      </c>
      <c r="BC43" s="123" t="str">
        <f t="shared" si="0"/>
        <v>早島町</v>
      </c>
      <c r="BD43" s="40">
        <f t="shared" si="14"/>
        <v>116.55401887356741</v>
      </c>
      <c r="BE43" s="40">
        <f t="shared" si="15"/>
        <v>48.075499639426411</v>
      </c>
      <c r="BF43" s="40">
        <f>VLOOKUP($AX43&amp;"_"&amp;$BC$14,データシート1!$A:$BS,MATCH($BC$12&amp;"_"&amp;BF$20,データシート1!$A$1:$BS$1,0),0)</f>
        <v>47.220062951452277</v>
      </c>
      <c r="BG43" s="40">
        <f>VLOOKUP($AX43&amp;"_"&amp;$BC$14,データシート1!$A:$BS,MATCH($BC$12&amp;"_"&amp;BG$20,データシート1!$A$1:$BS$1,0),0)</f>
        <v>0.8554366879741343</v>
      </c>
      <c r="BH43" s="40">
        <f>VLOOKUP($AX43&amp;"_"&amp;$BC$14,データシート1!$A:$BS,MATCH($BC$12&amp;"_"&amp;BH$20,データシート1!$A$1:$BS$1,0),0)</f>
        <v>0</v>
      </c>
      <c r="BI43" s="40">
        <f>VLOOKUP($AX43&amp;"_"&amp;$BC$14,データシート1!$A:$BS,MATCH($BC$12&amp;"_"&amp;BI$20,データシート1!$A$1:$BS$1,0),0)</f>
        <v>27.814445200008503</v>
      </c>
      <c r="BJ43" s="40">
        <f>VLOOKUP($AX43&amp;"_"&amp;$BC$14,データシート1!$A:$BS,MATCH($BC$12&amp;"_"&amp;BJ$20,データシート1!$A$1:$BS$1,0),0)</f>
        <v>15.719004363445858</v>
      </c>
      <c r="BK43" s="40">
        <f t="shared" si="1"/>
        <v>24.945069670686639</v>
      </c>
      <c r="BL43" s="40">
        <f t="shared" si="2"/>
        <v>24.194999171731627</v>
      </c>
      <c r="BM43" s="40">
        <f>VLOOKUP($AX43&amp;"_"&amp;$BC$14,データシート1!$A:$BS,MATCH($BC$12&amp;"_"&amp;BM$20,データシート1!$A$1:$BS$1,0),0)</f>
        <v>11.535533477884025</v>
      </c>
      <c r="BN43" s="40">
        <f>VLOOKUP($AX43&amp;"_"&amp;$BC$14,データシート1!$A:$BS,MATCH($BC$12&amp;"_"&amp;BN$20,データシート1!$A$1:$BS$1,0),0)</f>
        <v>12.659465693847602</v>
      </c>
      <c r="BO43" s="40">
        <f>VLOOKUP($AX43&amp;"_"&amp;$BC$14,データシート1!$A:$BS,MATCH($BC$12&amp;"_"&amp;BO$20,データシート1!$A$1:$BS$1,0),0)</f>
        <v>0.75007049895501132</v>
      </c>
      <c r="BP43" s="40">
        <f>VLOOKUP($AX43&amp;"_"&amp;$BC$14,データシート1!$A:$BS,MATCH($BC$12&amp;"_"&amp;BP$20,データシート1!$A$1:$BS$1,0),0)</f>
        <v>0</v>
      </c>
      <c r="BQ43" s="40">
        <f>VLOOKUP($AX43&amp;"_"&amp;$BC$14,データシート1!$A:$BS,MATCH($BC$12&amp;"_"&amp;BQ$20,データシート1!$A$1:$BS$1,0),0)</f>
        <v>0</v>
      </c>
      <c r="BR43" s="41">
        <f t="shared" si="3"/>
        <v>116.55401887356741</v>
      </c>
      <c r="BT43" s="134" t="str">
        <f t="shared" si="4"/>
        <v>早島町</v>
      </c>
      <c r="BU43" s="38">
        <f t="shared" si="25"/>
        <v>116.55401887356741</v>
      </c>
      <c r="BV43" s="69">
        <f t="shared" si="16"/>
        <v>0.41247397647932299</v>
      </c>
      <c r="BW43" s="69">
        <f t="shared" si="16"/>
        <v>0.40513457543385517</v>
      </c>
      <c r="BX43" s="69">
        <f t="shared" si="16"/>
        <v>7.3394010454677994E-3</v>
      </c>
      <c r="BY43" s="69">
        <f t="shared" si="16"/>
        <v>0</v>
      </c>
      <c r="BZ43" s="69">
        <f t="shared" si="16"/>
        <v>0.23863994968873933</v>
      </c>
      <c r="CA43" s="69">
        <f t="shared" si="32"/>
        <v>0.13486454191251124</v>
      </c>
      <c r="CB43" s="69">
        <f t="shared" si="32"/>
        <v>0.21402153191942644</v>
      </c>
      <c r="CC43" s="69">
        <f t="shared" si="32"/>
        <v>0.20758614250768376</v>
      </c>
      <c r="CD43" s="69">
        <f t="shared" si="32"/>
        <v>9.8971563480768993E-2</v>
      </c>
      <c r="CE43" s="69">
        <f t="shared" si="32"/>
        <v>0.10861457902691476</v>
      </c>
      <c r="CF43" s="69">
        <f t="shared" si="32"/>
        <v>6.4353894117426726E-3</v>
      </c>
      <c r="CG43" s="69">
        <f t="shared" si="32"/>
        <v>0</v>
      </c>
      <c r="CH43" s="69">
        <f t="shared" si="32"/>
        <v>0</v>
      </c>
      <c r="CI43" s="135">
        <f t="shared" si="6"/>
        <v>1</v>
      </c>
      <c r="CJ43" s="26"/>
      <c r="CK43" s="136" t="str">
        <f t="shared" si="7"/>
        <v>早島町</v>
      </c>
      <c r="CL43" s="137">
        <f t="shared" si="17"/>
        <v>48.075499639426411</v>
      </c>
      <c r="CM43" s="75">
        <f t="shared" si="18"/>
        <v>7.1179707453183486E-2</v>
      </c>
      <c r="CN43" s="76">
        <f t="shared" si="19"/>
        <v>47.220062951452277</v>
      </c>
      <c r="CO43" s="75">
        <f t="shared" si="20"/>
        <v>7.2469196060119923E-2</v>
      </c>
      <c r="CP43" s="76">
        <f t="shared" si="8"/>
        <v>0.8554366879741343</v>
      </c>
      <c r="CQ43" s="75">
        <f t="shared" si="21"/>
        <v>0</v>
      </c>
      <c r="CR43" s="76">
        <f t="shared" si="9"/>
        <v>0</v>
      </c>
      <c r="CS43" s="75">
        <f t="shared" si="22"/>
        <v>0</v>
      </c>
      <c r="CT43" s="76">
        <f t="shared" si="10"/>
        <v>27.814445200008503</v>
      </c>
      <c r="CU43" s="77">
        <f t="shared" si="23"/>
        <v>0.17922342021039039</v>
      </c>
      <c r="CV43" s="18"/>
      <c r="CW43" s="1078">
        <f t="shared" si="24"/>
        <v>3.4220000000000002</v>
      </c>
      <c r="CX43" s="1081">
        <f>VLOOKUP($AX43&amp;"_"&amp;$CW$14,データシート1!$A:$BS,MATCH($CW$12&amp;"_"&amp;CX$20,データシート1!$A$1:$BS$1,0),0)</f>
        <v>3.4220000000000002</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4.9850000000000003</v>
      </c>
      <c r="DB43" s="1081">
        <f>VLOOKUP($AX43&amp;"_"&amp;$CW$14,データシート1!$A:$BS,MATCH($CW$12&amp;"_"&amp;DB$20,データシート1!$A$1:$BS$1,0),0)</f>
        <v>0</v>
      </c>
      <c r="DC43" s="1081">
        <f>VLOOKUP($AX43&amp;"_"&amp;$CW$14,データシート1!$A:$BS,MATCH($CW$12&amp;"_"&amp;DC$20,データシート1!$A$1:$BS$1,0),0)</f>
        <v>0</v>
      </c>
      <c r="DD43" s="1080">
        <f t="shared" si="11"/>
        <v>8.407</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2</v>
      </c>
      <c r="DM43" s="18"/>
      <c r="DN43" s="139">
        <f t="shared" si="26"/>
        <v>0.41</v>
      </c>
      <c r="DO43" s="140">
        <f t="shared" si="27"/>
        <v>0</v>
      </c>
      <c r="DP43" s="140">
        <f t="shared" si="29"/>
        <v>0</v>
      </c>
      <c r="DQ43" s="140">
        <f t="shared" si="30"/>
        <v>0.59</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10384</v>
      </c>
      <c r="AY44" s="20" t="str">
        <f>IF(IFERROR(比較地域マスタ!$Z29,"")=0,"",IFERROR(比較地域マスタ!$Z29,""))</f>
        <v>甘楽町</v>
      </c>
      <c r="BB44" s="122" t="str">
        <f t="shared" si="0"/>
        <v>10384</v>
      </c>
      <c r="BC44" s="123" t="str">
        <f t="shared" si="0"/>
        <v>甘楽町</v>
      </c>
      <c r="BD44" s="40">
        <f t="shared" si="14"/>
        <v>72.058698237972081</v>
      </c>
      <c r="BE44" s="40">
        <f t="shared" si="15"/>
        <v>23.498641206319146</v>
      </c>
      <c r="BF44" s="40">
        <f>VLOOKUP($AX44&amp;"_"&amp;$BC$14,データシート1!$A:$BS,MATCH($BC$12&amp;"_"&amp;BF$20,データシート1!$A$1:$BS$1,0),0)</f>
        <v>22.440073500176211</v>
      </c>
      <c r="BG44" s="40">
        <f>VLOOKUP($AX44&amp;"_"&amp;$BC$14,データシート1!$A:$BS,MATCH($BC$12&amp;"_"&amp;BG$20,データシート1!$A$1:$BS$1,0),0)</f>
        <v>0.79059432719809974</v>
      </c>
      <c r="BH44" s="40">
        <f>VLOOKUP($AX44&amp;"_"&amp;$BC$14,データシート1!$A:$BS,MATCH($BC$12&amp;"_"&amp;BH$20,データシート1!$A$1:$BS$1,0),0)</f>
        <v>0.26797337894483392</v>
      </c>
      <c r="BI44" s="40">
        <f>VLOOKUP($AX44&amp;"_"&amp;$BC$14,データシート1!$A:$BS,MATCH($BC$12&amp;"_"&amp;BI$20,データシート1!$A$1:$BS$1,0),0)</f>
        <v>7.5484959159011593</v>
      </c>
      <c r="BJ44" s="40">
        <f>VLOOKUP($AX44&amp;"_"&amp;$BC$14,データシート1!$A:$BS,MATCH($BC$12&amp;"_"&amp;BJ$20,データシート1!$A$1:$BS$1,0),0)</f>
        <v>13.253352097481191</v>
      </c>
      <c r="BK44" s="40">
        <f t="shared" si="1"/>
        <v>27.758209018270584</v>
      </c>
      <c r="BL44" s="40">
        <f t="shared" si="2"/>
        <v>26.995048695341985</v>
      </c>
      <c r="BM44" s="40">
        <f>VLOOKUP($AX44&amp;"_"&amp;$BC$14,データシート1!$A:$BS,MATCH($BC$12&amp;"_"&amp;BM$20,データシート1!$A$1:$BS$1,0),0)</f>
        <v>13.280627527007084</v>
      </c>
      <c r="BN44" s="40">
        <f>VLOOKUP($AX44&amp;"_"&amp;$BC$14,データシート1!$A:$BS,MATCH($BC$12&amp;"_"&amp;BN$20,データシート1!$A$1:$BS$1,0),0)</f>
        <v>13.714421168334903</v>
      </c>
      <c r="BO44" s="40">
        <f>VLOOKUP($AX44&amp;"_"&amp;$BC$14,データシート1!$A:$BS,MATCH($BC$12&amp;"_"&amp;BO$20,データシート1!$A$1:$BS$1,0),0)</f>
        <v>0.76316032292859926</v>
      </c>
      <c r="BP44" s="40">
        <f>VLOOKUP($AX44&amp;"_"&amp;$BC$14,データシート1!$A:$BS,MATCH($BC$12&amp;"_"&amp;BP$20,データシート1!$A$1:$BS$1,0),0)</f>
        <v>0</v>
      </c>
      <c r="BQ44" s="40">
        <f>VLOOKUP($AX44&amp;"_"&amp;$BC$14,データシート1!$A:$BS,MATCH($BC$12&amp;"_"&amp;BQ$20,データシート1!$A$1:$BS$1,0),0)</f>
        <v>0</v>
      </c>
      <c r="BR44" s="41">
        <f t="shared" si="3"/>
        <v>72.058698237972081</v>
      </c>
      <c r="BT44" s="134" t="str">
        <f t="shared" si="4"/>
        <v>甘楽町</v>
      </c>
      <c r="BU44" s="38">
        <f t="shared" si="25"/>
        <v>72.058698237972081</v>
      </c>
      <c r="BV44" s="69">
        <f t="shared" si="16"/>
        <v>0.3261041592607663</v>
      </c>
      <c r="BW44" s="69">
        <f t="shared" si="16"/>
        <v>0.31141380636753135</v>
      </c>
      <c r="BX44" s="69">
        <f t="shared" si="16"/>
        <v>1.0971532188760633E-2</v>
      </c>
      <c r="BY44" s="69">
        <f t="shared" si="16"/>
        <v>3.7188207044742665E-3</v>
      </c>
      <c r="BZ44" s="69">
        <f t="shared" si="16"/>
        <v>0.10475481934148237</v>
      </c>
      <c r="CA44" s="69">
        <f t="shared" si="32"/>
        <v>0.18392438972061806</v>
      </c>
      <c r="CB44" s="69">
        <f t="shared" si="32"/>
        <v>0.38521663167713327</v>
      </c>
      <c r="CC44" s="69">
        <f t="shared" si="32"/>
        <v>0.37462581694428476</v>
      </c>
      <c r="CD44" s="69">
        <f t="shared" si="32"/>
        <v>0.1843029065436089</v>
      </c>
      <c r="CE44" s="69">
        <f t="shared" si="32"/>
        <v>0.19032291040067589</v>
      </c>
      <c r="CF44" s="69">
        <f t="shared" si="32"/>
        <v>1.0590814732848505E-2</v>
      </c>
      <c r="CG44" s="69">
        <f t="shared" si="32"/>
        <v>0</v>
      </c>
      <c r="CH44" s="69">
        <f t="shared" si="32"/>
        <v>0</v>
      </c>
      <c r="CI44" s="135">
        <f t="shared" si="6"/>
        <v>1</v>
      </c>
      <c r="CK44" s="136" t="str">
        <f t="shared" si="7"/>
        <v>甘楽町</v>
      </c>
      <c r="CL44" s="137">
        <f t="shared" si="17"/>
        <v>23.498641206319146</v>
      </c>
      <c r="CM44" s="75">
        <f t="shared" si="18"/>
        <v>8.9579647670603738E-2</v>
      </c>
      <c r="CN44" s="76">
        <f t="shared" si="19"/>
        <v>22.440073500176211</v>
      </c>
      <c r="CO44" s="75">
        <f t="shared" si="20"/>
        <v>9.380539684878797E-2</v>
      </c>
      <c r="CP44" s="76">
        <f t="shared" si="8"/>
        <v>0.79059432719809974</v>
      </c>
      <c r="CQ44" s="75">
        <f t="shared" si="21"/>
        <v>0</v>
      </c>
      <c r="CR44" s="76">
        <f t="shared" si="9"/>
        <v>0.26797337894483392</v>
      </c>
      <c r="CS44" s="75">
        <f t="shared" si="22"/>
        <v>0</v>
      </c>
      <c r="CT44" s="76">
        <f t="shared" si="10"/>
        <v>7.5484959159011593</v>
      </c>
      <c r="CU44" s="77">
        <f t="shared" si="23"/>
        <v>0</v>
      </c>
      <c r="CV44" s="18"/>
      <c r="CW44" s="1078">
        <f t="shared" si="24"/>
        <v>2.105</v>
      </c>
      <c r="CX44" s="1081">
        <f>VLOOKUP($AX44&amp;"_"&amp;$CW$14,データシート1!$A:$BS,MATCH($CW$12&amp;"_"&amp;CX$20,データシート1!$A$1:$BS$1,0),0)</f>
        <v>2.105</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2.105</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07342</v>
      </c>
      <c r="AY45" s="20" t="str">
        <f>IF(IFERROR(比較地域マスタ!$Z30,"")=0,"",IFERROR(比較地域マスタ!$Z30,""))</f>
        <v>鏡石町</v>
      </c>
      <c r="BB45" s="122" t="str">
        <f t="shared" si="0"/>
        <v>07342</v>
      </c>
      <c r="BC45" s="123" t="str">
        <f t="shared" si="0"/>
        <v>鏡石町</v>
      </c>
      <c r="BD45" s="40">
        <f t="shared" si="14"/>
        <v>102.63648623294883</v>
      </c>
      <c r="BE45" s="40">
        <f t="shared" si="15"/>
        <v>50.386016511506796</v>
      </c>
      <c r="BF45" s="40">
        <f>VLOOKUP($AX45&amp;"_"&amp;$BC$14,データシート1!$A:$BS,MATCH($BC$12&amp;"_"&amp;BF$20,データシート1!$A$1:$BS$1,0),0)</f>
        <v>49.09433480318603</v>
      </c>
      <c r="BG45" s="40">
        <f>VLOOKUP($AX45&amp;"_"&amp;$BC$14,データシート1!$A:$BS,MATCH($BC$12&amp;"_"&amp;BG$20,データシート1!$A$1:$BS$1,0),0)</f>
        <v>0.93433812023607044</v>
      </c>
      <c r="BH45" s="40">
        <f>VLOOKUP($AX45&amp;"_"&amp;$BC$14,データシート1!$A:$BS,MATCH($BC$12&amp;"_"&amp;BH$20,データシート1!$A$1:$BS$1,0),0)</f>
        <v>0.35734358808469541</v>
      </c>
      <c r="BI45" s="40">
        <f>VLOOKUP($AX45&amp;"_"&amp;$BC$14,データシート1!$A:$BS,MATCH($BC$12&amp;"_"&amp;BI$20,データシート1!$A$1:$BS$1,0),0)</f>
        <v>10.554370152445733</v>
      </c>
      <c r="BJ45" s="40">
        <f>VLOOKUP($AX45&amp;"_"&amp;$BC$14,データシート1!$A:$BS,MATCH($BC$12&amp;"_"&amp;BJ$20,データシート1!$A$1:$BS$1,0),0)</f>
        <v>16.555115999054582</v>
      </c>
      <c r="BK45" s="40">
        <f t="shared" si="1"/>
        <v>23.352953959381889</v>
      </c>
      <c r="BL45" s="40">
        <f t="shared" si="2"/>
        <v>22.605949545321593</v>
      </c>
      <c r="BM45" s="40">
        <f>VLOOKUP($AX45&amp;"_"&amp;$BC$14,データシート1!$A:$BS,MATCH($BC$12&amp;"_"&amp;BM$20,データシート1!$A$1:$BS$1,0),0)</f>
        <v>11.892389117440063</v>
      </c>
      <c r="BN45" s="40">
        <f>VLOOKUP($AX45&amp;"_"&amp;$BC$14,データシート1!$A:$BS,MATCH($BC$12&amp;"_"&amp;BN$20,データシート1!$A$1:$BS$1,0),0)</f>
        <v>10.713560427881532</v>
      </c>
      <c r="BO45" s="40">
        <f>VLOOKUP($AX45&amp;"_"&amp;$BC$14,データシート1!$A:$BS,MATCH($BC$12&amp;"_"&amp;BO$20,データシート1!$A$1:$BS$1,0),0)</f>
        <v>0.74700441406029705</v>
      </c>
      <c r="BP45" s="40">
        <f>VLOOKUP($AX45&amp;"_"&amp;$BC$14,データシート1!$A:$BS,MATCH($BC$12&amp;"_"&amp;BP$20,データシート1!$A$1:$BS$1,0),0)</f>
        <v>0</v>
      </c>
      <c r="BQ45" s="40">
        <f>VLOOKUP($AX45&amp;"_"&amp;$BC$14,データシート1!$A:$BS,MATCH($BC$12&amp;"_"&amp;BQ$20,データシート1!$A$1:$BS$1,0),0)</f>
        <v>1.788029610559813</v>
      </c>
      <c r="BR45" s="41">
        <f t="shared" si="3"/>
        <v>102.63648623294883</v>
      </c>
      <c r="BT45" s="134" t="str">
        <f t="shared" si="4"/>
        <v>鏡石町</v>
      </c>
      <c r="BU45" s="38">
        <f t="shared" si="25"/>
        <v>102.63648623294883</v>
      </c>
      <c r="BV45" s="69">
        <f t="shared" si="16"/>
        <v>0.49091720070334649</v>
      </c>
      <c r="BW45" s="69">
        <f t="shared" si="16"/>
        <v>0.47833218580533932</v>
      </c>
      <c r="BX45" s="69">
        <f t="shared" si="16"/>
        <v>9.103372051489084E-3</v>
      </c>
      <c r="BY45" s="69">
        <f t="shared" si="16"/>
        <v>3.481642846518058E-3</v>
      </c>
      <c r="BZ45" s="69">
        <f t="shared" si="16"/>
        <v>0.10283253587316907</v>
      </c>
      <c r="CA45" s="69">
        <f t="shared" si="32"/>
        <v>0.16129854603050492</v>
      </c>
      <c r="CB45" s="69">
        <f t="shared" si="32"/>
        <v>0.22753072339576078</v>
      </c>
      <c r="CC45" s="69">
        <f t="shared" si="32"/>
        <v>0.22025256685048644</v>
      </c>
      <c r="CD45" s="69">
        <f t="shared" si="32"/>
        <v>0.11586902040321714</v>
      </c>
      <c r="CE45" s="69">
        <f t="shared" si="32"/>
        <v>0.10438354644726933</v>
      </c>
      <c r="CF45" s="69">
        <f t="shared" si="32"/>
        <v>7.2781565452743483E-3</v>
      </c>
      <c r="CG45" s="69">
        <f t="shared" si="32"/>
        <v>0</v>
      </c>
      <c r="CH45" s="69">
        <f t="shared" si="32"/>
        <v>1.7420993997218619E-2</v>
      </c>
      <c r="CI45" s="135">
        <f t="shared" si="6"/>
        <v>1</v>
      </c>
      <c r="CK45" s="136" t="str">
        <f t="shared" si="7"/>
        <v>鏡石町</v>
      </c>
      <c r="CL45" s="137">
        <f t="shared" si="17"/>
        <v>50.386016511506796</v>
      </c>
      <c r="CM45" s="75">
        <f t="shared" si="18"/>
        <v>0.72071583574595288</v>
      </c>
      <c r="CN45" s="76">
        <f t="shared" si="19"/>
        <v>49.09433480318603</v>
      </c>
      <c r="CO45" s="75">
        <f t="shared" si="20"/>
        <v>0.73967801265826227</v>
      </c>
      <c r="CP45" s="76">
        <f t="shared" si="8"/>
        <v>0.93433812023607044</v>
      </c>
      <c r="CQ45" s="75">
        <f t="shared" si="21"/>
        <v>0</v>
      </c>
      <c r="CR45" s="76">
        <f t="shared" si="9"/>
        <v>0.35734358808469541</v>
      </c>
      <c r="CS45" s="75">
        <f t="shared" si="22"/>
        <v>0</v>
      </c>
      <c r="CT45" s="76">
        <f t="shared" si="10"/>
        <v>10.554370152445733</v>
      </c>
      <c r="CU45" s="77">
        <f t="shared" si="23"/>
        <v>0</v>
      </c>
      <c r="CV45" s="18"/>
      <c r="CW45" s="1078">
        <f t="shared" si="24"/>
        <v>36.314</v>
      </c>
      <c r="CX45" s="1081">
        <f>VLOOKUP($AX45&amp;"_"&amp;$CW$14,データシート1!$A:$BS,MATCH($CW$12&amp;"_"&amp;CX$20,データシート1!$A$1:$BS$1,0),0)</f>
        <v>36.314</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36.314</v>
      </c>
      <c r="DE45" s="18"/>
      <c r="DF45" s="138">
        <f>VLOOKUP($AX45&amp;"_"&amp;$DF$14,データシート1!$A:$BS,MATCH($DF$12&amp;"_"&amp;DF$20,データシート1!$A$1:$BS$1,0),0)</f>
        <v>2</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2</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33606</v>
      </c>
      <c r="AY46" s="20" t="str">
        <f>IF(IFERROR(比較地域マスタ!$Z31,"")=0,"",IFERROR(比較地域マスタ!$Z31,""))</f>
        <v>鏡野町</v>
      </c>
      <c r="BB46" s="122" t="str">
        <f t="shared" si="0"/>
        <v>33606</v>
      </c>
      <c r="BC46" s="123" t="str">
        <f t="shared" si="0"/>
        <v>鏡野町</v>
      </c>
      <c r="BD46" s="40">
        <f t="shared" si="14"/>
        <v>171.87068090712259</v>
      </c>
      <c r="BE46" s="40">
        <f t="shared" si="15"/>
        <v>107.33246907517693</v>
      </c>
      <c r="BF46" s="40">
        <f>VLOOKUP($AX46&amp;"_"&amp;$BC$14,データシート1!$A:$BS,MATCH($BC$12&amp;"_"&amp;BF$20,データシート1!$A$1:$BS$1,0),0)</f>
        <v>96.18634760367479</v>
      </c>
      <c r="BG46" s="40">
        <f>VLOOKUP($AX46&amp;"_"&amp;$BC$14,データシート1!$A:$BS,MATCH($BC$12&amp;"_"&amp;BG$20,データシート1!$A$1:$BS$1,0),0)</f>
        <v>0.99147648471395622</v>
      </c>
      <c r="BH46" s="40">
        <f>VLOOKUP($AX46&amp;"_"&amp;$BC$14,データシート1!$A:$BS,MATCH($BC$12&amp;"_"&amp;BH$20,データシート1!$A$1:$BS$1,0),0)</f>
        <v>10.154644986788188</v>
      </c>
      <c r="BI46" s="40">
        <f>VLOOKUP($AX46&amp;"_"&amp;$BC$14,データシート1!$A:$BS,MATCH($BC$12&amp;"_"&amp;BI$20,データシート1!$A$1:$BS$1,0),0)</f>
        <v>15.262800254156291</v>
      </c>
      <c r="BJ46" s="40">
        <f>VLOOKUP($AX46&amp;"_"&amp;$BC$14,データシート1!$A:$BS,MATCH($BC$12&amp;"_"&amp;BJ$20,データシート1!$A$1:$BS$1,0),0)</f>
        <v>17.611852543592772</v>
      </c>
      <c r="BK46" s="40">
        <f t="shared" si="1"/>
        <v>30.317431683372792</v>
      </c>
      <c r="BL46" s="40">
        <f t="shared" si="2"/>
        <v>29.56629984733884</v>
      </c>
      <c r="BM46" s="40">
        <f>VLOOKUP($AX46&amp;"_"&amp;$BC$14,データシート1!$A:$BS,MATCH($BC$12&amp;"_"&amp;BM$20,データシート1!$A$1:$BS$1,0),0)</f>
        <v>11.791629878036007</v>
      </c>
      <c r="BN46" s="40">
        <f>VLOOKUP($AX46&amp;"_"&amp;$BC$14,データシート1!$A:$BS,MATCH($BC$12&amp;"_"&amp;BN$20,データシート1!$A$1:$BS$1,0),0)</f>
        <v>17.774669969302831</v>
      </c>
      <c r="BO46" s="40">
        <f>VLOOKUP($AX46&amp;"_"&amp;$BC$14,データシート1!$A:$BS,MATCH($BC$12&amp;"_"&amp;BO$20,データシート1!$A$1:$BS$1,0),0)</f>
        <v>0.75113183603395095</v>
      </c>
      <c r="BP46" s="40">
        <f>VLOOKUP($AX46&amp;"_"&amp;$BC$14,データシート1!$A:$BS,MATCH($BC$12&amp;"_"&amp;BP$20,データシート1!$A$1:$BS$1,0),0)</f>
        <v>0</v>
      </c>
      <c r="BQ46" s="40">
        <f>VLOOKUP($AX46&amp;"_"&amp;$BC$14,データシート1!$A:$BS,MATCH($BC$12&amp;"_"&amp;BQ$20,データシート1!$A$1:$BS$1,0),0)</f>
        <v>1.3461273508238001</v>
      </c>
      <c r="BR46" s="41">
        <f t="shared" si="3"/>
        <v>171.87068090712259</v>
      </c>
      <c r="BT46" s="134" t="str">
        <f t="shared" si="4"/>
        <v>鏡野町</v>
      </c>
      <c r="BU46" s="38">
        <f t="shared" si="25"/>
        <v>171.87068090712259</v>
      </c>
      <c r="BV46" s="69">
        <f t="shared" si="16"/>
        <v>0.62449551318865404</v>
      </c>
      <c r="BW46" s="69">
        <f t="shared" si="16"/>
        <v>0.55964372222190151</v>
      </c>
      <c r="BX46" s="69">
        <f t="shared" si="16"/>
        <v>5.7687354206139522E-3</v>
      </c>
      <c r="BY46" s="69">
        <f t="shared" si="16"/>
        <v>5.9083055546138609E-2</v>
      </c>
      <c r="BZ46" s="69">
        <f t="shared" si="16"/>
        <v>8.8803978512217413E-2</v>
      </c>
      <c r="CA46" s="69">
        <f t="shared" si="32"/>
        <v>0.10247153528826748</v>
      </c>
      <c r="CB46" s="69">
        <f t="shared" si="32"/>
        <v>0.17639676251562689</v>
      </c>
      <c r="CC46" s="69">
        <f t="shared" si="32"/>
        <v>0.17202643110092877</v>
      </c>
      <c r="CD46" s="69">
        <f t="shared" si="32"/>
        <v>6.8607570621123562E-2</v>
      </c>
      <c r="CE46" s="69">
        <f t="shared" si="32"/>
        <v>0.1034188604798052</v>
      </c>
      <c r="CF46" s="69">
        <f t="shared" si="32"/>
        <v>4.3703314146981012E-3</v>
      </c>
      <c r="CG46" s="69">
        <f t="shared" si="32"/>
        <v>0</v>
      </c>
      <c r="CH46" s="69">
        <f t="shared" si="32"/>
        <v>7.8322104952341202E-3</v>
      </c>
      <c r="CI46" s="135">
        <f t="shared" si="6"/>
        <v>1</v>
      </c>
      <c r="CK46" s="136" t="str">
        <f t="shared" si="7"/>
        <v>鏡野町</v>
      </c>
      <c r="CL46" s="137">
        <f t="shared" si="17"/>
        <v>107.33246907517693</v>
      </c>
      <c r="CM46" s="75">
        <f t="shared" si="18"/>
        <v>0</v>
      </c>
      <c r="CN46" s="76">
        <f t="shared" si="19"/>
        <v>96.18634760367479</v>
      </c>
      <c r="CO46" s="75">
        <f t="shared" si="20"/>
        <v>0</v>
      </c>
      <c r="CP46" s="76">
        <f t="shared" si="8"/>
        <v>0.99147648471395622</v>
      </c>
      <c r="CQ46" s="75">
        <f t="shared" si="21"/>
        <v>0</v>
      </c>
      <c r="CR46" s="76">
        <f t="shared" si="9"/>
        <v>10.154644986788188</v>
      </c>
      <c r="CS46" s="75">
        <f t="shared" si="22"/>
        <v>0</v>
      </c>
      <c r="CT46" s="76">
        <f t="shared" si="10"/>
        <v>15.262800254156291</v>
      </c>
      <c r="CU46" s="77">
        <f t="shared" si="23"/>
        <v>0.46944203427210957</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7.165</v>
      </c>
      <c r="DB46" s="1081">
        <f>VLOOKUP($AX46&amp;"_"&amp;$CW$14,データシート1!$A:$BS,MATCH($CW$12&amp;"_"&amp;DB$20,データシート1!$A$1:$BS$1,0),0)</f>
        <v>0</v>
      </c>
      <c r="DC46" s="1081">
        <f>VLOOKUP($AX46&amp;"_"&amp;$CW$14,データシート1!$A:$BS,MATCH($CW$12&amp;"_"&amp;DC$20,データシート1!$A$1:$BS$1,0),0)</f>
        <v>0</v>
      </c>
      <c r="DD46" s="1080">
        <f t="shared" si="11"/>
        <v>7.165</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v>
      </c>
      <c r="DJ46" s="74">
        <f>VLOOKUP($AX46&amp;"_"&amp;$DF$14,データシート1!$A:$BS,MATCH($DF$12&amp;"_"&amp;DJ$20,データシート1!$A$1:$BS$1,0),0)</f>
        <v>0</v>
      </c>
      <c r="DK46" s="74">
        <f>VLOOKUP($AX46&amp;"_"&amp;$DF$14,データシート1!$A:$BS,MATCH($DF$12&amp;"_"&amp;DK$20,データシート1!$A$1:$BS$1,0),0)</f>
        <v>0</v>
      </c>
      <c r="DL46" s="78">
        <f t="shared" si="12"/>
        <v>1</v>
      </c>
      <c r="DM46" s="18"/>
      <c r="DN46" s="139">
        <f t="shared" si="26"/>
        <v>0</v>
      </c>
      <c r="DO46" s="140">
        <f t="shared" si="27"/>
        <v>0</v>
      </c>
      <c r="DP46" s="140">
        <f t="shared" si="29"/>
        <v>0</v>
      </c>
      <c r="DQ46" s="140">
        <f t="shared" si="30"/>
        <v>1</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46468</v>
      </c>
      <c r="AY47" s="20" t="str">
        <f>IF(IFERROR(比較地域マスタ!$Z32,"")=0,"",IFERROR(比較地域マスタ!$Z32,""))</f>
        <v>大崎町</v>
      </c>
      <c r="BB47" s="122" t="str">
        <f t="shared" si="0"/>
        <v>46468</v>
      </c>
      <c r="BC47" s="123" t="str">
        <f t="shared" si="0"/>
        <v>大崎町</v>
      </c>
      <c r="BD47" s="40">
        <f t="shared" si="14"/>
        <v>112.65558217143371</v>
      </c>
      <c r="BE47" s="40">
        <f t="shared" si="15"/>
        <v>55.081295241012569</v>
      </c>
      <c r="BF47" s="40">
        <f>VLOOKUP($AX47&amp;"_"&amp;$BC$14,データシート1!$A:$BS,MATCH($BC$12&amp;"_"&amp;BF$20,データシート1!$A$1:$BS$1,0),0)</f>
        <v>15.572564520690941</v>
      </c>
      <c r="BG47" s="40">
        <f>VLOOKUP($AX47&amp;"_"&amp;$BC$14,データシート1!$A:$BS,MATCH($BC$12&amp;"_"&amp;BG$20,データシート1!$A$1:$BS$1,0),0)</f>
        <v>1.5857018511582368</v>
      </c>
      <c r="BH47" s="40">
        <f>VLOOKUP($AX47&amp;"_"&amp;$BC$14,データシート1!$A:$BS,MATCH($BC$12&amp;"_"&amp;BH$20,データシート1!$A$1:$BS$1,0),0)</f>
        <v>37.923028869163389</v>
      </c>
      <c r="BI47" s="40">
        <f>VLOOKUP($AX47&amp;"_"&amp;$BC$14,データシート1!$A:$BS,MATCH($BC$12&amp;"_"&amp;BI$20,データシート1!$A$1:$BS$1,0),0)</f>
        <v>8.6430839002320816</v>
      </c>
      <c r="BJ47" s="40">
        <f>VLOOKUP($AX47&amp;"_"&amp;$BC$14,データシート1!$A:$BS,MATCH($BC$12&amp;"_"&amp;BJ$20,データシート1!$A$1:$BS$1,0),0)</f>
        <v>13.581644883928755</v>
      </c>
      <c r="BK47" s="40">
        <f t="shared" si="1"/>
        <v>35.349558146260293</v>
      </c>
      <c r="BL47" s="40">
        <f t="shared" si="2"/>
        <v>34.59730600997635</v>
      </c>
      <c r="BM47" s="40">
        <f>VLOOKUP($AX47&amp;"_"&amp;$BC$14,データシート1!$A:$BS,MATCH($BC$12&amp;"_"&amp;BM$20,データシート1!$A$1:$BS$1,0),0)</f>
        <v>12.691465863269469</v>
      </c>
      <c r="BN47" s="40">
        <f>VLOOKUP($AX47&amp;"_"&amp;$BC$14,データシート1!$A:$BS,MATCH($BC$12&amp;"_"&amp;BN$20,データシート1!$A$1:$BS$1,0),0)</f>
        <v>21.905840146706883</v>
      </c>
      <c r="BO47" s="40">
        <f>VLOOKUP($AX47&amp;"_"&amp;$BC$14,データシート1!$A:$BS,MATCH($BC$12&amp;"_"&amp;BO$20,データシート1!$A$1:$BS$1,0),0)</f>
        <v>0.75225213628394272</v>
      </c>
      <c r="BP47" s="40">
        <f>VLOOKUP($AX47&amp;"_"&amp;$BC$14,データシート1!$A:$BS,MATCH($BC$12&amp;"_"&amp;BP$20,データシート1!$A$1:$BS$1,0),0)</f>
        <v>0</v>
      </c>
      <c r="BQ47" s="40">
        <f>VLOOKUP($AX47&amp;"_"&amp;$BC$14,データシート1!$A:$BS,MATCH($BC$12&amp;"_"&amp;BQ$20,データシート1!$A$1:$BS$1,0),0)</f>
        <v>0</v>
      </c>
      <c r="BR47" s="41">
        <f t="shared" si="3"/>
        <v>112.65558217143371</v>
      </c>
      <c r="BT47" s="134" t="str">
        <f t="shared" si="4"/>
        <v>大崎町</v>
      </c>
      <c r="BU47" s="38">
        <f t="shared" si="25"/>
        <v>112.65558217143371</v>
      </c>
      <c r="BV47" s="69">
        <f t="shared" si="16"/>
        <v>0.48893533883827056</v>
      </c>
      <c r="BW47" s="69">
        <f t="shared" si="16"/>
        <v>0.1382316279453723</v>
      </c>
      <c r="BX47" s="69">
        <f t="shared" si="16"/>
        <v>1.4075661592562665E-2</v>
      </c>
      <c r="BY47" s="69">
        <f t="shared" si="16"/>
        <v>0.33662804930033557</v>
      </c>
      <c r="BZ47" s="69">
        <f t="shared" si="16"/>
        <v>7.672131050798231E-2</v>
      </c>
      <c r="CA47" s="69">
        <f t="shared" si="32"/>
        <v>0.12055900490808238</v>
      </c>
      <c r="CB47" s="69">
        <f t="shared" si="32"/>
        <v>0.31378434574566466</v>
      </c>
      <c r="CC47" s="69">
        <f t="shared" si="32"/>
        <v>0.30710689468834201</v>
      </c>
      <c r="CD47" s="69">
        <f t="shared" si="32"/>
        <v>0.11265723028226175</v>
      </c>
      <c r="CE47" s="69">
        <f t="shared" si="32"/>
        <v>0.19444966440608025</v>
      </c>
      <c r="CF47" s="69">
        <f t="shared" si="32"/>
        <v>6.6774510573226857E-3</v>
      </c>
      <c r="CG47" s="69">
        <f t="shared" si="32"/>
        <v>0</v>
      </c>
      <c r="CH47" s="69">
        <f t="shared" si="32"/>
        <v>0</v>
      </c>
      <c r="CI47" s="135">
        <f t="shared" si="6"/>
        <v>1</v>
      </c>
      <c r="CK47" s="136" t="str">
        <f t="shared" si="7"/>
        <v>大崎町</v>
      </c>
      <c r="CL47" s="137">
        <f t="shared" si="17"/>
        <v>55.081295241012569</v>
      </c>
      <c r="CM47" s="75">
        <f t="shared" si="18"/>
        <v>0.24493414581062031</v>
      </c>
      <c r="CN47" s="76">
        <f t="shared" si="19"/>
        <v>15.572564520690941</v>
      </c>
      <c r="CO47" s="75">
        <f t="shared" si="20"/>
        <v>0.63677950968348429</v>
      </c>
      <c r="CP47" s="76">
        <f t="shared" si="8"/>
        <v>1.5857018511582368</v>
      </c>
      <c r="CQ47" s="75">
        <f t="shared" si="21"/>
        <v>0</v>
      </c>
      <c r="CR47" s="76">
        <f t="shared" si="9"/>
        <v>37.923028869163389</v>
      </c>
      <c r="CS47" s="75">
        <f t="shared" si="22"/>
        <v>9.4269896329587863E-2</v>
      </c>
      <c r="CT47" s="76">
        <f t="shared" si="10"/>
        <v>8.6430839002320816</v>
      </c>
      <c r="CU47" s="77">
        <f t="shared" si="23"/>
        <v>0</v>
      </c>
      <c r="CV47" s="18"/>
      <c r="CW47" s="1078">
        <f t="shared" si="24"/>
        <v>13.491289999999999</v>
      </c>
      <c r="CX47" s="1081">
        <f>VLOOKUP($AX47&amp;"_"&amp;$CW$14,データシート1!$A:$BS,MATCH($CW$12&amp;"_"&amp;CX$20,データシート1!$A$1:$BS$1,0),0)</f>
        <v>9.91629</v>
      </c>
      <c r="CY47" s="1081">
        <f>VLOOKUP($AX47&amp;"_"&amp;$CW$14,データシート1!$A:$BS,MATCH($CW$12&amp;"_"&amp;CY$20,データシート1!$A$1:$BS$1,0),0)</f>
        <v>0</v>
      </c>
      <c r="CZ47" s="1081">
        <f>VLOOKUP($AX47&amp;"_"&amp;$CW$14,データシート1!$A:$BS,MATCH($CW$12&amp;"_"&amp;CZ$20,データシート1!$A$1:$BS$1,0),0)</f>
        <v>3.5750000000000002</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13.491289999999999</v>
      </c>
      <c r="DE47" s="18"/>
      <c r="DF47" s="138">
        <f>VLOOKUP($AX47&amp;"_"&amp;$DF$14,データシート1!$A:$BS,MATCH($DF$12&amp;"_"&amp;DF$20,データシート1!$A$1:$BS$1,0),0)</f>
        <v>1</v>
      </c>
      <c r="DG47" s="74">
        <f>VLOOKUP($AX47&amp;"_"&amp;$DF$14,データシート1!$A:$BS,MATCH($DF$12&amp;"_"&amp;DG$20,データシート1!$A$1:$BS$1,0),0)</f>
        <v>0</v>
      </c>
      <c r="DH47" s="74">
        <f>VLOOKUP($AX47&amp;"_"&amp;$DF$14,データシート1!$A:$BS,MATCH($DF$12&amp;"_"&amp;DH$20,データシート1!$A$1:$BS$1,0),0)</f>
        <v>1</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2</v>
      </c>
      <c r="DM47" s="18"/>
      <c r="DN47" s="139">
        <f t="shared" si="26"/>
        <v>0.74</v>
      </c>
      <c r="DO47" s="140">
        <f t="shared" si="27"/>
        <v>0</v>
      </c>
      <c r="DP47" s="140">
        <f t="shared" si="29"/>
        <v>0.26</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02401</v>
      </c>
      <c r="AY48" s="20" t="str">
        <f>IF(IFERROR(比較地域マスタ!$Z33,"")=0,"",IFERROR(比較地域マスタ!$Z33,""))</f>
        <v>野辺地町</v>
      </c>
      <c r="BB48" s="122" t="str">
        <f t="shared" si="0"/>
        <v>02401</v>
      </c>
      <c r="BC48" s="123" t="str">
        <f t="shared" si="0"/>
        <v>野辺地町</v>
      </c>
      <c r="BD48" s="40">
        <f t="shared" si="14"/>
        <v>83.807327409366749</v>
      </c>
      <c r="BE48" s="40">
        <f t="shared" si="15"/>
        <v>19.139291626672886</v>
      </c>
      <c r="BF48" s="40">
        <f>VLOOKUP($AX48&amp;"_"&amp;$BC$14,データシート1!$A:$BS,MATCH($BC$12&amp;"_"&amp;BF$20,データシート1!$A$1:$BS$1,0),0)</f>
        <v>14.80140126616187</v>
      </c>
      <c r="BG48" s="40">
        <f>VLOOKUP($AX48&amp;"_"&amp;$BC$14,データシート1!$A:$BS,MATCH($BC$12&amp;"_"&amp;BG$20,データシート1!$A$1:$BS$1,0),0)</f>
        <v>1.8446976755915132</v>
      </c>
      <c r="BH48" s="40">
        <f>VLOOKUP($AX48&amp;"_"&amp;$BC$14,データシート1!$A:$BS,MATCH($BC$12&amp;"_"&amp;BH$20,データシート1!$A$1:$BS$1,0),0)</f>
        <v>2.4931926849195021</v>
      </c>
      <c r="BI48" s="40">
        <f>VLOOKUP($AX48&amp;"_"&amp;$BC$14,データシート1!$A:$BS,MATCH($BC$12&amp;"_"&amp;BI$20,データシート1!$A$1:$BS$1,0),0)</f>
        <v>13.879852365042035</v>
      </c>
      <c r="BJ48" s="40">
        <f>VLOOKUP($AX48&amp;"_"&amp;$BC$14,データシート1!$A:$BS,MATCH($BC$12&amp;"_"&amp;BJ$20,データシート1!$A$1:$BS$1,0),0)</f>
        <v>29.489741297910818</v>
      </c>
      <c r="BK48" s="40">
        <f t="shared" si="1"/>
        <v>19.773762308122407</v>
      </c>
      <c r="BL48" s="40">
        <f t="shared" si="2"/>
        <v>18.96652008915736</v>
      </c>
      <c r="BM48" s="40">
        <f>VLOOKUP($AX48&amp;"_"&amp;$BC$14,データシート1!$A:$BS,MATCH($BC$12&amp;"_"&amp;BM$20,データシート1!$A$1:$BS$1,0),0)</f>
        <v>10.096915448614975</v>
      </c>
      <c r="BN48" s="40">
        <f>VLOOKUP($AX48&amp;"_"&amp;$BC$14,データシート1!$A:$BS,MATCH($BC$12&amp;"_"&amp;BN$20,データシート1!$A$1:$BS$1,0),0)</f>
        <v>8.8696046405423843</v>
      </c>
      <c r="BO48" s="40">
        <f>VLOOKUP($AX48&amp;"_"&amp;$BC$14,データシート1!$A:$BS,MATCH($BC$12&amp;"_"&amp;BO$20,データシート1!$A$1:$BS$1,0),0)</f>
        <v>0.76027112754704163</v>
      </c>
      <c r="BP48" s="40">
        <f>VLOOKUP($AX48&amp;"_"&amp;$BC$14,データシート1!$A:$BS,MATCH($BC$12&amp;"_"&amp;BP$20,データシート1!$A$1:$BS$1,0),0)</f>
        <v>4.6971091418005935E-2</v>
      </c>
      <c r="BQ48" s="40">
        <f>VLOOKUP($AX48&amp;"_"&amp;$BC$14,データシート1!$A:$BS,MATCH($BC$12&amp;"_"&amp;BQ$20,データシート1!$A$1:$BS$1,0),0)</f>
        <v>1.5246798116186151</v>
      </c>
      <c r="BR48" s="41">
        <f t="shared" si="3"/>
        <v>83.807327409366749</v>
      </c>
      <c r="BT48" s="134" t="str">
        <f t="shared" si="4"/>
        <v>野辺地町</v>
      </c>
      <c r="BU48" s="38">
        <f t="shared" si="25"/>
        <v>83.807327409366749</v>
      </c>
      <c r="BV48" s="69">
        <f t="shared" si="16"/>
        <v>0.22837253278803135</v>
      </c>
      <c r="BW48" s="69">
        <f t="shared" si="16"/>
        <v>0.17661225722976087</v>
      </c>
      <c r="BX48" s="69">
        <f t="shared" si="16"/>
        <v>2.2011174113462303E-2</v>
      </c>
      <c r="BY48" s="69">
        <f t="shared" si="16"/>
        <v>2.9749101444808152E-2</v>
      </c>
      <c r="BZ48" s="69">
        <f t="shared" si="16"/>
        <v>0.16561621512214872</v>
      </c>
      <c r="CA48" s="69">
        <f t="shared" si="32"/>
        <v>0.35187545301217765</v>
      </c>
      <c r="CB48" s="69">
        <f t="shared" si="32"/>
        <v>0.23594312000351877</v>
      </c>
      <c r="CC48" s="69">
        <f t="shared" si="32"/>
        <v>0.2263110001887205</v>
      </c>
      <c r="CD48" s="69">
        <f t="shared" si="32"/>
        <v>0.12047771669528852</v>
      </c>
      <c r="CE48" s="69">
        <f t="shared" si="32"/>
        <v>0.10583328349343199</v>
      </c>
      <c r="CF48" s="69">
        <f t="shared" si="32"/>
        <v>9.0716546040587581E-3</v>
      </c>
      <c r="CG48" s="69">
        <f t="shared" si="32"/>
        <v>5.6046521073951103E-4</v>
      </c>
      <c r="CH48" s="69">
        <f t="shared" si="32"/>
        <v>1.8192679074123641E-2</v>
      </c>
      <c r="CI48" s="135">
        <f t="shared" si="6"/>
        <v>1</v>
      </c>
      <c r="CK48" s="136" t="str">
        <f t="shared" si="7"/>
        <v>野辺地町</v>
      </c>
      <c r="CL48" s="137">
        <f t="shared" si="17"/>
        <v>19.139291626672886</v>
      </c>
      <c r="CM48" s="75">
        <f t="shared" si="18"/>
        <v>0</v>
      </c>
      <c r="CN48" s="76">
        <f t="shared" si="19"/>
        <v>14.80140126616187</v>
      </c>
      <c r="CO48" s="75">
        <f t="shared" si="20"/>
        <v>0</v>
      </c>
      <c r="CP48" s="76">
        <f t="shared" si="8"/>
        <v>1.8446976755915132</v>
      </c>
      <c r="CQ48" s="75">
        <f t="shared" si="21"/>
        <v>0</v>
      </c>
      <c r="CR48" s="76">
        <f t="shared" si="9"/>
        <v>2.4931926849195021</v>
      </c>
      <c r="CS48" s="75">
        <f t="shared" si="22"/>
        <v>0</v>
      </c>
      <c r="CT48" s="76">
        <f t="shared" si="10"/>
        <v>13.879852365042035</v>
      </c>
      <c r="CU48" s="77">
        <f t="shared" si="23"/>
        <v>0</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0</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0</v>
      </c>
      <c r="DM48" s="18"/>
      <c r="DN48" s="139">
        <f t="shared" si="26"/>
        <v>0</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12421</v>
      </c>
      <c r="AY49" s="20" t="str">
        <f>IF(IFERROR(比較地域マスタ!$Z34,"")=0,"",IFERROR(比較地域マスタ!$Z34,""))</f>
        <v>一宮町</v>
      </c>
      <c r="BB49" s="122" t="str">
        <f t="shared" si="0"/>
        <v>12421</v>
      </c>
      <c r="BC49" s="123" t="str">
        <f t="shared" si="0"/>
        <v>一宮町</v>
      </c>
      <c r="BD49" s="40">
        <f t="shared" si="14"/>
        <v>83.802132001967323</v>
      </c>
      <c r="BE49" s="40">
        <f t="shared" si="15"/>
        <v>32.86950496983318</v>
      </c>
      <c r="BF49" s="40">
        <f>VLOOKUP($AX49&amp;"_"&amp;$BC$14,データシート1!$A:$BS,MATCH($BC$12&amp;"_"&amp;BF$20,データシート1!$A$1:$BS$1,0),0)</f>
        <v>29.74509304820932</v>
      </c>
      <c r="BG49" s="40">
        <f>VLOOKUP($AX49&amp;"_"&amp;$BC$14,データシート1!$A:$BS,MATCH($BC$12&amp;"_"&amp;BG$20,データシート1!$A$1:$BS$1,0),0)</f>
        <v>0.67407408852277462</v>
      </c>
      <c r="BH49" s="40">
        <f>VLOOKUP($AX49&amp;"_"&amp;$BC$14,データシート1!$A:$BS,MATCH($BC$12&amp;"_"&amp;BH$20,データシート1!$A$1:$BS$1,0),0)</f>
        <v>2.4503378331010812</v>
      </c>
      <c r="BI49" s="40">
        <f>VLOOKUP($AX49&amp;"_"&amp;$BC$14,データシート1!$A:$BS,MATCH($BC$12&amp;"_"&amp;BI$20,データシート1!$A$1:$BS$1,0),0)</f>
        <v>12.986747169466764</v>
      </c>
      <c r="BJ49" s="40">
        <f>VLOOKUP($AX49&amp;"_"&amp;$BC$14,データシート1!$A:$BS,MATCH($BC$12&amp;"_"&amp;BJ$20,データシート1!$A$1:$BS$1,0),0)</f>
        <v>13.218629180917516</v>
      </c>
      <c r="BK49" s="40">
        <f t="shared" si="1"/>
        <v>22.551112210839122</v>
      </c>
      <c r="BL49" s="40">
        <f t="shared" si="2"/>
        <v>21.81442635171296</v>
      </c>
      <c r="BM49" s="40">
        <f>VLOOKUP($AX49&amp;"_"&amp;$BC$14,データシート1!$A:$BS,MATCH($BC$12&amp;"_"&amp;BM$20,データシート1!$A$1:$BS$1,0),0)</f>
        <v>10.719663525487277</v>
      </c>
      <c r="BN49" s="40">
        <f>VLOOKUP($AX49&amp;"_"&amp;$BC$14,データシート1!$A:$BS,MATCH($BC$12&amp;"_"&amp;BN$20,データシート1!$A$1:$BS$1,0),0)</f>
        <v>11.094762826225683</v>
      </c>
      <c r="BO49" s="40">
        <f>VLOOKUP($AX49&amp;"_"&amp;$BC$14,データシート1!$A:$BS,MATCH($BC$12&amp;"_"&amp;BO$20,データシート1!$A$1:$BS$1,0),0)</f>
        <v>0.73668585912616247</v>
      </c>
      <c r="BP49" s="40">
        <f>VLOOKUP($AX49&amp;"_"&amp;$BC$14,データシート1!$A:$BS,MATCH($BC$12&amp;"_"&amp;BP$20,データシート1!$A$1:$BS$1,0),0)</f>
        <v>0</v>
      </c>
      <c r="BQ49" s="40">
        <f>VLOOKUP($AX49&amp;"_"&amp;$BC$14,データシート1!$A:$BS,MATCH($BC$12&amp;"_"&amp;BQ$20,データシート1!$A$1:$BS$1,0),0)</f>
        <v>2.176138470910741</v>
      </c>
      <c r="BR49" s="41">
        <f t="shared" si="3"/>
        <v>83.802132001967323</v>
      </c>
      <c r="BT49" s="134" t="str">
        <f t="shared" si="4"/>
        <v>一宮町</v>
      </c>
      <c r="BU49" s="38">
        <f t="shared" si="25"/>
        <v>83.802132001967323</v>
      </c>
      <c r="BV49" s="69">
        <f t="shared" si="16"/>
        <v>0.39222755059574788</v>
      </c>
      <c r="BW49" s="69">
        <f t="shared" si="16"/>
        <v>0.35494434732890839</v>
      </c>
      <c r="BX49" s="69">
        <f t="shared" si="16"/>
        <v>8.0436388958093595E-3</v>
      </c>
      <c r="BY49" s="69">
        <f t="shared" si="16"/>
        <v>2.9239564371030053E-2</v>
      </c>
      <c r="BZ49" s="69">
        <f t="shared" si="16"/>
        <v>0.15496917392461912</v>
      </c>
      <c r="CA49" s="69">
        <f t="shared" si="32"/>
        <v>0.15773619196952171</v>
      </c>
      <c r="CB49" s="69">
        <f t="shared" si="32"/>
        <v>0.26909950465591637</v>
      </c>
      <c r="CC49" s="69">
        <f t="shared" si="32"/>
        <v>0.26030872760135565</v>
      </c>
      <c r="CD49" s="69">
        <f t="shared" si="32"/>
        <v>0.12791635808544374</v>
      </c>
      <c r="CE49" s="69">
        <f t="shared" si="32"/>
        <v>0.13239236951591188</v>
      </c>
      <c r="CF49" s="69">
        <f t="shared" si="32"/>
        <v>8.7907770545607149E-3</v>
      </c>
      <c r="CG49" s="69">
        <f t="shared" si="32"/>
        <v>0</v>
      </c>
      <c r="CH49" s="69">
        <f t="shared" si="32"/>
        <v>2.5967578854194956E-2</v>
      </c>
      <c r="CI49" s="135">
        <f t="shared" si="6"/>
        <v>1</v>
      </c>
      <c r="CK49" s="136" t="str">
        <f t="shared" si="7"/>
        <v>一宮町</v>
      </c>
      <c r="CL49" s="137">
        <f t="shared" si="17"/>
        <v>32.86950496983318</v>
      </c>
      <c r="CM49" s="75">
        <f t="shared" si="18"/>
        <v>0.20280195902304859</v>
      </c>
      <c r="CN49" s="76">
        <f t="shared" si="19"/>
        <v>29.74509304820932</v>
      </c>
      <c r="CO49" s="75">
        <f t="shared" si="20"/>
        <v>0.22410419053643874</v>
      </c>
      <c r="CP49" s="76">
        <f t="shared" si="8"/>
        <v>0.67407408852277462</v>
      </c>
      <c r="CQ49" s="75">
        <f t="shared" si="21"/>
        <v>0</v>
      </c>
      <c r="CR49" s="76">
        <f t="shared" si="9"/>
        <v>2.4503378331010812</v>
      </c>
      <c r="CS49" s="75">
        <f t="shared" si="22"/>
        <v>0</v>
      </c>
      <c r="CT49" s="76">
        <f t="shared" si="10"/>
        <v>12.986747169466764</v>
      </c>
      <c r="CU49" s="77">
        <f t="shared" si="23"/>
        <v>0</v>
      </c>
      <c r="CV49" s="18"/>
      <c r="CW49" s="1078">
        <f t="shared" si="24"/>
        <v>6.6660000000000004</v>
      </c>
      <c r="CX49" s="1081">
        <f>VLOOKUP($AX49&amp;"_"&amp;$CW$14,データシート1!$A:$BS,MATCH($CW$12&amp;"_"&amp;CX$20,データシート1!$A$1:$BS$1,0),0)</f>
        <v>6.6660000000000004</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6.6660000000000004</v>
      </c>
      <c r="DE49" s="18"/>
      <c r="DF49" s="138">
        <f>VLOOKUP($AX49&amp;"_"&amp;$DF$14,データシート1!$A:$BS,MATCH($DF$12&amp;"_"&amp;DF$20,データシート1!$A$1:$BS$1,0),0)</f>
        <v>1</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1</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早島町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岡山県</v>
      </c>
      <c r="AY4" s="261" t="str">
        <f>年度マスタ!$J4</f>
        <v>早島町</v>
      </c>
      <c r="AZ4" s="261" t="str">
        <f>年度マスタ!$K4</f>
        <v>33423</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33666</v>
      </c>
      <c r="AY13" s="20" t="str">
        <f>IF(IFERROR(比較地域マスタ!$Z6,"")=0,"",IFERROR(比較地域マスタ!$Z6,""))</f>
        <v>美咲町</v>
      </c>
      <c r="BC13" s="960" t="str">
        <f t="shared" ref="BC13:BC59" si="0">AX13</f>
        <v>33666</v>
      </c>
      <c r="BD13" s="123" t="str">
        <f>AY13</f>
        <v>美咲町</v>
      </c>
      <c r="BE13" s="40">
        <f>VLOOKUP($BC13&amp;"_"&amp;$AZ$7,データシート1!$A:$BS,MATCH("cb_"&amp;BE$12,データシート1!$A$1:$BS$1,0),0)</f>
        <v>1502.6999999999998</v>
      </c>
      <c r="BF13" s="40">
        <f>VLOOKUP($BC13&amp;"_"&amp;$AZ$7,データシート1!$A:$BS,MATCH("cb_"&amp;BF$12,データシート1!$A$1:$BS$1,0),0)</f>
        <v>106228.29999999987</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40</v>
      </c>
      <c r="BK13" s="40">
        <f>SUM(BE13:BJ13)</f>
        <v>107770.99999999987</v>
      </c>
      <c r="BL13" s="42"/>
      <c r="BM13" s="960" t="str">
        <f>AX13</f>
        <v>33666</v>
      </c>
      <c r="BN13" s="123" t="str">
        <f>AY13</f>
        <v>美咲町</v>
      </c>
      <c r="BO13" s="40">
        <f>BE13*VLOOKUP(BO$12,別紙!$B$4:$E$10,MATCH("設備利用率",別紙!$B$4:$E$4,0),0)/100*8760/10^3</f>
        <v>1803.4203239999997</v>
      </c>
      <c r="BP13" s="40">
        <f>BF13*VLOOKUP(BP$12,別紙!$B$4:$E$10,MATCH("設備利用率",別紙!$B$4:$E$4,0),0)/100*8760/10^3</f>
        <v>140514.54610799983</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280.32</v>
      </c>
      <c r="BU13" s="40">
        <f>SUM(BO13:BT13)</f>
        <v>142598.28643199985</v>
      </c>
      <c r="BV13" s="42"/>
      <c r="BW13" s="38" t="str">
        <f>AX13</f>
        <v>33666</v>
      </c>
      <c r="BX13" s="38" t="str">
        <f>AY13</f>
        <v>美咲町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95867.328870447804</v>
      </c>
      <c r="BZ13" s="42"/>
      <c r="CA13" s="38" t="str">
        <f>AX13</f>
        <v>33666</v>
      </c>
      <c r="CB13" s="38" t="str">
        <f>AY13</f>
        <v>美咲町</v>
      </c>
      <c r="CC13" s="260">
        <f>BO13/$BY13</f>
        <v>1.8811625871386146E-2</v>
      </c>
      <c r="CD13" s="260">
        <f t="shared" ref="CD13:CH28" si="1">BP13/$BY13</f>
        <v>1.4657187987149087</v>
      </c>
      <c r="CE13" s="260">
        <f t="shared" si="1"/>
        <v>0</v>
      </c>
      <c r="CF13" s="260">
        <f t="shared" si="1"/>
        <v>0</v>
      </c>
      <c r="CG13" s="260">
        <f t="shared" si="1"/>
        <v>0</v>
      </c>
      <c r="CH13" s="260">
        <f t="shared" si="1"/>
        <v>2.9240409981466774E-3</v>
      </c>
      <c r="CI13" s="260">
        <f>BU13/BY13</f>
        <v>1.4874544655844415</v>
      </c>
      <c r="CK13" s="20" t="str">
        <f>AX13</f>
        <v>33666</v>
      </c>
      <c r="CL13" s="20" t="str">
        <f>AY13</f>
        <v>美咲町</v>
      </c>
      <c r="CM13" s="20">
        <f>VLOOKUP($CK13&amp;"_"&amp;$AZ$7,データシート1!$A:$BS,MATCH("ca_太陽光発電（10kW未満）",データシート1!$A$1:$BS$1,0),0)</f>
        <v>277</v>
      </c>
      <c r="CN13" s="20">
        <f>VLOOKUP($CK13&amp;"_"&amp;$AZ$5,データシート1!$A:$BS,MATCH("ab_家庭",データシート1!$A$1:$BS$1,0),0)</f>
        <v>6057</v>
      </c>
      <c r="CO13" s="260">
        <f>CM13/CN13</f>
        <v>4.5732210665345878E-2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11348</v>
      </c>
      <c r="AY14" s="20" t="str">
        <f>IF(IFERROR(比較地域マスタ!$Z7,"")=0,"",IFERROR(比較地域マスタ!$Z7,""))</f>
        <v>鳩山町</v>
      </c>
      <c r="BC14" s="960" t="str">
        <f t="shared" si="0"/>
        <v>11348</v>
      </c>
      <c r="BD14" s="123" t="str">
        <f t="shared" ref="BD14:BD60" si="2">AY14</f>
        <v>鳩山町</v>
      </c>
      <c r="BE14" s="40">
        <f>VLOOKUP($BC14&amp;"_"&amp;$AZ$7,データシート1!$A:$BS,MATCH("cb_"&amp;BE$12,データシート1!$A$1:$BS$1,0),0)</f>
        <v>1394.0000000000007</v>
      </c>
      <c r="BF14" s="40">
        <f>VLOOKUP($BC14&amp;"_"&amp;$AZ$7,データシート1!$A:$BS,MATCH("cb_"&amp;BF$12,データシート1!$A$1:$BS$1,0),0)</f>
        <v>20604.100000000002</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21998.100000000002</v>
      </c>
      <c r="BL14" s="42"/>
      <c r="BM14" s="960" t="str">
        <f t="shared" ref="BM14:BM60" si="4">AX14</f>
        <v>11348</v>
      </c>
      <c r="BN14" s="123" t="str">
        <f t="shared" ref="BN14:BN60" si="5">AY14</f>
        <v>鳩山町</v>
      </c>
      <c r="BO14" s="40">
        <f>BE14*VLOOKUP(BO$12,別紙!$B$4:$E$10,MATCH("設備利用率",別紙!$B$4:$E$4,0),0)/100*8760/10^3</f>
        <v>1672.9672800000005</v>
      </c>
      <c r="BP14" s="40">
        <f>BF14*VLOOKUP(BP$12,別紙!$B$4:$E$10,MATCH("設備利用率",別紙!$B$4:$E$4,0),0)/100*8760/10^3</f>
        <v>27254.279316000004</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28927.246596000005</v>
      </c>
      <c r="BV14" s="42"/>
      <c r="BW14" s="38" t="str">
        <f t="shared" ref="BW14:BW60" si="7">AX14</f>
        <v>11348</v>
      </c>
      <c r="BX14" s="38" t="str">
        <f t="shared" ref="BX14:BX60" si="8">AY14</f>
        <v>鳩山町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47498.895381975039</v>
      </c>
      <c r="BZ14" s="42"/>
      <c r="CA14" s="38" t="str">
        <f t="shared" ref="CA14:CA60" si="9">AX14</f>
        <v>11348</v>
      </c>
      <c r="CB14" s="38" t="str">
        <f t="shared" ref="CB14:CB60" si="10">AY14</f>
        <v>鳩山町</v>
      </c>
      <c r="CC14" s="260">
        <f t="shared" ref="CC14:CC60" si="11">BO14/$BY14</f>
        <v>3.5221182862177909E-2</v>
      </c>
      <c r="CD14" s="260">
        <f t="shared" si="1"/>
        <v>0.57378764488789569</v>
      </c>
      <c r="CE14" s="260">
        <f t="shared" si="1"/>
        <v>0</v>
      </c>
      <c r="CF14" s="260">
        <f t="shared" si="1"/>
        <v>0</v>
      </c>
      <c r="CG14" s="260">
        <f t="shared" si="1"/>
        <v>0</v>
      </c>
      <c r="CH14" s="260">
        <f t="shared" si="1"/>
        <v>0</v>
      </c>
      <c r="CI14" s="260">
        <f t="shared" ref="CI14:CI60" si="12">BU14/BY14</f>
        <v>0.60900882775007359</v>
      </c>
      <c r="CK14" s="20" t="str">
        <f t="shared" ref="CK14:CK60" si="13">AX14</f>
        <v>11348</v>
      </c>
      <c r="CL14" s="20" t="str">
        <f t="shared" ref="CL14:CL60" si="14">AY14</f>
        <v>鳩山町</v>
      </c>
      <c r="CM14" s="20">
        <f>VLOOKUP($CK14&amp;"_"&amp;$AZ$7,データシート1!$A:$BS,MATCH("ca_太陽光発電（10kW未満）",データシート1!$A$1:$BS$1,0),0)</f>
        <v>293</v>
      </c>
      <c r="CN14" s="20">
        <f>VLOOKUP($CK14&amp;"_"&amp;$AZ$5,データシート1!$A:$BS,MATCH("ab_家庭",データシート1!$A$1:$BS$1,0),0)</f>
        <v>6030</v>
      </c>
      <c r="CO14" s="260">
        <f t="shared" ref="CO14:CO60" si="15">CM14/CN14</f>
        <v>4.8590381426202318E-2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47325</v>
      </c>
      <c r="AY15" s="20" t="str">
        <f>IF(IFERROR(比較地域マスタ!$Z8,"")=0,"",IFERROR(比較地域マスタ!$Z8,""))</f>
        <v>嘉手納町</v>
      </c>
      <c r="BC15" s="960" t="str">
        <f t="shared" si="0"/>
        <v>47325</v>
      </c>
      <c r="BD15" s="123" t="str">
        <f t="shared" si="2"/>
        <v>嘉手納町</v>
      </c>
      <c r="BE15" s="40">
        <f>VLOOKUP($BC15&amp;"_"&amp;$AZ$7,データシート1!$A:$BS,MATCH("cb_"&amp;BE$12,データシート1!$A$1:$BS$1,0),0)</f>
        <v>593.02999999999975</v>
      </c>
      <c r="BF15" s="40">
        <f>VLOOKUP($BC15&amp;"_"&amp;$AZ$7,データシート1!$A:$BS,MATCH("cb_"&amp;BF$12,データシート1!$A$1:$BS$1,0),0)</f>
        <v>963.00000000000011</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1556.0299999999997</v>
      </c>
      <c r="BL15" s="42"/>
      <c r="BM15" s="960" t="str">
        <f t="shared" si="4"/>
        <v>47325</v>
      </c>
      <c r="BN15" s="123" t="str">
        <f t="shared" si="5"/>
        <v>嘉手納町</v>
      </c>
      <c r="BO15" s="40">
        <f>BE15*VLOOKUP(BO$12,別紙!$B$4:$E$10,MATCH("設備利用率",別紙!$B$4:$E$4,0),0)/100*8760/10^3</f>
        <v>711.7071635999996</v>
      </c>
      <c r="BP15" s="40">
        <f>BF15*VLOOKUP(BP$12,別紙!$B$4:$E$10,MATCH("設備利用率",別紙!$B$4:$E$4,0),0)/100*8760/10^3</f>
        <v>1273.8178800000001</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1985.5250435999997</v>
      </c>
      <c r="BV15" s="42"/>
      <c r="BW15" s="38" t="str">
        <f t="shared" si="7"/>
        <v>47325</v>
      </c>
      <c r="BX15" s="38" t="str">
        <f t="shared" si="8"/>
        <v>嘉手納町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53698.565503386155</v>
      </c>
      <c r="BZ15" s="42"/>
      <c r="CA15" s="38" t="str">
        <f t="shared" si="9"/>
        <v>47325</v>
      </c>
      <c r="CB15" s="38" t="str">
        <f t="shared" si="10"/>
        <v>嘉手納町</v>
      </c>
      <c r="CC15" s="260">
        <f t="shared" si="11"/>
        <v>1.3253746295236143E-2</v>
      </c>
      <c r="CD15" s="260">
        <f t="shared" si="1"/>
        <v>2.3721637031806277E-2</v>
      </c>
      <c r="CE15" s="260">
        <f t="shared" si="1"/>
        <v>0</v>
      </c>
      <c r="CF15" s="260">
        <f t="shared" si="1"/>
        <v>0</v>
      </c>
      <c r="CG15" s="260">
        <f t="shared" si="1"/>
        <v>0</v>
      </c>
      <c r="CH15" s="260">
        <f t="shared" si="1"/>
        <v>0</v>
      </c>
      <c r="CI15" s="260">
        <f t="shared" si="12"/>
        <v>3.6975383327042421E-2</v>
      </c>
      <c r="CK15" s="20" t="str">
        <f t="shared" si="13"/>
        <v>47325</v>
      </c>
      <c r="CL15" s="20" t="str">
        <f t="shared" si="14"/>
        <v>嘉手納町</v>
      </c>
      <c r="CM15" s="20">
        <f>VLOOKUP($CK15&amp;"_"&amp;$AZ$7,データシート1!$A:$BS,MATCH("ca_太陽光発電（10kW未満）",データシート1!$A$1:$BS$1,0),0)</f>
        <v>112</v>
      </c>
      <c r="CN15" s="20">
        <f>VLOOKUP($CK15&amp;"_"&amp;$AZ$5,データシート1!$A:$BS,MATCH("ab_家庭",データシート1!$A$1:$BS$1,0),0)</f>
        <v>5623</v>
      </c>
      <c r="CO15" s="260">
        <f t="shared" si="15"/>
        <v>1.991819313533701E-2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07408</v>
      </c>
      <c r="AY16" s="20" t="str">
        <f>IF(IFERROR(比較地域マスタ!$Z9,"")=0,"",IFERROR(比較地域マスタ!$Z9,""))</f>
        <v>猪苗代町</v>
      </c>
      <c r="BC16" s="960" t="str">
        <f t="shared" si="0"/>
        <v>07408</v>
      </c>
      <c r="BD16" s="123" t="str">
        <f t="shared" si="2"/>
        <v>猪苗代町</v>
      </c>
      <c r="BE16" s="40">
        <f>VLOOKUP($BC16&amp;"_"&amp;$AZ$7,データシート1!$A:$BS,MATCH("cb_"&amp;BE$12,データシート1!$A$1:$BS$1,0),0)</f>
        <v>1145.4000000000001</v>
      </c>
      <c r="BF16" s="40">
        <f>VLOOKUP($BC16&amp;"_"&amp;$AZ$7,データシート1!$A:$BS,MATCH("cb_"&amp;BF$12,データシート1!$A$1:$BS$1,0),0)</f>
        <v>27253.600000000002</v>
      </c>
      <c r="BG16" s="40">
        <f>VLOOKUP($BC16&amp;"_"&amp;$AZ$7,データシート1!$A:$BS,MATCH("cb_"&amp;BG$12,データシート1!$A$1:$BS$1,0),0)</f>
        <v>0</v>
      </c>
      <c r="BH16" s="40">
        <f>VLOOKUP($BC16&amp;"_"&amp;$AZ$7,データシート1!$A:$BS,MATCH("cb_"&amp;BH$12,データシート1!$A$1:$BS$1,0),0)</f>
        <v>1150</v>
      </c>
      <c r="BI16" s="40">
        <f>VLOOKUP($BC16&amp;"_"&amp;$AZ$7,データシート1!$A:$BS,MATCH("cb_"&amp;BI$12,データシート1!$A$1:$BS$1,0),0)</f>
        <v>0</v>
      </c>
      <c r="BJ16" s="40">
        <f>VLOOKUP($BC16&amp;"_"&amp;$AZ$7,データシート1!$A:$BS,MATCH("cb_"&amp;BJ$12,データシート1!$A$1:$BS$1,0),0)</f>
        <v>0</v>
      </c>
      <c r="BK16" s="40">
        <f t="shared" si="3"/>
        <v>29549.000000000004</v>
      </c>
      <c r="BL16" s="42"/>
      <c r="BM16" s="960" t="str">
        <f t="shared" si="4"/>
        <v>07408</v>
      </c>
      <c r="BN16" s="123" t="str">
        <f t="shared" si="5"/>
        <v>猪苗代町</v>
      </c>
      <c r="BO16" s="40">
        <f>BE16*VLOOKUP(BO$12,別紙!$B$4:$E$10,MATCH("設備利用率",別紙!$B$4:$E$4,0),0)/100*8760/10^3</f>
        <v>1374.6174480000002</v>
      </c>
      <c r="BP16" s="40">
        <f>BF16*VLOOKUP(BP$12,別紙!$B$4:$E$10,MATCH("設備利用率",別紙!$B$4:$E$4,0),0)/100*8760/10^3</f>
        <v>36049.971936000002</v>
      </c>
      <c r="BQ16" s="40">
        <f>BG16*VLOOKUP(BQ$12,別紙!$B$4:$E$10,MATCH("設備利用率",別紙!$B$4:$E$4,0),0)/100*8760/10^3</f>
        <v>0</v>
      </c>
      <c r="BR16" s="40">
        <f>BH16*VLOOKUP(BR$12,別紙!$B$4:$E$10,MATCH("設備利用率",別紙!$B$4:$E$4,0),0)/100*8760/10^3</f>
        <v>6044.4</v>
      </c>
      <c r="BS16" s="40">
        <f>BI16*VLOOKUP(BS$12,別紙!$B$4:$E$10,MATCH("設備利用率",別紙!$B$4:$E$4,0),0)/100*8760/10^3</f>
        <v>0</v>
      </c>
      <c r="BT16" s="40">
        <f>BJ16*VLOOKUP(BT$12,別紙!$B$4:$E$10,MATCH("設備利用率",別紙!$B$4:$E$4,0),0)/100*8760/10^3</f>
        <v>0</v>
      </c>
      <c r="BU16" s="40">
        <f t="shared" si="6"/>
        <v>43468.989384</v>
      </c>
      <c r="BV16" s="42"/>
      <c r="BW16" s="38" t="str">
        <f t="shared" si="7"/>
        <v>07408</v>
      </c>
      <c r="BX16" s="38" t="str">
        <f t="shared" si="8"/>
        <v>猪苗代町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63588.492626169791</v>
      </c>
      <c r="BZ16" s="42"/>
      <c r="CA16" s="38" t="str">
        <f t="shared" si="9"/>
        <v>07408</v>
      </c>
      <c r="CB16" s="38" t="str">
        <f t="shared" si="10"/>
        <v>猪苗代町</v>
      </c>
      <c r="CC16" s="260">
        <f t="shared" si="11"/>
        <v>2.1617393198502671E-2</v>
      </c>
      <c r="CD16" s="260">
        <f t="shared" si="1"/>
        <v>0.56692603405358388</v>
      </c>
      <c r="CE16" s="260">
        <f t="shared" si="1"/>
        <v>0</v>
      </c>
      <c r="CF16" s="260">
        <f t="shared" si="1"/>
        <v>9.5054934475871378E-2</v>
      </c>
      <c r="CG16" s="260">
        <f t="shared" si="1"/>
        <v>0</v>
      </c>
      <c r="CH16" s="260">
        <f t="shared" si="1"/>
        <v>0</v>
      </c>
      <c r="CI16" s="260">
        <f t="shared" si="12"/>
        <v>0.68359836172795785</v>
      </c>
      <c r="CK16" s="20" t="str">
        <f t="shared" si="13"/>
        <v>07408</v>
      </c>
      <c r="CL16" s="20" t="str">
        <f t="shared" si="14"/>
        <v>猪苗代町</v>
      </c>
      <c r="CM16" s="20">
        <f>VLOOKUP($CK16&amp;"_"&amp;$AZ$7,データシート1!$A:$BS,MATCH("ca_太陽光発電（10kW未満）",データシート1!$A$1:$BS$1,0),0)</f>
        <v>225</v>
      </c>
      <c r="CN16" s="20">
        <f>VLOOKUP($CK16&amp;"_"&amp;$AZ$5,データシート1!$A:$BS,MATCH("ab_家庭",データシート1!$A$1:$BS$1,0),0)</f>
        <v>5304</v>
      </c>
      <c r="CO16" s="260">
        <f t="shared" si="15"/>
        <v>4.2420814479638011E-2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40381</v>
      </c>
      <c r="AY17" s="20" t="str">
        <f>IF(IFERROR(比較地域マスタ!$Z10,"")=0,"",IFERROR(比較地域マスタ!$Z10,""))</f>
        <v>芦屋町</v>
      </c>
      <c r="BC17" s="960" t="str">
        <f t="shared" si="0"/>
        <v>40381</v>
      </c>
      <c r="BD17" s="123" t="str">
        <f t="shared" si="2"/>
        <v>芦屋町</v>
      </c>
      <c r="BE17" s="40">
        <f>VLOOKUP($BC17&amp;"_"&amp;$AZ$7,データシート1!$A:$BS,MATCH("cb_"&amp;BE$12,データシート1!$A$1:$BS$1,0),0)</f>
        <v>2098.9100000000008</v>
      </c>
      <c r="BF17" s="40">
        <f>VLOOKUP($BC17&amp;"_"&amp;$AZ$7,データシート1!$A:$BS,MATCH("cb_"&amp;BF$12,データシート1!$A$1:$BS$1,0),0)</f>
        <v>4069.2999999999997</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6168.2100000000009</v>
      </c>
      <c r="BL17" s="42"/>
      <c r="BM17" s="960" t="str">
        <f t="shared" si="4"/>
        <v>40381</v>
      </c>
      <c r="BN17" s="123" t="str">
        <f t="shared" si="5"/>
        <v>芦屋町</v>
      </c>
      <c r="BO17" s="40">
        <f>BE17*VLOOKUP(BO$12,別紙!$B$4:$E$10,MATCH("設備利用率",別紙!$B$4:$E$4,0),0)/100*8760/10^3</f>
        <v>2518.9438692000003</v>
      </c>
      <c r="BP17" s="40">
        <f>BF17*VLOOKUP(BP$12,別紙!$B$4:$E$10,MATCH("設備利用率",別紙!$B$4:$E$4,0),0)/100*8760/10^3</f>
        <v>5382.7072680000001</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7901.6511372000004</v>
      </c>
      <c r="BV17" s="42"/>
      <c r="BW17" s="38" t="str">
        <f t="shared" si="7"/>
        <v>40381</v>
      </c>
      <c r="BX17" s="38" t="str">
        <f t="shared" si="8"/>
        <v>芦屋町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57737.932771635358</v>
      </c>
      <c r="BZ17" s="42"/>
      <c r="CA17" s="38" t="str">
        <f t="shared" si="9"/>
        <v>40381</v>
      </c>
      <c r="CB17" s="38" t="str">
        <f t="shared" si="10"/>
        <v>芦屋町</v>
      </c>
      <c r="CC17" s="260">
        <f t="shared" si="11"/>
        <v>4.3627191835268996E-2</v>
      </c>
      <c r="CD17" s="260">
        <f t="shared" si="1"/>
        <v>9.3226532534333079E-2</v>
      </c>
      <c r="CE17" s="260">
        <f t="shared" si="1"/>
        <v>0</v>
      </c>
      <c r="CF17" s="260">
        <f t="shared" si="1"/>
        <v>0</v>
      </c>
      <c r="CG17" s="260">
        <f t="shared" si="1"/>
        <v>0</v>
      </c>
      <c r="CH17" s="260">
        <f t="shared" si="1"/>
        <v>0</v>
      </c>
      <c r="CI17" s="260">
        <f t="shared" si="12"/>
        <v>0.13685372436960208</v>
      </c>
      <c r="CK17" s="20" t="str">
        <f t="shared" si="13"/>
        <v>40381</v>
      </c>
      <c r="CL17" s="20" t="str">
        <f t="shared" si="14"/>
        <v>芦屋町</v>
      </c>
      <c r="CM17" s="20">
        <f>VLOOKUP($CK17&amp;"_"&amp;$AZ$7,データシート1!$A:$BS,MATCH("ca_太陽光発電（10kW未満）",データシート1!$A$1:$BS$1,0),0)</f>
        <v>463</v>
      </c>
      <c r="CN17" s="20">
        <f>VLOOKUP($CK17&amp;"_"&amp;$AZ$5,データシート1!$A:$BS,MATCH("ab_家庭",データシート1!$A$1:$BS$1,0),0)</f>
        <v>6468</v>
      </c>
      <c r="CO17" s="260">
        <f t="shared" si="15"/>
        <v>7.1583178726035868E-2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12349</v>
      </c>
      <c r="AY18" s="20" t="str">
        <f>IF(IFERROR(比較地域マスタ!$Z11,"")=0,"",IFERROR(比較地域マスタ!$Z11,""))</f>
        <v>東庄町</v>
      </c>
      <c r="BC18" s="960" t="str">
        <f t="shared" si="0"/>
        <v>12349</v>
      </c>
      <c r="BD18" s="123" t="str">
        <f t="shared" si="2"/>
        <v>東庄町</v>
      </c>
      <c r="BE18" s="40">
        <f>VLOOKUP($BC18&amp;"_"&amp;$AZ$7,データシート1!$A:$BS,MATCH("cb_"&amp;BE$12,データシート1!$A$1:$BS$1,0),0)</f>
        <v>1732.8000000000029</v>
      </c>
      <c r="BF18" s="40">
        <f>VLOOKUP($BC18&amp;"_"&amp;$AZ$7,データシート1!$A:$BS,MATCH("cb_"&amp;BF$12,データシート1!$A$1:$BS$1,0),0)</f>
        <v>14205.700000000004</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15938.500000000007</v>
      </c>
      <c r="BL18" s="42"/>
      <c r="BM18" s="960" t="str">
        <f t="shared" si="4"/>
        <v>12349</v>
      </c>
      <c r="BN18" s="123" t="str">
        <f t="shared" si="5"/>
        <v>東庄町</v>
      </c>
      <c r="BO18" s="40">
        <f>BE18*VLOOKUP(BO$12,別紙!$B$4:$E$10,MATCH("設備利用率",別紙!$B$4:$E$4,0),0)/100*8760/10^3</f>
        <v>2079.5679360000031</v>
      </c>
      <c r="BP18" s="40">
        <f>BF18*VLOOKUP(BP$12,別紙!$B$4:$E$10,MATCH("設備利用率",別紙!$B$4:$E$4,0),0)/100*8760/10^3</f>
        <v>18790.731732000004</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20870.299668000007</v>
      </c>
      <c r="BV18" s="42"/>
      <c r="BW18" s="38" t="str">
        <f t="shared" si="7"/>
        <v>12349</v>
      </c>
      <c r="BX18" s="38" t="str">
        <f t="shared" si="8"/>
        <v>東庄町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72775.156321186107</v>
      </c>
      <c r="BZ18" s="42"/>
      <c r="CA18" s="38" t="str">
        <f t="shared" si="9"/>
        <v>12349</v>
      </c>
      <c r="CB18" s="38" t="str">
        <f t="shared" si="10"/>
        <v>東庄町</v>
      </c>
      <c r="CC18" s="260">
        <f t="shared" si="11"/>
        <v>2.8575245195242609E-2</v>
      </c>
      <c r="CD18" s="260">
        <f t="shared" si="1"/>
        <v>0.25820256089961424</v>
      </c>
      <c r="CE18" s="260">
        <f t="shared" si="1"/>
        <v>0</v>
      </c>
      <c r="CF18" s="260">
        <f t="shared" si="1"/>
        <v>0</v>
      </c>
      <c r="CG18" s="260">
        <f t="shared" si="1"/>
        <v>0</v>
      </c>
      <c r="CH18" s="260">
        <f t="shared" si="1"/>
        <v>0</v>
      </c>
      <c r="CI18" s="260">
        <f t="shared" si="12"/>
        <v>0.28677780609485687</v>
      </c>
      <c r="CK18" s="20" t="str">
        <f t="shared" si="13"/>
        <v>12349</v>
      </c>
      <c r="CL18" s="20" t="str">
        <f t="shared" si="14"/>
        <v>東庄町</v>
      </c>
      <c r="CM18" s="20">
        <f>VLOOKUP($CK18&amp;"_"&amp;$AZ$7,データシート1!$A:$BS,MATCH("ca_太陽光発電（10kW未満）",データシート1!$A$1:$BS$1,0),0)</f>
        <v>321</v>
      </c>
      <c r="CN18" s="20">
        <f>VLOOKUP($CK18&amp;"_"&amp;$AZ$5,データシート1!$A:$BS,MATCH("ab_家庭",データシート1!$A$1:$BS$1,0),0)</f>
        <v>5214</v>
      </c>
      <c r="CO18" s="260">
        <f t="shared" si="15"/>
        <v>6.1565017261219795E-2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11383</v>
      </c>
      <c r="AY19" s="20" t="str">
        <f>IF(IFERROR(比較地域マスタ!$Z12,"")=0,"",IFERROR(比較地域マスタ!$Z12,""))</f>
        <v>神川町</v>
      </c>
      <c r="BC19" s="960" t="str">
        <f t="shared" si="0"/>
        <v>11383</v>
      </c>
      <c r="BD19" s="123" t="str">
        <f t="shared" si="2"/>
        <v>神川町</v>
      </c>
      <c r="BE19" s="40">
        <f>VLOOKUP($BC19&amp;"_"&amp;$AZ$7,データシート1!$A:$BS,MATCH("cb_"&amp;BE$12,データシート1!$A$1:$BS$1,0),0)</f>
        <v>1740.8000000000018</v>
      </c>
      <c r="BF19" s="40">
        <f>VLOOKUP($BC19&amp;"_"&amp;$AZ$7,データシート1!$A:$BS,MATCH("cb_"&amp;BF$12,データシート1!$A$1:$BS$1,0),0)</f>
        <v>27816.400000000031</v>
      </c>
      <c r="BG19" s="40">
        <f>VLOOKUP($BC19&amp;"_"&amp;$AZ$7,データシート1!$A:$BS,MATCH("cb_"&amp;BG$12,データシート1!$A$1:$BS$1,0),0)</f>
        <v>0</v>
      </c>
      <c r="BH19" s="40">
        <f>VLOOKUP($BC19&amp;"_"&amp;$AZ$7,データシート1!$A:$BS,MATCH("cb_"&amp;BH$12,データシート1!$A$1:$BS$1,0),0)</f>
        <v>270</v>
      </c>
      <c r="BI19" s="40">
        <f>VLOOKUP($BC19&amp;"_"&amp;$AZ$7,データシート1!$A:$BS,MATCH("cb_"&amp;BI$12,データシート1!$A$1:$BS$1,0),0)</f>
        <v>0</v>
      </c>
      <c r="BJ19" s="40">
        <f>VLOOKUP($BC19&amp;"_"&amp;$AZ$7,データシート1!$A:$BS,MATCH("cb_"&amp;BJ$12,データシート1!$A$1:$BS$1,0),0)</f>
        <v>0</v>
      </c>
      <c r="BK19" s="40">
        <f t="shared" si="3"/>
        <v>29827.200000000033</v>
      </c>
      <c r="BL19" s="42"/>
      <c r="BM19" s="960" t="str">
        <f t="shared" si="4"/>
        <v>11383</v>
      </c>
      <c r="BN19" s="123" t="str">
        <f t="shared" si="5"/>
        <v>神川町</v>
      </c>
      <c r="BO19" s="40">
        <f>BE19*VLOOKUP(BO$12,別紙!$B$4:$E$10,MATCH("設備利用率",別紙!$B$4:$E$4,0),0)/100*8760/10^3</f>
        <v>2089.1688960000024</v>
      </c>
      <c r="BP19" s="40">
        <f>BF19*VLOOKUP(BP$12,別紙!$B$4:$E$10,MATCH("設備利用率",別紙!$B$4:$E$4,0),0)/100*8760/10^3</f>
        <v>36794.421264000041</v>
      </c>
      <c r="BQ19" s="40">
        <f>BG19*VLOOKUP(BQ$12,別紙!$B$4:$E$10,MATCH("設備利用率",別紙!$B$4:$E$4,0),0)/100*8760/10^3</f>
        <v>0</v>
      </c>
      <c r="BR19" s="40">
        <f>BH19*VLOOKUP(BR$12,別紙!$B$4:$E$10,MATCH("設備利用率",別紙!$B$4:$E$4,0),0)/100*8760/10^3</f>
        <v>1419.12</v>
      </c>
      <c r="BS19" s="40">
        <f>BI19*VLOOKUP(BS$12,別紙!$B$4:$E$10,MATCH("設備利用率",別紙!$B$4:$E$4,0),0)/100*8760/10^3</f>
        <v>0</v>
      </c>
      <c r="BT19" s="40">
        <f>BJ19*VLOOKUP(BT$12,別紙!$B$4:$E$10,MATCH("設備利用率",別紙!$B$4:$E$4,0),0)/100*8760/10^3</f>
        <v>0</v>
      </c>
      <c r="BU19" s="40">
        <f t="shared" si="6"/>
        <v>40302.710160000046</v>
      </c>
      <c r="BV19" s="42"/>
      <c r="BW19" s="38" t="str">
        <f t="shared" si="7"/>
        <v>11383</v>
      </c>
      <c r="BX19" s="38" t="str">
        <f t="shared" si="8"/>
        <v>神川町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80612.061952348013</v>
      </c>
      <c r="BZ19" s="42"/>
      <c r="CA19" s="38" t="str">
        <f t="shared" si="9"/>
        <v>11383</v>
      </c>
      <c r="CB19" s="38" t="str">
        <f t="shared" si="10"/>
        <v>神川町</v>
      </c>
      <c r="CC19" s="260">
        <f t="shared" si="11"/>
        <v>2.591633119662622E-2</v>
      </c>
      <c r="CD19" s="260">
        <f t="shared" si="1"/>
        <v>0.45643816040520369</v>
      </c>
      <c r="CE19" s="260">
        <f t="shared" si="1"/>
        <v>0</v>
      </c>
      <c r="CF19" s="260">
        <f t="shared" si="1"/>
        <v>1.7604313369863685E-2</v>
      </c>
      <c r="CG19" s="260">
        <f t="shared" si="1"/>
        <v>0</v>
      </c>
      <c r="CH19" s="260">
        <f t="shared" si="1"/>
        <v>0</v>
      </c>
      <c r="CI19" s="260">
        <f t="shared" si="12"/>
        <v>0.49995880497169365</v>
      </c>
      <c r="CK19" s="20" t="str">
        <f t="shared" si="13"/>
        <v>11383</v>
      </c>
      <c r="CL19" s="20" t="str">
        <f t="shared" si="14"/>
        <v>神川町</v>
      </c>
      <c r="CM19" s="20">
        <f>VLOOKUP($CK19&amp;"_"&amp;$AZ$7,データシート1!$A:$BS,MATCH("ca_太陽光発電（10kW未満）",データシート1!$A$1:$BS$1,0),0)</f>
        <v>349</v>
      </c>
      <c r="CN19" s="20">
        <f>VLOOKUP($CK19&amp;"_"&amp;$AZ$5,データシート1!$A:$BS,MATCH("ab_家庭",データシート1!$A$1:$BS$1,0),0)</f>
        <v>5756</v>
      </c>
      <c r="CO19" s="260">
        <f t="shared" si="15"/>
        <v>6.0632383599722027E-2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40421</v>
      </c>
      <c r="AY20" s="20" t="str">
        <f>IF(IFERROR(比較地域マスタ!$Z13,"")=0,"",IFERROR(比較地域マスタ!$Z13,""))</f>
        <v>桂川町</v>
      </c>
      <c r="BC20" s="960" t="str">
        <f t="shared" si="0"/>
        <v>40421</v>
      </c>
      <c r="BD20" s="123" t="str">
        <f t="shared" si="2"/>
        <v>桂川町</v>
      </c>
      <c r="BE20" s="40">
        <f>VLOOKUP($BC20&amp;"_"&amp;$AZ$7,データシート1!$A:$BS,MATCH("cb_"&amp;BE$12,データシート1!$A$1:$BS$1,0),0)</f>
        <v>2475.7399999999998</v>
      </c>
      <c r="BF20" s="40">
        <f>VLOOKUP($BC20&amp;"_"&amp;$AZ$7,データシート1!$A:$BS,MATCH("cb_"&amp;BF$12,データシート1!$A$1:$BS$1,0),0)</f>
        <v>17489.700000000004</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19965.440000000002</v>
      </c>
      <c r="BL20" s="42"/>
      <c r="BM20" s="960" t="str">
        <f t="shared" si="4"/>
        <v>40421</v>
      </c>
      <c r="BN20" s="123" t="str">
        <f t="shared" si="5"/>
        <v>桂川町</v>
      </c>
      <c r="BO20" s="40">
        <f>BE20*VLOOKUP(BO$12,別紙!$B$4:$E$10,MATCH("設備利用率",別紙!$B$4:$E$4,0),0)/100*8760/10^3</f>
        <v>2971.1850887999994</v>
      </c>
      <c r="BP20" s="40">
        <f>BF20*VLOOKUP(BP$12,別紙!$B$4:$E$10,MATCH("設備利用率",別紙!$B$4:$E$4,0),0)/100*8760/10^3</f>
        <v>23134.675572000007</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26105.860660800008</v>
      </c>
      <c r="BV20" s="42"/>
      <c r="BW20" s="38" t="str">
        <f t="shared" si="7"/>
        <v>40421</v>
      </c>
      <c r="BX20" s="38" t="str">
        <f t="shared" si="8"/>
        <v>桂川町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56889.319321353549</v>
      </c>
      <c r="BZ20" s="42"/>
      <c r="CA20" s="38" t="str">
        <f t="shared" si="9"/>
        <v>40421</v>
      </c>
      <c r="CB20" s="38" t="str">
        <f t="shared" si="10"/>
        <v>桂川町</v>
      </c>
      <c r="CC20" s="260">
        <f t="shared" si="11"/>
        <v>5.2227467725822443E-2</v>
      </c>
      <c r="CD20" s="260">
        <f t="shared" si="1"/>
        <v>0.40666114216129051</v>
      </c>
      <c r="CE20" s="260">
        <f t="shared" si="1"/>
        <v>0</v>
      </c>
      <c r="CF20" s="260">
        <f t="shared" si="1"/>
        <v>0</v>
      </c>
      <c r="CG20" s="260">
        <f t="shared" si="1"/>
        <v>0</v>
      </c>
      <c r="CH20" s="260">
        <f t="shared" si="1"/>
        <v>0</v>
      </c>
      <c r="CI20" s="260">
        <f t="shared" si="12"/>
        <v>0.458888609887113</v>
      </c>
      <c r="CK20" s="20" t="str">
        <f t="shared" si="13"/>
        <v>40421</v>
      </c>
      <c r="CL20" s="20" t="str">
        <f t="shared" si="14"/>
        <v>桂川町</v>
      </c>
      <c r="CM20" s="20">
        <f>VLOOKUP($CK20&amp;"_"&amp;$AZ$7,データシート1!$A:$BS,MATCH("ca_太陽光発電（10kW未満）",データシート1!$A$1:$BS$1,0),0)</f>
        <v>516</v>
      </c>
      <c r="CN20" s="20">
        <f>VLOOKUP($CK20&amp;"_"&amp;$AZ$5,データシート1!$A:$BS,MATCH("ab_家庭",データシート1!$A$1:$BS$1,0),0)</f>
        <v>6268</v>
      </c>
      <c r="CO20" s="260">
        <f t="shared" si="15"/>
        <v>8.2322910019144865E-2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36404</v>
      </c>
      <c r="AY21" s="20" t="str">
        <f>IF(IFERROR(比較地域マスタ!$Z14,"")=0,"",IFERROR(比較地域マスタ!$Z14,""))</f>
        <v>板野町</v>
      </c>
      <c r="BC21" s="960" t="str">
        <f t="shared" si="0"/>
        <v>36404</v>
      </c>
      <c r="BD21" s="123" t="str">
        <f t="shared" si="2"/>
        <v>板野町</v>
      </c>
      <c r="BE21" s="40">
        <f>VLOOKUP($BC21&amp;"_"&amp;$AZ$7,データシート1!$A:$BS,MATCH("cb_"&amp;BE$12,データシート1!$A$1:$BS$1,0),0)</f>
        <v>2463.7089999999994</v>
      </c>
      <c r="BF21" s="40">
        <f>VLOOKUP($BC21&amp;"_"&amp;$AZ$7,データシート1!$A:$BS,MATCH("cb_"&amp;BF$12,データシート1!$A$1:$BS$1,0),0)</f>
        <v>15941.020000000011</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18404.72900000001</v>
      </c>
      <c r="BL21" s="42"/>
      <c r="BM21" s="960" t="str">
        <f t="shared" si="4"/>
        <v>36404</v>
      </c>
      <c r="BN21" s="123" t="str">
        <f t="shared" si="5"/>
        <v>板野町</v>
      </c>
      <c r="BO21" s="40">
        <f>BE21*VLOOKUP(BO$12,別紙!$B$4:$E$10,MATCH("設備利用率",別紙!$B$4:$E$4,0),0)/100*8760/10^3</f>
        <v>2956.7464450799985</v>
      </c>
      <c r="BP21" s="40">
        <f>BF21*VLOOKUP(BP$12,別紙!$B$4:$E$10,MATCH("設備利用率",別紙!$B$4:$E$4,0),0)/100*8760/10^3</f>
        <v>21086.143615200017</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24042.890060280017</v>
      </c>
      <c r="BV21" s="42"/>
      <c r="BW21" s="38" t="str">
        <f t="shared" si="7"/>
        <v>36404</v>
      </c>
      <c r="BX21" s="38" t="str">
        <f t="shared" si="8"/>
        <v>板野町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226870.63490336874</v>
      </c>
      <c r="BZ21" s="42"/>
      <c r="CA21" s="38" t="str">
        <f t="shared" si="9"/>
        <v>36404</v>
      </c>
      <c r="CB21" s="38" t="str">
        <f t="shared" si="10"/>
        <v>板野町</v>
      </c>
      <c r="CC21" s="260">
        <f t="shared" si="11"/>
        <v>1.303274196918155E-2</v>
      </c>
      <c r="CD21" s="260">
        <f t="shared" si="1"/>
        <v>9.2943468087799297E-2</v>
      </c>
      <c r="CE21" s="260">
        <f t="shared" si="1"/>
        <v>0</v>
      </c>
      <c r="CF21" s="260">
        <f t="shared" si="1"/>
        <v>0</v>
      </c>
      <c r="CG21" s="260">
        <f t="shared" si="1"/>
        <v>0</v>
      </c>
      <c r="CH21" s="260">
        <f t="shared" si="1"/>
        <v>0</v>
      </c>
      <c r="CI21" s="260">
        <f t="shared" si="12"/>
        <v>0.10597621005698085</v>
      </c>
      <c r="CK21" s="20" t="str">
        <f t="shared" si="13"/>
        <v>36404</v>
      </c>
      <c r="CL21" s="20" t="str">
        <f t="shared" si="14"/>
        <v>板野町</v>
      </c>
      <c r="CM21" s="20">
        <f>VLOOKUP($CK21&amp;"_"&amp;$AZ$7,データシート1!$A:$BS,MATCH("ca_太陽光発電（10kW未満）",データシート1!$A$1:$BS$1,0),0)</f>
        <v>473</v>
      </c>
      <c r="CN21" s="20">
        <f>VLOOKUP($CK21&amp;"_"&amp;$AZ$5,データシート1!$A:$BS,MATCH("ab_家庭",データシート1!$A$1:$BS$1,0),0)</f>
        <v>5742</v>
      </c>
      <c r="CO21" s="260">
        <f t="shared" si="15"/>
        <v>8.2375478927203066E-2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26407</v>
      </c>
      <c r="AY22" s="20" t="str">
        <f>IF(IFERROR(比較地域マスタ!$Z15,"")=0,"",IFERROR(比較地域マスタ!$Z15,""))</f>
        <v>京丹波町</v>
      </c>
      <c r="BC22" s="960" t="str">
        <f t="shared" si="0"/>
        <v>26407</v>
      </c>
      <c r="BD22" s="123" t="str">
        <f t="shared" si="2"/>
        <v>京丹波町</v>
      </c>
      <c r="BE22" s="40">
        <f>VLOOKUP($BC22&amp;"_"&amp;$AZ$7,データシート1!$A:$BS,MATCH("cb_"&amp;BE$12,データシート1!$A$1:$BS$1,0),0)</f>
        <v>2330.3000000000002</v>
      </c>
      <c r="BF22" s="40">
        <f>VLOOKUP($BC22&amp;"_"&amp;$AZ$7,データシート1!$A:$BS,MATCH("cb_"&amp;BF$12,データシート1!$A$1:$BS$1,0),0)</f>
        <v>57992.499999999847</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60322.79999999985</v>
      </c>
      <c r="BL22" s="42"/>
      <c r="BM22" s="960" t="str">
        <f t="shared" si="4"/>
        <v>26407</v>
      </c>
      <c r="BN22" s="123" t="str">
        <f t="shared" si="5"/>
        <v>京丹波町</v>
      </c>
      <c r="BO22" s="40">
        <f>BE22*VLOOKUP(BO$12,別紙!$B$4:$E$10,MATCH("設備利用率",別紙!$B$4:$E$4,0),0)/100*8760/10^3</f>
        <v>2796.6396359999999</v>
      </c>
      <c r="BP22" s="40">
        <f>BF22*VLOOKUP(BP$12,別紙!$B$4:$E$10,MATCH("設備利用率",別紙!$B$4:$E$4,0),0)/100*8760/10^3</f>
        <v>76710.159299999796</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79506.798935999803</v>
      </c>
      <c r="BV22" s="42"/>
      <c r="BW22" s="38" t="str">
        <f t="shared" si="7"/>
        <v>26407</v>
      </c>
      <c r="BX22" s="38" t="str">
        <f t="shared" si="8"/>
        <v>京丹波町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82952.106813418068</v>
      </c>
      <c r="BZ22" s="42"/>
      <c r="CA22" s="38" t="str">
        <f t="shared" si="9"/>
        <v>26407</v>
      </c>
      <c r="CB22" s="38" t="str">
        <f t="shared" si="10"/>
        <v>京丹波町</v>
      </c>
      <c r="CC22" s="260">
        <f t="shared" si="11"/>
        <v>3.3713907258442581E-2</v>
      </c>
      <c r="CD22" s="260">
        <f t="shared" si="1"/>
        <v>0.92475239323989544</v>
      </c>
      <c r="CE22" s="260">
        <f t="shared" si="1"/>
        <v>0</v>
      </c>
      <c r="CF22" s="260">
        <f t="shared" si="1"/>
        <v>0</v>
      </c>
      <c r="CG22" s="260">
        <f t="shared" si="1"/>
        <v>0</v>
      </c>
      <c r="CH22" s="260">
        <f t="shared" si="1"/>
        <v>0</v>
      </c>
      <c r="CI22" s="260">
        <f t="shared" si="12"/>
        <v>0.95846630049833814</v>
      </c>
      <c r="CK22" s="20" t="str">
        <f t="shared" si="13"/>
        <v>26407</v>
      </c>
      <c r="CL22" s="20" t="str">
        <f t="shared" si="14"/>
        <v>京丹波町</v>
      </c>
      <c r="CM22" s="20">
        <f>VLOOKUP($CK22&amp;"_"&amp;$AZ$7,データシート1!$A:$BS,MATCH("ca_太陽光発電（10kW未満）",データシート1!$A$1:$BS$1,0),0)</f>
        <v>504</v>
      </c>
      <c r="CN22" s="20">
        <f>VLOOKUP($CK22&amp;"_"&amp;$AZ$5,データシート1!$A:$BS,MATCH("ab_家庭",データシート1!$A$1:$BS$1,0),0)</f>
        <v>6191</v>
      </c>
      <c r="CO22" s="260">
        <f t="shared" si="15"/>
        <v>8.1408496204167347E-2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47308</v>
      </c>
      <c r="AY23" s="20" t="str">
        <f>IF(IFERROR(比較地域マスタ!$Z16,"")=0,"",IFERROR(比較地域マスタ!$Z16,""))</f>
        <v>本部町</v>
      </c>
      <c r="BC23" s="960" t="str">
        <f t="shared" si="0"/>
        <v>47308</v>
      </c>
      <c r="BD23" s="123" t="str">
        <f t="shared" si="2"/>
        <v>本部町</v>
      </c>
      <c r="BE23" s="40">
        <f>VLOOKUP($BC23&amp;"_"&amp;$AZ$7,データシート1!$A:$BS,MATCH("cb_"&amp;BE$12,データシート1!$A$1:$BS$1,0),0)</f>
        <v>831.99999999999977</v>
      </c>
      <c r="BF23" s="40">
        <f>VLOOKUP($BC23&amp;"_"&amp;$AZ$7,データシート1!$A:$BS,MATCH("cb_"&amp;BF$12,データシート1!$A$1:$BS$1,0),0)</f>
        <v>17196.200000000015</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18028.200000000015</v>
      </c>
      <c r="BL23" s="42"/>
      <c r="BM23" s="960" t="str">
        <f t="shared" si="4"/>
        <v>47308</v>
      </c>
      <c r="BN23" s="123" t="str">
        <f t="shared" si="5"/>
        <v>本部町</v>
      </c>
      <c r="BO23" s="40">
        <f>BE23*VLOOKUP(BO$12,別紙!$B$4:$E$10,MATCH("設備利用率",別紙!$B$4:$E$4,0),0)/100*8760/10^3</f>
        <v>998.49983999999972</v>
      </c>
      <c r="BP23" s="40">
        <f>BF23*VLOOKUP(BP$12,別紙!$B$4:$E$10,MATCH("設備利用率",別紙!$B$4:$E$4,0),0)/100*8760/10^3</f>
        <v>22746.44551200002</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23744.945352000021</v>
      </c>
      <c r="BV23" s="42"/>
      <c r="BW23" s="38" t="str">
        <f t="shared" si="7"/>
        <v>47308</v>
      </c>
      <c r="BX23" s="38" t="str">
        <f t="shared" si="8"/>
        <v>本部町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69883.4004262128</v>
      </c>
      <c r="BZ23" s="42"/>
      <c r="CA23" s="38" t="str">
        <f t="shared" si="9"/>
        <v>47308</v>
      </c>
      <c r="CB23" s="38" t="str">
        <f t="shared" si="10"/>
        <v>本部町</v>
      </c>
      <c r="CC23" s="260">
        <f t="shared" si="11"/>
        <v>1.4288083205886317E-2</v>
      </c>
      <c r="CD23" s="260">
        <f t="shared" si="1"/>
        <v>0.32549139528516674</v>
      </c>
      <c r="CE23" s="260">
        <f t="shared" si="1"/>
        <v>0</v>
      </c>
      <c r="CF23" s="260">
        <f t="shared" si="1"/>
        <v>0</v>
      </c>
      <c r="CG23" s="260">
        <f t="shared" si="1"/>
        <v>0</v>
      </c>
      <c r="CH23" s="260">
        <f t="shared" si="1"/>
        <v>0</v>
      </c>
      <c r="CI23" s="260">
        <f t="shared" si="12"/>
        <v>0.33977947849105306</v>
      </c>
      <c r="CK23" s="20" t="str">
        <f t="shared" si="13"/>
        <v>47308</v>
      </c>
      <c r="CL23" s="20" t="str">
        <f t="shared" si="14"/>
        <v>本部町</v>
      </c>
      <c r="CM23" s="20">
        <f>VLOOKUP($CK23&amp;"_"&amp;$AZ$7,データシート1!$A:$BS,MATCH("ca_太陽光発電（10kW未満）",データシート1!$A$1:$BS$1,0),0)</f>
        <v>143</v>
      </c>
      <c r="CN23" s="20">
        <f>VLOOKUP($CK23&amp;"_"&amp;$AZ$5,データシート1!$A:$BS,MATCH("ab_家庭",データシート1!$A$1:$BS$1,0),0)</f>
        <v>6482</v>
      </c>
      <c r="CO23" s="260">
        <f t="shared" si="15"/>
        <v>2.2061092255476703E-2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37322</v>
      </c>
      <c r="AY24" s="20" t="str">
        <f>IF(IFERROR(比較地域マスタ!$Z17,"")=0,"",IFERROR(比較地域マスタ!$Z17,""))</f>
        <v>土庄町</v>
      </c>
      <c r="BC24" s="960" t="str">
        <f t="shared" si="0"/>
        <v>37322</v>
      </c>
      <c r="BD24" s="123" t="str">
        <f t="shared" si="2"/>
        <v>土庄町</v>
      </c>
      <c r="BE24" s="40">
        <f>VLOOKUP($BC24&amp;"_"&amp;$AZ$7,データシート1!$A:$BS,MATCH("cb_"&amp;BE$12,データシート1!$A$1:$BS$1,0),0)</f>
        <v>846.8</v>
      </c>
      <c r="BF24" s="40">
        <f>VLOOKUP($BC24&amp;"_"&amp;$AZ$7,データシート1!$A:$BS,MATCH("cb_"&amp;BF$12,データシート1!$A$1:$BS$1,0),0)</f>
        <v>7647.9999999999982</v>
      </c>
      <c r="BG24" s="40">
        <f>VLOOKUP($BC24&amp;"_"&amp;$AZ$7,データシート1!$A:$BS,MATCH("cb_"&amp;BG$12,データシート1!$A$1:$BS$1,0),0)</f>
        <v>19.8</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8514.5999999999967</v>
      </c>
      <c r="BL24" s="42"/>
      <c r="BM24" s="960" t="str">
        <f t="shared" si="4"/>
        <v>37322</v>
      </c>
      <c r="BN24" s="123" t="str">
        <f t="shared" si="5"/>
        <v>土庄町</v>
      </c>
      <c r="BO24" s="40">
        <f>BE24*VLOOKUP(BO$12,別紙!$B$4:$E$10,MATCH("設備利用率",別紙!$B$4:$E$4,0),0)/100*8760/10^3</f>
        <v>1016.2616159999999</v>
      </c>
      <c r="BP24" s="40">
        <f>BF24*VLOOKUP(BP$12,別紙!$B$4:$E$10,MATCH("設備利用率",別紙!$B$4:$E$4,0),0)/100*8760/10^3</f>
        <v>10116.468479999996</v>
      </c>
      <c r="BQ24" s="40">
        <f>BG24*VLOOKUP(BQ$12,別紙!$B$4:$E$10,MATCH("設備利用率",別紙!$B$4:$E$4,0),0)/100*8760/10^3</f>
        <v>43.015104000000001</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11175.745199999996</v>
      </c>
      <c r="BV24" s="42"/>
      <c r="BW24" s="38" t="str">
        <f t="shared" si="7"/>
        <v>37322</v>
      </c>
      <c r="BX24" s="38" t="str">
        <f t="shared" si="8"/>
        <v>土庄町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88299.304810478847</v>
      </c>
      <c r="BZ24" s="42"/>
      <c r="CA24" s="38" t="str">
        <f t="shared" si="9"/>
        <v>37322</v>
      </c>
      <c r="CB24" s="38" t="str">
        <f t="shared" si="10"/>
        <v>土庄町</v>
      </c>
      <c r="CC24" s="260">
        <f t="shared" si="11"/>
        <v>1.1509282187229587E-2</v>
      </c>
      <c r="CD24" s="260">
        <f t="shared" si="1"/>
        <v>0.1145701939750655</v>
      </c>
      <c r="CE24" s="260">
        <f t="shared" si="1"/>
        <v>4.8715110602881237E-4</v>
      </c>
      <c r="CF24" s="260">
        <f t="shared" si="1"/>
        <v>0</v>
      </c>
      <c r="CG24" s="260">
        <f t="shared" si="1"/>
        <v>0</v>
      </c>
      <c r="CH24" s="260">
        <f t="shared" si="1"/>
        <v>0</v>
      </c>
      <c r="CI24" s="260">
        <f t="shared" si="12"/>
        <v>0.12656662726832391</v>
      </c>
      <c r="CK24" s="20" t="str">
        <f t="shared" si="13"/>
        <v>37322</v>
      </c>
      <c r="CL24" s="20" t="str">
        <f t="shared" si="14"/>
        <v>土庄町</v>
      </c>
      <c r="CM24" s="20">
        <f>VLOOKUP($CK24&amp;"_"&amp;$AZ$7,データシート1!$A:$BS,MATCH("ca_太陽光発電（10kW未満）",データシート1!$A$1:$BS$1,0),0)</f>
        <v>168</v>
      </c>
      <c r="CN24" s="20">
        <f>VLOOKUP($CK24&amp;"_"&amp;$AZ$5,データシート1!$A:$BS,MATCH("ab_家庭",データシート1!$A$1:$BS$1,0),0)</f>
        <v>6578</v>
      </c>
      <c r="CO24" s="260">
        <f t="shared" si="15"/>
        <v>2.5539677713590756E-2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27381</v>
      </c>
      <c r="AY25" s="20" t="str">
        <f>IF(IFERROR(比較地域マスタ!$Z18,"")=0,"",IFERROR(比較地域マスタ!$Z18,""))</f>
        <v>太子町</v>
      </c>
      <c r="BC25" s="960" t="str">
        <f t="shared" si="0"/>
        <v>27381</v>
      </c>
      <c r="BD25" s="123" t="str">
        <f t="shared" si="2"/>
        <v>太子町</v>
      </c>
      <c r="BE25" s="40">
        <f>VLOOKUP($BC25&amp;"_"&amp;$AZ$7,データシート1!$A:$BS,MATCH("cb_"&amp;BE$12,データシート1!$A$1:$BS$1,0),0)</f>
        <v>2026.9000000000005</v>
      </c>
      <c r="BF25" s="40">
        <f>VLOOKUP($BC25&amp;"_"&amp;$AZ$7,データシート1!$A:$BS,MATCH("cb_"&amp;BF$12,データシート1!$A$1:$BS$1,0),0)</f>
        <v>2195.2000000000003</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4222.1000000000004</v>
      </c>
      <c r="BL25" s="42"/>
      <c r="BM25" s="960" t="str">
        <f t="shared" si="4"/>
        <v>27381</v>
      </c>
      <c r="BN25" s="123" t="str">
        <f t="shared" si="5"/>
        <v>太子町</v>
      </c>
      <c r="BO25" s="40">
        <f>BE25*VLOOKUP(BO$12,別紙!$B$4:$E$10,MATCH("設備利用率",別紙!$B$4:$E$4,0),0)/100*8760/10^3</f>
        <v>2432.5232280000005</v>
      </c>
      <c r="BP25" s="40">
        <f>BF25*VLOOKUP(BP$12,別紙!$B$4:$E$10,MATCH("設備利用率",別紙!$B$4:$E$4,0),0)/100*8760/10^3</f>
        <v>2903.7227520000001</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5336.2459800000006</v>
      </c>
      <c r="BV25" s="42"/>
      <c r="BW25" s="38" t="str">
        <f t="shared" si="7"/>
        <v>27381</v>
      </c>
      <c r="BX25" s="38" t="str">
        <f t="shared" si="8"/>
        <v>太子町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47961.319191784351</v>
      </c>
      <c r="BZ25" s="42"/>
      <c r="CA25" s="38" t="str">
        <f t="shared" si="9"/>
        <v>27381</v>
      </c>
      <c r="CB25" s="38" t="str">
        <f t="shared" si="10"/>
        <v>太子町</v>
      </c>
      <c r="CC25" s="260">
        <f t="shared" si="11"/>
        <v>5.0718438712517425E-2</v>
      </c>
      <c r="CD25" s="260">
        <f t="shared" si="1"/>
        <v>6.054301259706385E-2</v>
      </c>
      <c r="CE25" s="260">
        <f t="shared" si="1"/>
        <v>0</v>
      </c>
      <c r="CF25" s="260">
        <f t="shared" si="1"/>
        <v>0</v>
      </c>
      <c r="CG25" s="260">
        <f t="shared" si="1"/>
        <v>0</v>
      </c>
      <c r="CH25" s="260">
        <f t="shared" si="1"/>
        <v>0</v>
      </c>
      <c r="CI25" s="260">
        <f t="shared" si="12"/>
        <v>0.11126145130958127</v>
      </c>
      <c r="CK25" s="20" t="str">
        <f t="shared" si="13"/>
        <v>27381</v>
      </c>
      <c r="CL25" s="20" t="str">
        <f t="shared" si="14"/>
        <v>太子町</v>
      </c>
      <c r="CM25" s="20">
        <f>VLOOKUP($CK25&amp;"_"&amp;$AZ$7,データシート1!$A:$BS,MATCH("ca_太陽光発電（10kW未満）",データシート1!$A$1:$BS$1,0),0)</f>
        <v>482</v>
      </c>
      <c r="CN25" s="20">
        <f>VLOOKUP($CK25&amp;"_"&amp;$AZ$5,データシート1!$A:$BS,MATCH("ab_家庭",データシート1!$A$1:$BS$1,0),0)</f>
        <v>5576</v>
      </c>
      <c r="CO25" s="260">
        <f t="shared" si="15"/>
        <v>8.6441893830703012E-2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17205</v>
      </c>
      <c r="AY26" s="20" t="str">
        <f>IF(IFERROR(比較地域マスタ!$Z19,"")=0,"",IFERROR(比較地域マスタ!$Z19,""))</f>
        <v>珠洲市</v>
      </c>
      <c r="BC26" s="960" t="str">
        <f t="shared" si="0"/>
        <v>17205</v>
      </c>
      <c r="BD26" s="123" t="str">
        <f t="shared" si="2"/>
        <v>珠洲市</v>
      </c>
      <c r="BE26" s="40">
        <f>VLOOKUP($BC26&amp;"_"&amp;$AZ$7,データシート1!$A:$BS,MATCH("cb_"&amp;BE$12,データシート1!$A$1:$BS$1,0),0)</f>
        <v>550.86399999999992</v>
      </c>
      <c r="BF26" s="40">
        <f>VLOOKUP($BC26&amp;"_"&amp;$AZ$7,データシート1!$A:$BS,MATCH("cb_"&amp;BF$12,データシート1!$A$1:$BS$1,0),0)</f>
        <v>12969.499999999998</v>
      </c>
      <c r="BG26" s="40">
        <f>VLOOKUP($BC26&amp;"_"&amp;$AZ$7,データシート1!$A:$BS,MATCH("cb_"&amp;BG$12,データシート1!$A$1:$BS$1,0),0)</f>
        <v>45000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58520.364000000001</v>
      </c>
      <c r="BL26" s="42"/>
      <c r="BM26" s="960" t="str">
        <f t="shared" si="4"/>
        <v>17205</v>
      </c>
      <c r="BN26" s="123" t="str">
        <f t="shared" si="5"/>
        <v>珠洲市</v>
      </c>
      <c r="BO26" s="40">
        <f>BE26*VLOOKUP(BO$12,別紙!$B$4:$E$10,MATCH("設備利用率",別紙!$B$4:$E$4,0),0)/100*8760/10^3</f>
        <v>661.10290367999983</v>
      </c>
      <c r="BP26" s="40">
        <f>BF26*VLOOKUP(BP$12,別紙!$B$4:$E$10,MATCH("設備利用率",別紙!$B$4:$E$4,0),0)/100*8760/10^3</f>
        <v>17155.535819999997</v>
      </c>
      <c r="BQ26" s="40">
        <f>BG26*VLOOKUP(BQ$12,別紙!$B$4:$E$10,MATCH("設備利用率",別紙!$B$4:$E$4,0),0)/100*8760/10^3</f>
        <v>97761.600000000006</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115578.23872368</v>
      </c>
      <c r="BV26" s="42"/>
      <c r="BW26" s="38" t="str">
        <f t="shared" si="7"/>
        <v>17205</v>
      </c>
      <c r="BX26" s="38" t="str">
        <f t="shared" si="8"/>
        <v>珠洲市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76606.58220604324</v>
      </c>
      <c r="BZ26" s="42"/>
      <c r="CA26" s="38" t="str">
        <f t="shared" si="9"/>
        <v>17205</v>
      </c>
      <c r="CB26" s="38" t="str">
        <f t="shared" si="10"/>
        <v>珠洲市</v>
      </c>
      <c r="CC26" s="260">
        <f t="shared" si="11"/>
        <v>8.6298446509710958E-3</v>
      </c>
      <c r="CD26" s="260">
        <f t="shared" si="1"/>
        <v>0.22394336525623842</v>
      </c>
      <c r="CE26" s="260">
        <f t="shared" si="1"/>
        <v>1.2761514374451222</v>
      </c>
      <c r="CF26" s="260">
        <f t="shared" si="1"/>
        <v>0</v>
      </c>
      <c r="CG26" s="260">
        <f t="shared" si="1"/>
        <v>0</v>
      </c>
      <c r="CH26" s="260">
        <f t="shared" si="1"/>
        <v>0</v>
      </c>
      <c r="CI26" s="260">
        <f t="shared" si="12"/>
        <v>1.5087246473523317</v>
      </c>
      <c r="CK26" s="20" t="str">
        <f t="shared" si="13"/>
        <v>17205</v>
      </c>
      <c r="CL26" s="20" t="str">
        <f t="shared" si="14"/>
        <v>珠洲市</v>
      </c>
      <c r="CM26" s="20">
        <f>VLOOKUP($CK26&amp;"_"&amp;$AZ$7,データシート1!$A:$BS,MATCH("ca_太陽光発電（10kW未満）",データシート1!$A$1:$BS$1,0),0)</f>
        <v>110</v>
      </c>
      <c r="CN26" s="20">
        <f>VLOOKUP($CK26&amp;"_"&amp;$AZ$5,データシート1!$A:$BS,MATCH("ab_家庭",データシート1!$A$1:$BS$1,0),0)</f>
        <v>5975</v>
      </c>
      <c r="CO26" s="260">
        <f t="shared" si="15"/>
        <v>1.8410041841004185E-2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20403</v>
      </c>
      <c r="AY27" s="20" t="str">
        <f>IF(IFERROR(比較地域マスタ!$Z20,"")=0,"",IFERROR(比較地域マスタ!$Z20,""))</f>
        <v>高森町</v>
      </c>
      <c r="BC27" s="960" t="str">
        <f t="shared" si="0"/>
        <v>20403</v>
      </c>
      <c r="BD27" s="123" t="str">
        <f t="shared" si="2"/>
        <v>高森町</v>
      </c>
      <c r="BE27" s="40">
        <f>VLOOKUP($BC27&amp;"_"&amp;$AZ$7,データシート1!$A:$BS,MATCH("cb_"&amp;BE$12,データシート1!$A$1:$BS$1,0),0)</f>
        <v>4454.6000000000013</v>
      </c>
      <c r="BF27" s="40">
        <f>VLOOKUP($BC27&amp;"_"&amp;$AZ$7,データシート1!$A:$BS,MATCH("cb_"&amp;BF$12,データシート1!$A$1:$BS$1,0),0)</f>
        <v>9842.0999999999949</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14296.699999999997</v>
      </c>
      <c r="BL27" s="42"/>
      <c r="BM27" s="960" t="str">
        <f t="shared" si="4"/>
        <v>20403</v>
      </c>
      <c r="BN27" s="123" t="str">
        <f t="shared" si="5"/>
        <v>高森町</v>
      </c>
      <c r="BO27" s="40">
        <f>BE27*VLOOKUP(BO$12,別紙!$B$4:$E$10,MATCH("設備利用率",別紙!$B$4:$E$4,0),0)/100*8760/10^3</f>
        <v>5346.0545520000014</v>
      </c>
      <c r="BP27" s="40">
        <f>BF27*VLOOKUP(BP$12,別紙!$B$4:$E$10,MATCH("設備利用率",別紙!$B$4:$E$4,0),0)/100*8760/10^3</f>
        <v>13018.736195999994</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18364.790747999996</v>
      </c>
      <c r="BV27" s="42"/>
      <c r="BW27" s="38" t="str">
        <f t="shared" si="7"/>
        <v>20403</v>
      </c>
      <c r="BX27" s="38" t="str">
        <f t="shared" si="8"/>
        <v>高森町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62017.162563960148</v>
      </c>
      <c r="BZ27" s="42"/>
      <c r="CA27" s="38" t="str">
        <f t="shared" si="9"/>
        <v>20403</v>
      </c>
      <c r="CB27" s="38" t="str">
        <f t="shared" si="10"/>
        <v>高森町</v>
      </c>
      <c r="CC27" s="260">
        <f t="shared" si="11"/>
        <v>8.6202824040626749E-2</v>
      </c>
      <c r="CD27" s="260">
        <f t="shared" si="1"/>
        <v>0.20992150652770325</v>
      </c>
      <c r="CE27" s="260">
        <f t="shared" si="1"/>
        <v>0</v>
      </c>
      <c r="CF27" s="260">
        <f t="shared" si="1"/>
        <v>0</v>
      </c>
      <c r="CG27" s="260">
        <f t="shared" si="1"/>
        <v>0</v>
      </c>
      <c r="CH27" s="260">
        <f t="shared" si="1"/>
        <v>0</v>
      </c>
      <c r="CI27" s="260">
        <f t="shared" si="12"/>
        <v>0.29612433056833004</v>
      </c>
      <c r="CK27" s="20" t="str">
        <f t="shared" si="13"/>
        <v>20403</v>
      </c>
      <c r="CL27" s="20" t="str">
        <f t="shared" si="14"/>
        <v>高森町</v>
      </c>
      <c r="CM27" s="20">
        <f>VLOOKUP($CK27&amp;"_"&amp;$AZ$7,データシート1!$A:$BS,MATCH("ca_太陽光発電（10kW未満）",データシート1!$A$1:$BS$1,0),0)</f>
        <v>906</v>
      </c>
      <c r="CN27" s="20">
        <f>VLOOKUP($CK27&amp;"_"&amp;$AZ$5,データシート1!$A:$BS,MATCH("ab_家庭",データシート1!$A$1:$BS$1,0),0)</f>
        <v>4544</v>
      </c>
      <c r="CO27" s="260">
        <f t="shared" si="15"/>
        <v>0.19938380281690141</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02446</v>
      </c>
      <c r="AY28" s="20" t="str">
        <f>IF(IFERROR(比較地域マスタ!$Z21,"")=0,"",IFERROR(比較地域マスタ!$Z21,""))</f>
        <v>階上町</v>
      </c>
      <c r="BC28" s="960" t="str">
        <f t="shared" si="0"/>
        <v>02446</v>
      </c>
      <c r="BD28" s="123" t="str">
        <f t="shared" si="2"/>
        <v>階上町</v>
      </c>
      <c r="BE28" s="40">
        <f>VLOOKUP($BC28&amp;"_"&amp;$AZ$7,データシート1!$A:$BS,MATCH("cb_"&amp;BE$12,データシート1!$A$1:$BS$1,0),0)</f>
        <v>1516.3999999999999</v>
      </c>
      <c r="BF28" s="40">
        <f>VLOOKUP($BC28&amp;"_"&amp;$AZ$7,データシート1!$A:$BS,MATCH("cb_"&amp;BF$12,データシート1!$A$1:$BS$1,0),0)</f>
        <v>21343.8</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22860.2</v>
      </c>
      <c r="BL28" s="42"/>
      <c r="BM28" s="960" t="str">
        <f t="shared" si="4"/>
        <v>02446</v>
      </c>
      <c r="BN28" s="123" t="str">
        <f t="shared" si="5"/>
        <v>階上町</v>
      </c>
      <c r="BO28" s="40">
        <f>BE28*VLOOKUP(BO$12,別紙!$B$4:$E$10,MATCH("設備利用率",別紙!$B$4:$E$4,0),0)/100*8760/10^3</f>
        <v>1819.8619679999999</v>
      </c>
      <c r="BP28" s="40">
        <f>BF28*VLOOKUP(BP$12,別紙!$B$4:$E$10,MATCH("設備利用率",別紙!$B$4:$E$4,0),0)/100*8760/10^3</f>
        <v>28232.724888000004</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30052.586856000005</v>
      </c>
      <c r="BV28" s="42"/>
      <c r="BW28" s="38" t="str">
        <f t="shared" si="7"/>
        <v>02446</v>
      </c>
      <c r="BX28" s="38" t="str">
        <f t="shared" si="8"/>
        <v>階上町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66136.111447259304</v>
      </c>
      <c r="BZ28" s="42"/>
      <c r="CA28" s="38" t="str">
        <f t="shared" si="9"/>
        <v>02446</v>
      </c>
      <c r="CB28" s="38" t="str">
        <f t="shared" si="10"/>
        <v>階上町</v>
      </c>
      <c r="CC28" s="260">
        <f t="shared" si="11"/>
        <v>2.7516918188503738E-2</v>
      </c>
      <c r="CD28" s="260">
        <f t="shared" si="1"/>
        <v>0.42688818967704784</v>
      </c>
      <c r="CE28" s="260">
        <f t="shared" si="1"/>
        <v>0</v>
      </c>
      <c r="CF28" s="260">
        <f t="shared" si="1"/>
        <v>0</v>
      </c>
      <c r="CG28" s="260">
        <f t="shared" si="1"/>
        <v>0</v>
      </c>
      <c r="CH28" s="260">
        <f t="shared" si="1"/>
        <v>0</v>
      </c>
      <c r="CI28" s="260">
        <f t="shared" si="12"/>
        <v>0.45440510786555161</v>
      </c>
      <c r="CK28" s="20" t="str">
        <f t="shared" si="13"/>
        <v>02446</v>
      </c>
      <c r="CL28" s="20" t="str">
        <f t="shared" si="14"/>
        <v>階上町</v>
      </c>
      <c r="CM28" s="20">
        <f>VLOOKUP($CK28&amp;"_"&amp;$AZ$7,データシート1!$A:$BS,MATCH("ca_太陽光発電（10kW未満）",データシート1!$A$1:$BS$1,0),0)</f>
        <v>320</v>
      </c>
      <c r="CN28" s="20">
        <f>VLOOKUP($CK28&amp;"_"&amp;$AZ$5,データシート1!$A:$BS,MATCH("ab_家庭",データシート1!$A$1:$BS$1,0),0)</f>
        <v>6004</v>
      </c>
      <c r="CO28" s="260">
        <f t="shared" si="15"/>
        <v>5.3297801465689541E-2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34309</v>
      </c>
      <c r="AY29" s="20" t="str">
        <f>IF(IFERROR(比較地域マスタ!$Z22,"")=0,"",IFERROR(比較地域マスタ!$Z22,""))</f>
        <v>坂町</v>
      </c>
      <c r="BC29" s="960" t="str">
        <f t="shared" si="0"/>
        <v>34309</v>
      </c>
      <c r="BD29" s="123" t="str">
        <f t="shared" si="2"/>
        <v>坂町</v>
      </c>
      <c r="BE29" s="40">
        <f>VLOOKUP($BC29&amp;"_"&amp;$AZ$7,データシート1!$A:$BS,MATCH("cb_"&amp;BE$12,データシート1!$A$1:$BS$1,0),0)</f>
        <v>944.66999999999928</v>
      </c>
      <c r="BF29" s="40">
        <f>VLOOKUP($BC29&amp;"_"&amp;$AZ$7,データシート1!$A:$BS,MATCH("cb_"&amp;BF$12,データシート1!$A$1:$BS$1,0),0)</f>
        <v>1298.1999999999996</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816</v>
      </c>
      <c r="BK29" s="40">
        <f t="shared" si="3"/>
        <v>3058.869999999999</v>
      </c>
      <c r="BL29" s="42"/>
      <c r="BM29" s="960" t="str">
        <f t="shared" si="4"/>
        <v>34309</v>
      </c>
      <c r="BN29" s="123" t="str">
        <f t="shared" si="5"/>
        <v>坂町</v>
      </c>
      <c r="BO29" s="40">
        <f>BE29*VLOOKUP(BO$12,別紙!$B$4:$E$10,MATCH("設備利用率",別紙!$B$4:$E$4,0),0)/100*8760/10^3</f>
        <v>1133.7173603999991</v>
      </c>
      <c r="BP29" s="40">
        <f>BF29*VLOOKUP(BP$12,別紙!$B$4:$E$10,MATCH("設備利用率",別紙!$B$4:$E$4,0),0)/100*8760/10^3</f>
        <v>1717.2070319999991</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5718.5280000000002</v>
      </c>
      <c r="BU29" s="40">
        <f t="shared" si="6"/>
        <v>8569.4523923999986</v>
      </c>
      <c r="BV29" s="42"/>
      <c r="BW29" s="38" t="str">
        <f t="shared" si="7"/>
        <v>34309</v>
      </c>
      <c r="BX29" s="38" t="str">
        <f t="shared" si="8"/>
        <v>坂町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147737.1468215319</v>
      </c>
      <c r="BZ29" s="42"/>
      <c r="CA29" s="38" t="str">
        <f t="shared" si="9"/>
        <v>34309</v>
      </c>
      <c r="CB29" s="38" t="str">
        <f t="shared" si="10"/>
        <v>坂町</v>
      </c>
      <c r="CC29" s="260">
        <f t="shared" si="11"/>
        <v>7.673881517216128E-3</v>
      </c>
      <c r="CD29" s="260">
        <f t="shared" ref="CD29:CD60" si="16">BP29/$BY29</f>
        <v>1.1623393770250647E-2</v>
      </c>
      <c r="CE29" s="260">
        <f t="shared" ref="CE29:CE60" si="17">BQ29/$BY29</f>
        <v>0</v>
      </c>
      <c r="CF29" s="260">
        <f t="shared" ref="CF29:CF60" si="18">BR29/$BY29</f>
        <v>0</v>
      </c>
      <c r="CG29" s="260">
        <f t="shared" ref="CG29:CG60" si="19">BS29/$BY29</f>
        <v>0</v>
      </c>
      <c r="CH29" s="260">
        <f t="shared" ref="CH29:CH60" si="20">BT29/$BY29</f>
        <v>3.8707448485573129E-2</v>
      </c>
      <c r="CI29" s="260">
        <f t="shared" si="12"/>
        <v>5.8004723773039904E-2</v>
      </c>
      <c r="CK29" s="20" t="str">
        <f t="shared" si="13"/>
        <v>34309</v>
      </c>
      <c r="CL29" s="20" t="str">
        <f t="shared" si="14"/>
        <v>坂町</v>
      </c>
      <c r="CM29" s="20">
        <f>VLOOKUP($CK29&amp;"_"&amp;$AZ$7,データシート1!$A:$BS,MATCH("ca_太陽光発電（10kW未満）",データシート1!$A$1:$BS$1,0),0)</f>
        <v>202</v>
      </c>
      <c r="CN29" s="20">
        <f>VLOOKUP($CK29&amp;"_"&amp;$AZ$5,データシート1!$A:$BS,MATCH("ab_家庭",データシート1!$A$1:$BS$1,0),0)</f>
        <v>5783</v>
      </c>
      <c r="CO29" s="260">
        <f t="shared" si="15"/>
        <v>3.4929967145080405E-2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06461</v>
      </c>
      <c r="AY30" s="20" t="str">
        <f>IF(IFERROR(比較地域マスタ!$Z23,"")=0,"",IFERROR(比較地域マスタ!$Z23,""))</f>
        <v>遊佐町</v>
      </c>
      <c r="BC30" s="960" t="str">
        <f t="shared" si="0"/>
        <v>06461</v>
      </c>
      <c r="BD30" s="123" t="str">
        <f t="shared" si="2"/>
        <v>遊佐町</v>
      </c>
      <c r="BE30" s="40">
        <f>VLOOKUP($BC30&amp;"_"&amp;$AZ$7,データシート1!$A:$BS,MATCH("cb_"&amp;BE$12,データシート1!$A$1:$BS$1,0),0)</f>
        <v>869.99999999999966</v>
      </c>
      <c r="BF30" s="40">
        <f>VLOOKUP($BC30&amp;"_"&amp;$AZ$7,データシート1!$A:$BS,MATCH("cb_"&amp;BF$12,データシート1!$A$1:$BS$1,0),0)</f>
        <v>43717.3</v>
      </c>
      <c r="BG30" s="40">
        <f>VLOOKUP($BC30&amp;"_"&amp;$AZ$7,データシート1!$A:$BS,MATCH("cb_"&amp;BG$12,データシート1!$A$1:$BS$1,0),0)</f>
        <v>23549</v>
      </c>
      <c r="BH30" s="40">
        <f>VLOOKUP($BC30&amp;"_"&amp;$AZ$7,データシート1!$A:$BS,MATCH("cb_"&amp;BH$12,データシート1!$A$1:$BS$1,0),0)</f>
        <v>630.1</v>
      </c>
      <c r="BI30" s="40">
        <f>VLOOKUP($BC30&amp;"_"&amp;$AZ$7,データシート1!$A:$BS,MATCH("cb_"&amp;BI$12,データシート1!$A$1:$BS$1,0),0)</f>
        <v>0</v>
      </c>
      <c r="BJ30" s="40">
        <f>VLOOKUP($BC30&amp;"_"&amp;$AZ$7,データシート1!$A:$BS,MATCH("cb_"&amp;BJ$12,データシート1!$A$1:$BS$1,0),0)</f>
        <v>0</v>
      </c>
      <c r="BK30" s="40">
        <f t="shared" si="3"/>
        <v>68766.400000000009</v>
      </c>
      <c r="BL30" s="42"/>
      <c r="BM30" s="960" t="str">
        <f t="shared" si="4"/>
        <v>06461</v>
      </c>
      <c r="BN30" s="123" t="str">
        <f t="shared" si="5"/>
        <v>遊佐町</v>
      </c>
      <c r="BO30" s="40">
        <f>BE30*VLOOKUP(BO$12,別紙!$B$4:$E$10,MATCH("設備利用率",別紙!$B$4:$E$4,0),0)/100*8760/10^3</f>
        <v>1044.1043999999995</v>
      </c>
      <c r="BP30" s="40">
        <f>BF30*VLOOKUP(BP$12,別紙!$B$4:$E$10,MATCH("設備利用率",別紙!$B$4:$E$4,0),0)/100*8760/10^3</f>
        <v>57827.495747999994</v>
      </c>
      <c r="BQ30" s="40">
        <f>BG30*VLOOKUP(BQ$12,別紙!$B$4:$E$10,MATCH("設備利用率",別紙!$B$4:$E$4,0),0)/100*8760/10^3</f>
        <v>51159.731520000008</v>
      </c>
      <c r="BR30" s="40">
        <f>BH30*VLOOKUP(BR$12,別紙!$B$4:$E$10,MATCH("設備利用率",別紙!$B$4:$E$4,0),0)/100*8760/10^3</f>
        <v>3311.8056000000001</v>
      </c>
      <c r="BS30" s="40">
        <f>BI30*VLOOKUP(BS$12,別紙!$B$4:$E$10,MATCH("設備利用率",別紙!$B$4:$E$4,0),0)/100*8760/10^3</f>
        <v>0</v>
      </c>
      <c r="BT30" s="40">
        <f>BJ30*VLOOKUP(BT$12,別紙!$B$4:$E$10,MATCH("設備利用率",別紙!$B$4:$E$4,0),0)/100*8760/10^3</f>
        <v>0</v>
      </c>
      <c r="BU30" s="40">
        <f t="shared" si="6"/>
        <v>113343.13726800001</v>
      </c>
      <c r="BV30" s="42"/>
      <c r="BW30" s="38" t="str">
        <f t="shared" si="7"/>
        <v>06461</v>
      </c>
      <c r="BX30" s="38" t="str">
        <f t="shared" si="8"/>
        <v>遊佐町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57052.023147246713</v>
      </c>
      <c r="BZ30" s="42"/>
      <c r="CA30" s="38" t="str">
        <f t="shared" si="9"/>
        <v>06461</v>
      </c>
      <c r="CB30" s="38" t="str">
        <f t="shared" si="10"/>
        <v>遊佐町</v>
      </c>
      <c r="CC30" s="260">
        <f t="shared" si="11"/>
        <v>1.8300918046416155E-2</v>
      </c>
      <c r="CD30" s="260">
        <f t="shared" si="16"/>
        <v>1.0135923768864752</v>
      </c>
      <c r="CE30" s="260">
        <f t="shared" si="17"/>
        <v>0.89672072431087724</v>
      </c>
      <c r="CF30" s="260">
        <f t="shared" si="18"/>
        <v>5.8048872192533726E-2</v>
      </c>
      <c r="CG30" s="260">
        <f t="shared" si="19"/>
        <v>0</v>
      </c>
      <c r="CH30" s="260">
        <f t="shared" si="20"/>
        <v>0</v>
      </c>
      <c r="CI30" s="260">
        <f t="shared" si="12"/>
        <v>1.9866628914363023</v>
      </c>
      <c r="CK30" s="20" t="str">
        <f t="shared" si="13"/>
        <v>06461</v>
      </c>
      <c r="CL30" s="20" t="str">
        <f t="shared" si="14"/>
        <v>遊佐町</v>
      </c>
      <c r="CM30" s="20">
        <f>VLOOKUP($CK30&amp;"_"&amp;$AZ$7,データシート1!$A:$BS,MATCH("ca_太陽光発電（10kW未満）",データシート1!$A$1:$BS$1,0),0)</f>
        <v>169</v>
      </c>
      <c r="CN30" s="20">
        <f>VLOOKUP($CK30&amp;"_"&amp;$AZ$5,データシート1!$A:$BS,MATCH("ab_家庭",データシート1!$A$1:$BS$1,0),0)</f>
        <v>4968</v>
      </c>
      <c r="CO30" s="260">
        <f t="shared" si="15"/>
        <v>3.4017713365539451E-2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06402</v>
      </c>
      <c r="AY31" s="20" t="str">
        <f>IF(IFERROR(比較地域マスタ!$Z24,"")=0,"",IFERROR(比較地域マスタ!$Z24,""))</f>
        <v>白鷹町</v>
      </c>
      <c r="BC31" s="960" t="str">
        <f t="shared" si="0"/>
        <v>06402</v>
      </c>
      <c r="BD31" s="123" t="str">
        <f t="shared" si="2"/>
        <v>白鷹町</v>
      </c>
      <c r="BE31" s="40">
        <f>VLOOKUP($BC31&amp;"_"&amp;$AZ$7,データシート1!$A:$BS,MATCH("cb_"&amp;BE$12,データシート1!$A$1:$BS$1,0),0)</f>
        <v>1154.0999999999999</v>
      </c>
      <c r="BF31" s="40">
        <f>VLOOKUP($BC31&amp;"_"&amp;$AZ$7,データシート1!$A:$BS,MATCH("cb_"&amp;BF$12,データシート1!$A$1:$BS$1,0),0)</f>
        <v>1142.4000000000001</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2296.5</v>
      </c>
      <c r="BL31" s="42"/>
      <c r="BM31" s="960" t="str">
        <f t="shared" si="4"/>
        <v>06402</v>
      </c>
      <c r="BN31" s="123" t="str">
        <f t="shared" si="5"/>
        <v>白鷹町</v>
      </c>
      <c r="BO31" s="40">
        <f>BE31*VLOOKUP(BO$12,別紙!$B$4:$E$10,MATCH("設備利用率",別紙!$B$4:$E$4,0),0)/100*8760/10^3</f>
        <v>1385.0584919999999</v>
      </c>
      <c r="BP31" s="40">
        <f>BF31*VLOOKUP(BP$12,別紙!$B$4:$E$10,MATCH("設備利用率",別紙!$B$4:$E$4,0),0)/100*8760/10^3</f>
        <v>1511.1210240000003</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2896.1795160000001</v>
      </c>
      <c r="BV31" s="42"/>
      <c r="BW31" s="38" t="str">
        <f t="shared" si="7"/>
        <v>06402</v>
      </c>
      <c r="BX31" s="38" t="str">
        <f t="shared" si="8"/>
        <v>白鷹町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61564.396660451566</v>
      </c>
      <c r="BZ31" s="42"/>
      <c r="CA31" s="38" t="str">
        <f t="shared" si="9"/>
        <v>06402</v>
      </c>
      <c r="CB31" s="38" t="str">
        <f t="shared" si="10"/>
        <v>白鷹町</v>
      </c>
      <c r="CC31" s="260">
        <f t="shared" si="11"/>
        <v>2.2497718927370718E-2</v>
      </c>
      <c r="CD31" s="260">
        <f t="shared" si="16"/>
        <v>2.454537209768079E-2</v>
      </c>
      <c r="CE31" s="260">
        <f t="shared" si="17"/>
        <v>0</v>
      </c>
      <c r="CF31" s="260">
        <f t="shared" si="18"/>
        <v>0</v>
      </c>
      <c r="CG31" s="260">
        <f t="shared" si="19"/>
        <v>0</v>
      </c>
      <c r="CH31" s="260">
        <f t="shared" si="20"/>
        <v>0</v>
      </c>
      <c r="CI31" s="260">
        <f t="shared" si="12"/>
        <v>4.7043091025051512E-2</v>
      </c>
      <c r="CK31" s="20" t="str">
        <f t="shared" si="13"/>
        <v>06402</v>
      </c>
      <c r="CL31" s="20" t="str">
        <f t="shared" si="14"/>
        <v>白鷹町</v>
      </c>
      <c r="CM31" s="20">
        <f>VLOOKUP($CK31&amp;"_"&amp;$AZ$7,データシート1!$A:$BS,MATCH("ca_太陽光発電（10kW未満）",データシート1!$A$1:$BS$1,0),0)</f>
        <v>241</v>
      </c>
      <c r="CN31" s="20">
        <f>VLOOKUP($CK31&amp;"_"&amp;$AZ$5,データシート1!$A:$BS,MATCH("ab_家庭",データシート1!$A$1:$BS$1,0),0)</f>
        <v>4712</v>
      </c>
      <c r="CO31" s="260">
        <f t="shared" si="15"/>
        <v>5.1146010186757213E-2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20402</v>
      </c>
      <c r="AY32" s="20" t="str">
        <f>IF(IFERROR(比較地域マスタ!$Z25,"")=0,"",IFERROR(比較地域マスタ!$Z25,""))</f>
        <v>松川町</v>
      </c>
      <c r="AZ32" s="24"/>
      <c r="BA32" s="24"/>
      <c r="BB32" s="24"/>
      <c r="BC32" s="960" t="str">
        <f t="shared" si="0"/>
        <v>20402</v>
      </c>
      <c r="BD32" s="123" t="str">
        <f t="shared" si="2"/>
        <v>松川町</v>
      </c>
      <c r="BE32" s="40">
        <f>VLOOKUP($BC32&amp;"_"&amp;$AZ$7,データシート1!$A:$BS,MATCH("cb_"&amp;BE$12,データシート1!$A$1:$BS$1,0),0)</f>
        <v>4175.7000000000035</v>
      </c>
      <c r="BF32" s="40">
        <f>VLOOKUP($BC32&amp;"_"&amp;$AZ$7,データシート1!$A:$BS,MATCH("cb_"&amp;BF$12,データシート1!$A$1:$BS$1,0),0)</f>
        <v>19416.000000000018</v>
      </c>
      <c r="BG32" s="40">
        <f>VLOOKUP($BC32&amp;"_"&amp;$AZ$7,データシート1!$A:$BS,MATCH("cb_"&amp;BG$12,データシート1!$A$1:$BS$1,0),0)</f>
        <v>0</v>
      </c>
      <c r="BH32" s="40">
        <f>VLOOKUP($BC32&amp;"_"&amp;$AZ$7,データシート1!$A:$BS,MATCH("cb_"&amp;BH$12,データシート1!$A$1:$BS$1,0),0)</f>
        <v>1129</v>
      </c>
      <c r="BI32" s="40">
        <f>VLOOKUP($BC32&amp;"_"&amp;$AZ$7,データシート1!$A:$BS,MATCH("cb_"&amp;BI$12,データシート1!$A$1:$BS$1,0),0)</f>
        <v>0</v>
      </c>
      <c r="BJ32" s="40">
        <f>VLOOKUP($BC32&amp;"_"&amp;$AZ$7,データシート1!$A:$BS,MATCH("cb_"&amp;BJ$12,データシート1!$A$1:$BS$1,0),0)</f>
        <v>0</v>
      </c>
      <c r="BK32" s="40">
        <f t="shared" si="3"/>
        <v>24720.700000000023</v>
      </c>
      <c r="BL32" s="42"/>
      <c r="BM32" s="960" t="str">
        <f t="shared" si="4"/>
        <v>20402</v>
      </c>
      <c r="BN32" s="123" t="str">
        <f t="shared" si="5"/>
        <v>松川町</v>
      </c>
      <c r="BO32" s="40">
        <f>BE32*VLOOKUP(BO$12,別紙!$B$4:$E$10,MATCH("設備利用率",別紙!$B$4:$E$4,0),0)/100*8760/10^3</f>
        <v>5011.3410840000042</v>
      </c>
      <c r="BP32" s="40">
        <f>BF32*VLOOKUP(BP$12,別紙!$B$4:$E$10,MATCH("設備利用率",別紙!$B$4:$E$4,0),0)/100*8760/10^3</f>
        <v>25682.708160000024</v>
      </c>
      <c r="BQ32" s="40">
        <f>BG32*VLOOKUP(BQ$12,別紙!$B$4:$E$10,MATCH("設備利用率",別紙!$B$4:$E$4,0),0)/100*8760/10^3</f>
        <v>0</v>
      </c>
      <c r="BR32" s="40">
        <f>BH32*VLOOKUP(BR$12,別紙!$B$4:$E$10,MATCH("設備利用率",別紙!$B$4:$E$4,0),0)/100*8760/10^3</f>
        <v>5934.0240000000003</v>
      </c>
      <c r="BS32" s="40">
        <f>BI32*VLOOKUP(BS$12,別紙!$B$4:$E$10,MATCH("設備利用率",別紙!$B$4:$E$4,0),0)/100*8760/10^3</f>
        <v>0</v>
      </c>
      <c r="BT32" s="40">
        <f>BJ32*VLOOKUP(BT$12,別紙!$B$4:$E$10,MATCH("設備利用率",別紙!$B$4:$E$4,0),0)/100*8760/10^3</f>
        <v>0</v>
      </c>
      <c r="BU32" s="40">
        <f t="shared" si="6"/>
        <v>36628.073244000028</v>
      </c>
      <c r="BV32" s="42"/>
      <c r="BW32" s="38" t="str">
        <f t="shared" si="7"/>
        <v>20402</v>
      </c>
      <c r="BX32" s="38" t="str">
        <f t="shared" si="8"/>
        <v>松川町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69256.291857258489</v>
      </c>
      <c r="BZ32" s="42"/>
      <c r="CA32" s="38" t="str">
        <f t="shared" si="9"/>
        <v>20402</v>
      </c>
      <c r="CB32" s="38" t="str">
        <f t="shared" si="10"/>
        <v>松川町</v>
      </c>
      <c r="CC32" s="260">
        <f t="shared" si="11"/>
        <v>7.235936186604805E-2</v>
      </c>
      <c r="CD32" s="260">
        <f t="shared" si="16"/>
        <v>0.37083573883703846</v>
      </c>
      <c r="CE32" s="260">
        <f t="shared" si="17"/>
        <v>0</v>
      </c>
      <c r="CF32" s="260">
        <f t="shared" si="18"/>
        <v>8.568209242606277E-2</v>
      </c>
      <c r="CG32" s="260">
        <f t="shared" si="19"/>
        <v>0</v>
      </c>
      <c r="CH32" s="260">
        <f t="shared" si="20"/>
        <v>0</v>
      </c>
      <c r="CI32" s="260">
        <f t="shared" si="12"/>
        <v>0.52887719312914927</v>
      </c>
      <c r="CJ32" s="24"/>
      <c r="CK32" s="20" t="str">
        <f t="shared" si="13"/>
        <v>20402</v>
      </c>
      <c r="CL32" s="20" t="str">
        <f t="shared" si="14"/>
        <v>松川町</v>
      </c>
      <c r="CM32" s="20">
        <f>VLOOKUP($CK32&amp;"_"&amp;$AZ$7,データシート1!$A:$BS,MATCH("ca_太陽光発電（10kW未満）",データシート1!$A$1:$BS$1,0),0)</f>
        <v>839</v>
      </c>
      <c r="CN32" s="20">
        <f>VLOOKUP($CK32&amp;"_"&amp;$AZ$5,データシート1!$A:$BS,MATCH("ab_家庭",データシート1!$A$1:$BS$1,0),0)</f>
        <v>4744</v>
      </c>
      <c r="CO32" s="260">
        <f t="shared" si="15"/>
        <v>0.17685497470489039</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02381</v>
      </c>
      <c r="AY33" s="20" t="str">
        <f>IF(IFERROR(比較地域マスタ!$Z26,"")=0,"",IFERROR(比較地域マスタ!$Z26,""))</f>
        <v>板柳町</v>
      </c>
      <c r="BC33" s="960" t="str">
        <f t="shared" si="0"/>
        <v>02381</v>
      </c>
      <c r="BD33" s="123" t="str">
        <f t="shared" si="2"/>
        <v>板柳町</v>
      </c>
      <c r="BE33" s="40">
        <f>VLOOKUP($BC33&amp;"_"&amp;$AZ$7,データシート1!$A:$BS,MATCH("cb_"&amp;BE$12,データシート1!$A$1:$BS$1,0),0)</f>
        <v>545.19999999999993</v>
      </c>
      <c r="BF33" s="40">
        <f>VLOOKUP($BC33&amp;"_"&amp;$AZ$7,データシート1!$A:$BS,MATCH("cb_"&amp;BF$12,データシート1!$A$1:$BS$1,0),0)</f>
        <v>717.4</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1262.5999999999999</v>
      </c>
      <c r="BL33" s="42"/>
      <c r="BM33" s="960" t="str">
        <f t="shared" si="4"/>
        <v>02381</v>
      </c>
      <c r="BN33" s="123" t="str">
        <f t="shared" si="5"/>
        <v>板柳町</v>
      </c>
      <c r="BO33" s="40">
        <f>BE33*VLOOKUP(BO$12,別紙!$B$4:$E$10,MATCH("設備利用率",別紙!$B$4:$E$4,0),0)/100*8760/10^3</f>
        <v>654.3054239999999</v>
      </c>
      <c r="BP33" s="40">
        <f>BF33*VLOOKUP(BP$12,別紙!$B$4:$E$10,MATCH("設備利用率",別紙!$B$4:$E$4,0),0)/100*8760/10^3</f>
        <v>948.94802400000003</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1603.2534479999999</v>
      </c>
      <c r="BV33" s="42"/>
      <c r="BW33" s="38" t="str">
        <f t="shared" si="7"/>
        <v>02381</v>
      </c>
      <c r="BX33" s="38" t="str">
        <f t="shared" si="8"/>
        <v>板柳町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52170.35286462072</v>
      </c>
      <c r="BZ33" s="42"/>
      <c r="CA33" s="38" t="str">
        <f t="shared" si="9"/>
        <v>02381</v>
      </c>
      <c r="CB33" s="38" t="str">
        <f t="shared" si="10"/>
        <v>板柳町</v>
      </c>
      <c r="CC33" s="260">
        <f t="shared" si="11"/>
        <v>1.2541709765657279E-2</v>
      </c>
      <c r="CD33" s="260">
        <f t="shared" si="16"/>
        <v>1.818941164654319E-2</v>
      </c>
      <c r="CE33" s="260">
        <f t="shared" si="17"/>
        <v>0</v>
      </c>
      <c r="CF33" s="260">
        <f t="shared" si="18"/>
        <v>0</v>
      </c>
      <c r="CG33" s="260">
        <f t="shared" si="19"/>
        <v>0</v>
      </c>
      <c r="CH33" s="260">
        <f t="shared" si="20"/>
        <v>0</v>
      </c>
      <c r="CI33" s="260">
        <f t="shared" si="12"/>
        <v>3.0731121412200472E-2</v>
      </c>
      <c r="CK33" s="20" t="str">
        <f t="shared" si="13"/>
        <v>02381</v>
      </c>
      <c r="CL33" s="20" t="str">
        <f t="shared" si="14"/>
        <v>板柳町</v>
      </c>
      <c r="CM33" s="20">
        <f>VLOOKUP($CK33&amp;"_"&amp;$AZ$7,データシート1!$A:$BS,MATCH("ca_太陽光発電（10kW未満）",データシート1!$A$1:$BS$1,0),0)</f>
        <v>112</v>
      </c>
      <c r="CN33" s="20">
        <f>VLOOKUP($CK33&amp;"_"&amp;$AZ$5,データシート1!$A:$BS,MATCH("ab_家庭",データシート1!$A$1:$BS$1,0),0)</f>
        <v>5475</v>
      </c>
      <c r="CO33" s="260">
        <f t="shared" si="15"/>
        <v>2.045662100456621E-2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10429</v>
      </c>
      <c r="AY34" s="20" t="str">
        <f>IF(IFERROR(比較地域マスタ!$Z27,"")=0,"",IFERROR(比較地域マスタ!$Z27,""))</f>
        <v>東吾妻町</v>
      </c>
      <c r="BC34" s="960" t="str">
        <f t="shared" si="0"/>
        <v>10429</v>
      </c>
      <c r="BD34" s="123" t="str">
        <f t="shared" si="2"/>
        <v>東吾妻町</v>
      </c>
      <c r="BE34" s="40">
        <f>VLOOKUP($BC34&amp;"_"&amp;$AZ$7,データシート1!$A:$BS,MATCH("cb_"&amp;BE$12,データシート1!$A$1:$BS$1,0),0)</f>
        <v>2035.5000000000023</v>
      </c>
      <c r="BF34" s="40">
        <f>VLOOKUP($BC34&amp;"_"&amp;$AZ$7,データシート1!$A:$BS,MATCH("cb_"&amp;BF$12,データシート1!$A$1:$BS$1,0),0)</f>
        <v>52180.89999999998</v>
      </c>
      <c r="BG34" s="40">
        <f>VLOOKUP($BC34&amp;"_"&amp;$AZ$7,データシート1!$A:$BS,MATCH("cb_"&amp;BG$12,データシート1!$A$1:$BS$1,0),0)</f>
        <v>0</v>
      </c>
      <c r="BH34" s="40">
        <f>VLOOKUP($BC34&amp;"_"&amp;$AZ$7,データシート1!$A:$BS,MATCH("cb_"&amp;BH$12,データシート1!$A$1:$BS$1,0),0)</f>
        <v>207</v>
      </c>
      <c r="BI34" s="40">
        <f>VLOOKUP($BC34&amp;"_"&amp;$AZ$7,データシート1!$A:$BS,MATCH("cb_"&amp;BI$12,データシート1!$A$1:$BS$1,0),0)</f>
        <v>0</v>
      </c>
      <c r="BJ34" s="40">
        <f>VLOOKUP($BC34&amp;"_"&amp;$AZ$7,データシート1!$A:$BS,MATCH("cb_"&amp;BJ$12,データシート1!$A$1:$BS$1,0),0)</f>
        <v>13720</v>
      </c>
      <c r="BK34" s="40">
        <f t="shared" si="3"/>
        <v>68143.39999999998</v>
      </c>
      <c r="BL34" s="42"/>
      <c r="BM34" s="960" t="str">
        <f t="shared" si="4"/>
        <v>10429</v>
      </c>
      <c r="BN34" s="123" t="str">
        <f t="shared" si="5"/>
        <v>東吾妻町</v>
      </c>
      <c r="BO34" s="40">
        <f>BE34*VLOOKUP(BO$12,別紙!$B$4:$E$10,MATCH("設備利用率",別紙!$B$4:$E$4,0),0)/100*8760/10^3</f>
        <v>2442.844260000003</v>
      </c>
      <c r="BP34" s="40">
        <f>BF34*VLOOKUP(BP$12,別紙!$B$4:$E$10,MATCH("設備利用率",別紙!$B$4:$E$4,0),0)/100*8760/10^3</f>
        <v>69022.807283999966</v>
      </c>
      <c r="BQ34" s="40">
        <f>BG34*VLOOKUP(BQ$12,別紙!$B$4:$E$10,MATCH("設備利用率",別紙!$B$4:$E$4,0),0)/100*8760/10^3</f>
        <v>0</v>
      </c>
      <c r="BR34" s="40">
        <f>BH34*VLOOKUP(BR$12,別紙!$B$4:$E$10,MATCH("設備利用率",別紙!$B$4:$E$4,0),0)/100*8760/10^3</f>
        <v>1087.992</v>
      </c>
      <c r="BS34" s="40">
        <f>BI34*VLOOKUP(BS$12,別紙!$B$4:$E$10,MATCH("設備利用率",別紙!$B$4:$E$4,0),0)/100*8760/10^3</f>
        <v>0</v>
      </c>
      <c r="BT34" s="40">
        <f>BJ34*VLOOKUP(BT$12,別紙!$B$4:$E$10,MATCH("設備利用率",別紙!$B$4:$E$4,0),0)/100*8760/10^3</f>
        <v>96149.759999999995</v>
      </c>
      <c r="BU34" s="40">
        <f t="shared" si="6"/>
        <v>168703.40354399994</v>
      </c>
      <c r="BV34" s="42"/>
      <c r="BW34" s="38" t="str">
        <f t="shared" si="7"/>
        <v>10429</v>
      </c>
      <c r="BX34" s="38" t="str">
        <f t="shared" si="8"/>
        <v>東吾妻町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82788.869547995244</v>
      </c>
      <c r="BZ34" s="42"/>
      <c r="CA34" s="38" t="str">
        <f t="shared" si="9"/>
        <v>10429</v>
      </c>
      <c r="CB34" s="38" t="str">
        <f t="shared" si="10"/>
        <v>東吾妻町</v>
      </c>
      <c r="CC34" s="260">
        <f t="shared" si="11"/>
        <v>2.9506916489345364E-2</v>
      </c>
      <c r="CD34" s="260">
        <f t="shared" si="16"/>
        <v>0.83372085717374522</v>
      </c>
      <c r="CE34" s="260">
        <f t="shared" si="17"/>
        <v>0</v>
      </c>
      <c r="CF34" s="260">
        <f t="shared" si="18"/>
        <v>1.3141766591815313E-2</v>
      </c>
      <c r="CG34" s="260">
        <f t="shared" si="19"/>
        <v>0</v>
      </c>
      <c r="CH34" s="260">
        <f t="shared" si="20"/>
        <v>1.1613851055697655</v>
      </c>
      <c r="CI34" s="260">
        <f t="shared" si="12"/>
        <v>2.0377546458246711</v>
      </c>
      <c r="CK34" s="20" t="str">
        <f t="shared" si="13"/>
        <v>10429</v>
      </c>
      <c r="CL34" s="20" t="str">
        <f t="shared" si="14"/>
        <v>東吾妻町</v>
      </c>
      <c r="CM34" s="20">
        <f>VLOOKUP($CK34&amp;"_"&amp;$AZ$7,データシート1!$A:$BS,MATCH("ca_太陽光発電（10kW未満）",データシート1!$A$1:$BS$1,0),0)</f>
        <v>377</v>
      </c>
      <c r="CN34" s="20">
        <f>VLOOKUP($CK34&amp;"_"&amp;$AZ$5,データシート1!$A:$BS,MATCH("ab_家庭",データシート1!$A$1:$BS$1,0),0)</f>
        <v>5543</v>
      </c>
      <c r="CO34" s="260">
        <f t="shared" si="15"/>
        <v>6.8013710986830234E-2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33423</v>
      </c>
      <c r="AY35" s="20" t="str">
        <f>IF(IFERROR(比較地域マスタ!$Z28,"")=0,"",IFERROR(比較地域マスタ!$Z28,""))</f>
        <v>早島町</v>
      </c>
      <c r="BC35" s="960" t="str">
        <f t="shared" si="0"/>
        <v>33423</v>
      </c>
      <c r="BD35" s="123" t="str">
        <f t="shared" si="2"/>
        <v>早島町</v>
      </c>
      <c r="BE35" s="40">
        <f>VLOOKUP($BC35&amp;"_"&amp;$AZ$7,データシート1!$A:$BS,MATCH("cb_"&amp;BE$12,データシート1!$A$1:$BS$1,0),0)</f>
        <v>2246.800000000002</v>
      </c>
      <c r="BF35" s="40">
        <f>VLOOKUP($BC35&amp;"_"&amp;$AZ$7,データシート1!$A:$BS,MATCH("cb_"&amp;BF$12,データシート1!$A$1:$BS$1,0),0)</f>
        <v>9647.0749999999971</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11893.875</v>
      </c>
      <c r="BL35" s="42"/>
      <c r="BM35" s="960" t="str">
        <f t="shared" si="4"/>
        <v>33423</v>
      </c>
      <c r="BN35" s="123" t="str">
        <f t="shared" si="5"/>
        <v>早島町</v>
      </c>
      <c r="BO35" s="40">
        <f>BE35*VLOOKUP(BO$12,別紙!$B$4:$E$10,MATCH("設備利用率",別紙!$B$4:$E$4,0),0)/100*8760/10^3</f>
        <v>2696.4296160000017</v>
      </c>
      <c r="BP35" s="40">
        <f>BF35*VLOOKUP(BP$12,別紙!$B$4:$E$10,MATCH("設備利用率",別紙!$B$4:$E$4,0),0)/100*8760/10^3</f>
        <v>12760.764926999997</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15457.194542999998</v>
      </c>
      <c r="BV35" s="42"/>
      <c r="BW35" s="38" t="str">
        <f t="shared" si="7"/>
        <v>33423</v>
      </c>
      <c r="BX35" s="38" t="str">
        <f t="shared" si="8"/>
        <v>早島町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87828.124886419799</v>
      </c>
      <c r="BZ35" s="42"/>
      <c r="CA35" s="38" t="str">
        <f t="shared" si="9"/>
        <v>33423</v>
      </c>
      <c r="CB35" s="38" t="str">
        <f t="shared" si="10"/>
        <v>早島町</v>
      </c>
      <c r="CC35" s="260">
        <f t="shared" si="11"/>
        <v>3.0701208974768062E-2</v>
      </c>
      <c r="CD35" s="260">
        <f t="shared" si="16"/>
        <v>0.14529246688919231</v>
      </c>
      <c r="CE35" s="260">
        <f t="shared" si="17"/>
        <v>0</v>
      </c>
      <c r="CF35" s="260">
        <f t="shared" si="18"/>
        <v>0</v>
      </c>
      <c r="CG35" s="260">
        <f t="shared" si="19"/>
        <v>0</v>
      </c>
      <c r="CH35" s="260">
        <f t="shared" si="20"/>
        <v>0</v>
      </c>
      <c r="CI35" s="260">
        <f t="shared" si="12"/>
        <v>0.17599367586396036</v>
      </c>
      <c r="CK35" s="20" t="str">
        <f t="shared" si="13"/>
        <v>33423</v>
      </c>
      <c r="CL35" s="20" t="str">
        <f t="shared" si="14"/>
        <v>早島町</v>
      </c>
      <c r="CM35" s="20">
        <f>VLOOKUP($CK35&amp;"_"&amp;$AZ$7,データシート1!$A:$BS,MATCH("ca_太陽光発電（10kW未満）",データシート1!$A$1:$BS$1,0),0)</f>
        <v>445</v>
      </c>
      <c r="CN35" s="20">
        <f>VLOOKUP($CK35&amp;"_"&amp;$AZ$5,データシート1!$A:$BS,MATCH("ab_家庭",データシート1!$A$1:$BS$1,0),0)</f>
        <v>5120</v>
      </c>
      <c r="CO35" s="260">
        <f t="shared" si="15"/>
        <v>8.69140625E-2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10384</v>
      </c>
      <c r="AY36" s="20" t="str">
        <f>IF(IFERROR(比較地域マスタ!$Z29,"")=0,"",IFERROR(比較地域マスタ!$Z29,""))</f>
        <v>甘楽町</v>
      </c>
      <c r="BC36" s="960" t="str">
        <f t="shared" si="0"/>
        <v>10384</v>
      </c>
      <c r="BD36" s="123" t="str">
        <f t="shared" si="2"/>
        <v>甘楽町</v>
      </c>
      <c r="BE36" s="40">
        <f>VLOOKUP($BC36&amp;"_"&amp;$AZ$7,データシート1!$A:$BS,MATCH("cb_"&amp;BE$12,データシート1!$A$1:$BS$1,0),0)</f>
        <v>1692.7000000000007</v>
      </c>
      <c r="BF36" s="40">
        <f>VLOOKUP($BC36&amp;"_"&amp;$AZ$7,データシート1!$A:$BS,MATCH("cb_"&amp;BF$12,データシート1!$A$1:$BS$1,0),0)</f>
        <v>13168.799999999996</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14861.499999999996</v>
      </c>
      <c r="BL36" s="42"/>
      <c r="BM36" s="960" t="str">
        <f t="shared" si="4"/>
        <v>10384</v>
      </c>
      <c r="BN36" s="123" t="str">
        <f t="shared" si="5"/>
        <v>甘楽町</v>
      </c>
      <c r="BO36" s="40">
        <f>BE36*VLOOKUP(BO$12,別紙!$B$4:$E$10,MATCH("設備利用率",別紙!$B$4:$E$4,0),0)/100*8760/10^3</f>
        <v>2031.4431240000008</v>
      </c>
      <c r="BP36" s="40">
        <f>BF36*VLOOKUP(BP$12,別紙!$B$4:$E$10,MATCH("設備利用率",別紙!$B$4:$E$4,0),0)/100*8760/10^3</f>
        <v>17419.161887999991</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19450.605011999993</v>
      </c>
      <c r="BV36" s="42"/>
      <c r="BW36" s="38" t="str">
        <f t="shared" si="7"/>
        <v>10384</v>
      </c>
      <c r="BX36" s="38" t="str">
        <f t="shared" si="8"/>
        <v>甘楽町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71626.50642243131</v>
      </c>
      <c r="BZ36" s="42"/>
      <c r="CA36" s="38" t="str">
        <f t="shared" si="9"/>
        <v>10384</v>
      </c>
      <c r="CB36" s="38" t="str">
        <f t="shared" si="10"/>
        <v>甘楽町</v>
      </c>
      <c r="CC36" s="260">
        <f t="shared" si="11"/>
        <v>2.8361611161364875E-2</v>
      </c>
      <c r="CD36" s="260">
        <f t="shared" si="16"/>
        <v>0.24319435301321388</v>
      </c>
      <c r="CE36" s="260">
        <f t="shared" si="17"/>
        <v>0</v>
      </c>
      <c r="CF36" s="260">
        <f t="shared" si="18"/>
        <v>0</v>
      </c>
      <c r="CG36" s="260">
        <f t="shared" si="19"/>
        <v>0</v>
      </c>
      <c r="CH36" s="260">
        <f t="shared" si="20"/>
        <v>0</v>
      </c>
      <c r="CI36" s="260">
        <f t="shared" si="12"/>
        <v>0.27155596417457878</v>
      </c>
      <c r="CK36" s="20" t="str">
        <f t="shared" si="13"/>
        <v>10384</v>
      </c>
      <c r="CL36" s="20" t="str">
        <f t="shared" si="14"/>
        <v>甘楽町</v>
      </c>
      <c r="CM36" s="20">
        <f>VLOOKUP($CK36&amp;"_"&amp;$AZ$7,データシート1!$A:$BS,MATCH("ca_太陽光発電（10kW未満）",データシート1!$A$1:$BS$1,0),0)</f>
        <v>316</v>
      </c>
      <c r="CN36" s="20">
        <f>VLOOKUP($CK36&amp;"_"&amp;$AZ$5,データシート1!$A:$BS,MATCH("ab_家庭",データシート1!$A$1:$BS$1,0),0)</f>
        <v>5081</v>
      </c>
      <c r="CO36" s="260">
        <f t="shared" si="15"/>
        <v>6.2192481794922261E-2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07342</v>
      </c>
      <c r="AY37" s="20" t="str">
        <f>IF(IFERROR(比較地域マスタ!$Z30,"")=0,"",IFERROR(比較地域マスタ!$Z30,""))</f>
        <v>鏡石町</v>
      </c>
      <c r="BC37" s="960" t="str">
        <f t="shared" si="0"/>
        <v>07342</v>
      </c>
      <c r="BD37" s="123" t="str">
        <f t="shared" si="2"/>
        <v>鏡石町</v>
      </c>
      <c r="BE37" s="40">
        <f>VLOOKUP($BC37&amp;"_"&amp;$AZ$7,データシート1!$A:$BS,MATCH("cb_"&amp;BE$12,データシート1!$A$1:$BS$1,0),0)</f>
        <v>2469.6000000000017</v>
      </c>
      <c r="BF37" s="40">
        <f>VLOOKUP($BC37&amp;"_"&amp;$AZ$7,データシート1!$A:$BS,MATCH("cb_"&amp;BF$12,データシート1!$A$1:$BS$1,0),0)</f>
        <v>21956.30000000001</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24425.900000000012</v>
      </c>
      <c r="BL37" s="42"/>
      <c r="BM37" s="960" t="str">
        <f t="shared" si="4"/>
        <v>07342</v>
      </c>
      <c r="BN37" s="123" t="str">
        <f t="shared" si="5"/>
        <v>鏡石町</v>
      </c>
      <c r="BO37" s="40">
        <f>BE37*VLOOKUP(BO$12,別紙!$B$4:$E$10,MATCH("設備利用率",別紙!$B$4:$E$4,0),0)/100*8760/10^3</f>
        <v>2963.8163520000016</v>
      </c>
      <c r="BP37" s="40">
        <f>BF37*VLOOKUP(BP$12,別紙!$B$4:$E$10,MATCH("設備利用率",別紙!$B$4:$E$4,0),0)/100*8760/10^3</f>
        <v>29042.915388000012</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32006.731740000014</v>
      </c>
      <c r="BV37" s="42"/>
      <c r="BW37" s="38" t="str">
        <f t="shared" si="7"/>
        <v>07342</v>
      </c>
      <c r="BX37" s="38" t="str">
        <f t="shared" si="8"/>
        <v>鏡石町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101419.78219603305</v>
      </c>
      <c r="BZ37" s="42"/>
      <c r="CA37" s="38" t="str">
        <f t="shared" si="9"/>
        <v>07342</v>
      </c>
      <c r="CB37" s="38" t="str">
        <f t="shared" si="10"/>
        <v>鏡石町</v>
      </c>
      <c r="CC37" s="260">
        <f t="shared" si="11"/>
        <v>2.9223256921132777E-2</v>
      </c>
      <c r="CD37" s="260">
        <f t="shared" si="16"/>
        <v>0.28636341706850954</v>
      </c>
      <c r="CE37" s="260">
        <f t="shared" si="17"/>
        <v>0</v>
      </c>
      <c r="CF37" s="260">
        <f t="shared" si="18"/>
        <v>0</v>
      </c>
      <c r="CG37" s="260">
        <f t="shared" si="19"/>
        <v>0</v>
      </c>
      <c r="CH37" s="260">
        <f t="shared" si="20"/>
        <v>0</v>
      </c>
      <c r="CI37" s="260">
        <f t="shared" si="12"/>
        <v>0.31558667398964235</v>
      </c>
      <c r="CK37" s="20" t="str">
        <f t="shared" si="13"/>
        <v>07342</v>
      </c>
      <c r="CL37" s="20" t="str">
        <f t="shared" si="14"/>
        <v>鏡石町</v>
      </c>
      <c r="CM37" s="20">
        <f>VLOOKUP($CK37&amp;"_"&amp;$AZ$7,データシート1!$A:$BS,MATCH("ca_太陽光発電（10kW未満）",データシート1!$A$1:$BS$1,0),0)</f>
        <v>512</v>
      </c>
      <c r="CN37" s="20">
        <f>VLOOKUP($CK37&amp;"_"&amp;$AZ$5,データシート1!$A:$BS,MATCH("ab_家庭",データシート1!$A$1:$BS$1,0),0)</f>
        <v>4883</v>
      </c>
      <c r="CO37" s="260">
        <f t="shared" si="15"/>
        <v>0.10485357362277288</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33606</v>
      </c>
      <c r="AY38" s="20" t="str">
        <f>IF(IFERROR(比較地域マスタ!$Z31,"")=0,"",IFERROR(比較地域マスタ!$Z31,""))</f>
        <v>鏡野町</v>
      </c>
      <c r="BC38" s="960" t="str">
        <f t="shared" si="0"/>
        <v>33606</v>
      </c>
      <c r="BD38" s="123" t="str">
        <f t="shared" si="2"/>
        <v>鏡野町</v>
      </c>
      <c r="BE38" s="40">
        <f>VLOOKUP($BC38&amp;"_"&amp;$AZ$7,データシート1!$A:$BS,MATCH("cb_"&amp;BE$12,データシート1!$A$1:$BS$1,0),0)</f>
        <v>1696.9</v>
      </c>
      <c r="BF38" s="40">
        <f>VLOOKUP($BC38&amp;"_"&amp;$AZ$7,データシート1!$A:$BS,MATCH("cb_"&amp;BF$12,データシート1!$A$1:$BS$1,0),0)</f>
        <v>11095.800000000003</v>
      </c>
      <c r="BG38" s="40">
        <f>VLOOKUP($BC38&amp;"_"&amp;$AZ$7,データシート1!$A:$BS,MATCH("cb_"&amp;BG$12,データシート1!$A$1:$BS$1,0),0)</f>
        <v>0</v>
      </c>
      <c r="BH38" s="40">
        <f>VLOOKUP($BC38&amp;"_"&amp;$AZ$7,データシート1!$A:$BS,MATCH("cb_"&amp;BH$12,データシート1!$A$1:$BS$1,0),0)</f>
        <v>15560</v>
      </c>
      <c r="BI38" s="40">
        <f>VLOOKUP($BC38&amp;"_"&amp;$AZ$7,データシート1!$A:$BS,MATCH("cb_"&amp;BI$12,データシート1!$A$1:$BS$1,0),0)</f>
        <v>0</v>
      </c>
      <c r="BJ38" s="40">
        <f>VLOOKUP($BC38&amp;"_"&amp;$AZ$7,データシート1!$A:$BS,MATCH("cb_"&amp;BJ$12,データシート1!$A$1:$BS$1,0),0)</f>
        <v>0</v>
      </c>
      <c r="BK38" s="40">
        <f t="shared" si="3"/>
        <v>28352.700000000004</v>
      </c>
      <c r="BL38" s="42"/>
      <c r="BM38" s="960" t="str">
        <f t="shared" si="4"/>
        <v>33606</v>
      </c>
      <c r="BN38" s="123" t="str">
        <f t="shared" si="5"/>
        <v>鏡野町</v>
      </c>
      <c r="BO38" s="40">
        <f>BE38*VLOOKUP(BO$12,別紙!$B$4:$E$10,MATCH("設備利用率",別紙!$B$4:$E$4,0),0)/100*8760/10^3</f>
        <v>2036.4836279999997</v>
      </c>
      <c r="BP38" s="40">
        <f>BF38*VLOOKUP(BP$12,別紙!$B$4:$E$10,MATCH("設備利用率",別紙!$B$4:$E$4,0),0)/100*8760/10^3</f>
        <v>14677.080408000003</v>
      </c>
      <c r="BQ38" s="40">
        <f>BG38*VLOOKUP(BQ$12,別紙!$B$4:$E$10,MATCH("設備利用率",別紙!$B$4:$E$4,0),0)/100*8760/10^3</f>
        <v>0</v>
      </c>
      <c r="BR38" s="40">
        <f>BH38*VLOOKUP(BR$12,別紙!$B$4:$E$10,MATCH("設備利用率",別紙!$B$4:$E$4,0),0)/100*8760/10^3</f>
        <v>81783.360000000001</v>
      </c>
      <c r="BS38" s="40">
        <f>BI38*VLOOKUP(BS$12,別紙!$B$4:$E$10,MATCH("設備利用率",別紙!$B$4:$E$4,0),0)/100*8760/10^3</f>
        <v>0</v>
      </c>
      <c r="BT38" s="40">
        <f>BJ38*VLOOKUP(BT$12,別紙!$B$4:$E$10,MATCH("設備利用率",別紙!$B$4:$E$4,0),0)/100*8760/10^3</f>
        <v>0</v>
      </c>
      <c r="BU38" s="40">
        <f t="shared" si="6"/>
        <v>98496.924036000011</v>
      </c>
      <c r="BV38" s="42"/>
      <c r="BW38" s="38" t="str">
        <f t="shared" si="7"/>
        <v>33606</v>
      </c>
      <c r="BX38" s="38" t="str">
        <f t="shared" si="8"/>
        <v>鏡野町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87619.611245313368</v>
      </c>
      <c r="BZ38" s="42"/>
      <c r="CA38" s="38" t="str">
        <f t="shared" si="9"/>
        <v>33606</v>
      </c>
      <c r="CB38" s="38" t="str">
        <f t="shared" si="10"/>
        <v>鏡野町</v>
      </c>
      <c r="CC38" s="260">
        <f t="shared" si="11"/>
        <v>2.3242326678423009E-2</v>
      </c>
      <c r="CD38" s="260">
        <f t="shared" si="16"/>
        <v>0.1675090792962752</v>
      </c>
      <c r="CE38" s="260">
        <f t="shared" si="17"/>
        <v>0</v>
      </c>
      <c r="CF38" s="260">
        <f t="shared" si="18"/>
        <v>0.93339103926205169</v>
      </c>
      <c r="CG38" s="260">
        <f t="shared" si="19"/>
        <v>0</v>
      </c>
      <c r="CH38" s="260">
        <f t="shared" si="20"/>
        <v>0</v>
      </c>
      <c r="CI38" s="260">
        <f t="shared" si="12"/>
        <v>1.1241424452367501</v>
      </c>
      <c r="CK38" s="20" t="str">
        <f t="shared" si="13"/>
        <v>33606</v>
      </c>
      <c r="CL38" s="20" t="str">
        <f t="shared" si="14"/>
        <v>鏡野町</v>
      </c>
      <c r="CM38" s="20">
        <f>VLOOKUP($CK38&amp;"_"&amp;$AZ$7,データシート1!$A:$BS,MATCH("ca_太陽光発電（10kW未満）",データシート1!$A$1:$BS$1,0),0)</f>
        <v>305</v>
      </c>
      <c r="CN38" s="20">
        <f>VLOOKUP($CK38&amp;"_"&amp;$AZ$5,データシート1!$A:$BS,MATCH("ab_家庭",データシート1!$A$1:$BS$1,0),0)</f>
        <v>5648</v>
      </c>
      <c r="CO38" s="260">
        <f t="shared" si="15"/>
        <v>5.4001416430594903E-2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46468</v>
      </c>
      <c r="AY39" s="20" t="str">
        <f>IF(IFERROR(比較地域マスタ!$Z32,"")=0,"",IFERROR(比較地域マスタ!$Z32,""))</f>
        <v>大崎町</v>
      </c>
      <c r="BC39" s="960" t="str">
        <f t="shared" si="0"/>
        <v>46468</v>
      </c>
      <c r="BD39" s="123" t="str">
        <f t="shared" si="2"/>
        <v>大崎町</v>
      </c>
      <c r="BE39" s="40">
        <f>VLOOKUP($BC39&amp;"_"&amp;$AZ$7,データシート1!$A:$BS,MATCH("cb_"&amp;BE$12,データシート1!$A$1:$BS$1,0),0)</f>
        <v>3007.7900000000018</v>
      </c>
      <c r="BF39" s="40">
        <f>VLOOKUP($BC39&amp;"_"&amp;$AZ$7,データシート1!$A:$BS,MATCH("cb_"&amp;BF$12,データシート1!$A$1:$BS$1,0),0)</f>
        <v>128033</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131040.79000000001</v>
      </c>
      <c r="BL39" s="42"/>
      <c r="BM39" s="960" t="str">
        <f t="shared" si="4"/>
        <v>46468</v>
      </c>
      <c r="BN39" s="123" t="str">
        <f t="shared" si="5"/>
        <v>大崎町</v>
      </c>
      <c r="BO39" s="40">
        <f>BE39*VLOOKUP(BO$12,別紙!$B$4:$E$10,MATCH("設備利用率",別紙!$B$4:$E$4,0),0)/100*8760/10^3</f>
        <v>3609.7089348000018</v>
      </c>
      <c r="BP39" s="40">
        <f>BF39*VLOOKUP(BP$12,別紙!$B$4:$E$10,MATCH("設備利用率",別紙!$B$4:$E$4,0),0)/100*8760/10^3</f>
        <v>169356.93108000001</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172966.64001480001</v>
      </c>
      <c r="BV39" s="42"/>
      <c r="BW39" s="38" t="str">
        <f t="shared" si="7"/>
        <v>46468</v>
      </c>
      <c r="BX39" s="38" t="str">
        <f t="shared" si="8"/>
        <v>大崎町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79944.915688248206</v>
      </c>
      <c r="BZ39" s="42"/>
      <c r="CA39" s="38" t="str">
        <f t="shared" si="9"/>
        <v>46468</v>
      </c>
      <c r="CB39" s="38" t="str">
        <f t="shared" si="10"/>
        <v>大崎町</v>
      </c>
      <c r="CC39" s="260">
        <f t="shared" si="11"/>
        <v>4.5152451581490928E-2</v>
      </c>
      <c r="CD39" s="260">
        <f t="shared" si="16"/>
        <v>2.1184202850425327</v>
      </c>
      <c r="CE39" s="260">
        <f t="shared" si="17"/>
        <v>0</v>
      </c>
      <c r="CF39" s="260">
        <f t="shared" si="18"/>
        <v>0</v>
      </c>
      <c r="CG39" s="260">
        <f t="shared" si="19"/>
        <v>0</v>
      </c>
      <c r="CH39" s="260">
        <f t="shared" si="20"/>
        <v>0</v>
      </c>
      <c r="CI39" s="260">
        <f t="shared" si="12"/>
        <v>2.1635727366240238</v>
      </c>
      <c r="CK39" s="20" t="str">
        <f t="shared" si="13"/>
        <v>46468</v>
      </c>
      <c r="CL39" s="20" t="str">
        <f t="shared" si="14"/>
        <v>大崎町</v>
      </c>
      <c r="CM39" s="20">
        <f>VLOOKUP($CK39&amp;"_"&amp;$AZ$7,データシート1!$A:$BS,MATCH("ca_太陽光発電（10kW未満）",データシート1!$A$1:$BS$1,0),0)</f>
        <v>538</v>
      </c>
      <c r="CN39" s="20">
        <f>VLOOKUP($CK39&amp;"_"&amp;$AZ$5,データシート1!$A:$BS,MATCH("ab_家庭",データシート1!$A$1:$BS$1,0),0)</f>
        <v>6582</v>
      </c>
      <c r="CO39" s="260">
        <f t="shared" si="15"/>
        <v>8.1738073533880282E-2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02401</v>
      </c>
      <c r="AY40" s="20" t="str">
        <f>IF(IFERROR(比較地域マスタ!$Z33,"")=0,"",IFERROR(比較地域マスタ!$Z33,""))</f>
        <v>野辺地町</v>
      </c>
      <c r="BC40" s="960" t="str">
        <f t="shared" si="0"/>
        <v>02401</v>
      </c>
      <c r="BD40" s="123" t="str">
        <f t="shared" si="2"/>
        <v>野辺地町</v>
      </c>
      <c r="BE40" s="40">
        <f>VLOOKUP($BC40&amp;"_"&amp;$AZ$7,データシート1!$A:$BS,MATCH("cb_"&amp;BE$12,データシート1!$A$1:$BS$1,0),0)</f>
        <v>562.4</v>
      </c>
      <c r="BF40" s="40">
        <f>VLOOKUP($BC40&amp;"_"&amp;$AZ$7,データシート1!$A:$BS,MATCH("cb_"&amp;BF$12,データシート1!$A$1:$BS$1,0),0)</f>
        <v>13870.199999999999</v>
      </c>
      <c r="BG40" s="40">
        <f>VLOOKUP($BC40&amp;"_"&amp;$AZ$7,データシート1!$A:$BS,MATCH("cb_"&amp;BG$12,データシート1!$A$1:$BS$1,0),0)</f>
        <v>94274.2</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108706.79999999999</v>
      </c>
      <c r="BL40" s="42"/>
      <c r="BM40" s="960" t="str">
        <f t="shared" si="4"/>
        <v>02401</v>
      </c>
      <c r="BN40" s="123" t="str">
        <f t="shared" si="5"/>
        <v>野辺地町</v>
      </c>
      <c r="BO40" s="40">
        <f>BE40*VLOOKUP(BO$12,別紙!$B$4:$E$10,MATCH("設備利用率",別紙!$B$4:$E$4,0),0)/100*8760/10^3</f>
        <v>674.94748799999991</v>
      </c>
      <c r="BP40" s="40">
        <f>BF40*VLOOKUP(BP$12,別紙!$B$4:$E$10,MATCH("設備利用率",別紙!$B$4:$E$4,0),0)/100*8760/10^3</f>
        <v>18346.945752</v>
      </c>
      <c r="BQ40" s="40">
        <f>BG40*VLOOKUP(BQ$12,別紙!$B$4:$E$10,MATCH("設備利用率",別紙!$B$4:$E$4,0),0)/100*8760/10^3</f>
        <v>204808.81401600002</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223830.70725600002</v>
      </c>
      <c r="BV40" s="42"/>
      <c r="BW40" s="38" t="str">
        <f t="shared" si="7"/>
        <v>02401</v>
      </c>
      <c r="BX40" s="38" t="str">
        <f t="shared" si="8"/>
        <v>野辺地町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66712.132979861082</v>
      </c>
      <c r="BZ40" s="42"/>
      <c r="CA40" s="38" t="str">
        <f t="shared" si="9"/>
        <v>02401</v>
      </c>
      <c r="CB40" s="38" t="str">
        <f t="shared" si="10"/>
        <v>野辺地町</v>
      </c>
      <c r="CC40" s="260">
        <f t="shared" si="11"/>
        <v>1.0117312366608809E-2</v>
      </c>
      <c r="CD40" s="260">
        <f t="shared" si="16"/>
        <v>0.27501662639895708</v>
      </c>
      <c r="CE40" s="260">
        <f t="shared" si="17"/>
        <v>3.0700384602876851</v>
      </c>
      <c r="CF40" s="260">
        <f t="shared" si="18"/>
        <v>0</v>
      </c>
      <c r="CG40" s="260">
        <f t="shared" si="19"/>
        <v>0</v>
      </c>
      <c r="CH40" s="260">
        <f t="shared" si="20"/>
        <v>0</v>
      </c>
      <c r="CI40" s="260">
        <f t="shared" si="12"/>
        <v>3.3551723990532509</v>
      </c>
      <c r="CK40" s="20" t="str">
        <f t="shared" si="13"/>
        <v>02401</v>
      </c>
      <c r="CL40" s="20" t="str">
        <f t="shared" si="14"/>
        <v>野辺地町</v>
      </c>
      <c r="CM40" s="20">
        <f>VLOOKUP($CK40&amp;"_"&amp;$AZ$7,データシート1!$A:$BS,MATCH("ca_太陽光発電（10kW未満）",データシート1!$A$1:$BS$1,0),0)</f>
        <v>113</v>
      </c>
      <c r="CN40" s="20">
        <f>VLOOKUP($CK40&amp;"_"&amp;$AZ$5,データシート1!$A:$BS,MATCH("ab_家庭",データシート1!$A$1:$BS$1,0),0)</f>
        <v>6424</v>
      </c>
      <c r="CO40" s="260">
        <f t="shared" si="15"/>
        <v>1.7590286425902865E-2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12421</v>
      </c>
      <c r="AY41" s="20" t="str">
        <f>IF(IFERROR(比較地域マスタ!$Z34,"")=0,"",IFERROR(比較地域マスタ!$Z34,""))</f>
        <v>一宮町</v>
      </c>
      <c r="BC41" s="960" t="str">
        <f t="shared" si="0"/>
        <v>12421</v>
      </c>
      <c r="BD41" s="123" t="str">
        <f t="shared" si="2"/>
        <v>一宮町</v>
      </c>
      <c r="BE41" s="40">
        <f>VLOOKUP($BC41&amp;"_"&amp;$AZ$7,データシート1!$A:$BS,MATCH("cb_"&amp;BE$12,データシート1!$A$1:$BS$1,0),0)</f>
        <v>1627.9000000000008</v>
      </c>
      <c r="BF41" s="40">
        <f>VLOOKUP($BC41&amp;"_"&amp;$AZ$7,データシート1!$A:$BS,MATCH("cb_"&amp;BF$12,データシート1!$A$1:$BS$1,0),0)</f>
        <v>7592.9</v>
      </c>
      <c r="BG41" s="40">
        <f>VLOOKUP($BC41&amp;"_"&amp;$AZ$7,データシート1!$A:$BS,MATCH("cb_"&amp;BG$12,データシート1!$A$1:$BS$1,0),0)</f>
        <v>38.4</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9259.2000000000007</v>
      </c>
      <c r="BL41" s="42"/>
      <c r="BM41" s="960" t="str">
        <f t="shared" si="4"/>
        <v>12421</v>
      </c>
      <c r="BN41" s="123" t="str">
        <f t="shared" si="5"/>
        <v>一宮町</v>
      </c>
      <c r="BO41" s="40">
        <f>BE41*VLOOKUP(BO$12,別紙!$B$4:$E$10,MATCH("設備利用率",別紙!$B$4:$E$4,0),0)/100*8760/10^3</f>
        <v>1953.6753480000009</v>
      </c>
      <c r="BP41" s="40">
        <f>BF41*VLOOKUP(BP$12,別紙!$B$4:$E$10,MATCH("設備利用率",別紙!$B$4:$E$4,0),0)/100*8760/10^3</f>
        <v>10043.584404000001</v>
      </c>
      <c r="BQ41" s="40">
        <f>BG41*VLOOKUP(BQ$12,別紙!$B$4:$E$10,MATCH("設備利用率",別紙!$B$4:$E$4,0),0)/100*8760/10^3</f>
        <v>83.423231999999985</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12080.682984000001</v>
      </c>
      <c r="BV41" s="42"/>
      <c r="BW41" s="38" t="str">
        <f t="shared" si="7"/>
        <v>12421</v>
      </c>
      <c r="BX41" s="38" t="str">
        <f t="shared" si="8"/>
        <v>一宮町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59602.270917347414</v>
      </c>
      <c r="BZ41" s="42"/>
      <c r="CA41" s="38" t="str">
        <f t="shared" si="9"/>
        <v>12421</v>
      </c>
      <c r="CB41" s="38" t="str">
        <f t="shared" si="10"/>
        <v>一宮町</v>
      </c>
      <c r="CC41" s="260">
        <f t="shared" si="11"/>
        <v>3.2778538769256495E-2</v>
      </c>
      <c r="CD41" s="260">
        <f t="shared" si="16"/>
        <v>0.16851009616609736</v>
      </c>
      <c r="CE41" s="260">
        <f t="shared" si="17"/>
        <v>1.3996653267739738E-3</v>
      </c>
      <c r="CF41" s="260">
        <f t="shared" si="18"/>
        <v>0</v>
      </c>
      <c r="CG41" s="260">
        <f t="shared" si="19"/>
        <v>0</v>
      </c>
      <c r="CH41" s="260">
        <f t="shared" si="20"/>
        <v>0</v>
      </c>
      <c r="CI41" s="260">
        <f t="shared" si="12"/>
        <v>0.20268830026212781</v>
      </c>
      <c r="CK41" s="20" t="str">
        <f t="shared" si="13"/>
        <v>12421</v>
      </c>
      <c r="CL41" s="20" t="str">
        <f t="shared" si="14"/>
        <v>一宮町</v>
      </c>
      <c r="CM41" s="20">
        <f>VLOOKUP($CK41&amp;"_"&amp;$AZ$7,データシート1!$A:$BS,MATCH("ca_太陽光発電（10kW未満）",データシート1!$A$1:$BS$1,0),0)</f>
        <v>303</v>
      </c>
      <c r="CN41" s="20">
        <f>VLOOKUP($CK41&amp;"_"&amp;$AZ$5,データシート1!$A:$BS,MATCH("ab_家庭",データシート1!$A$1:$BS$1,0),0)</f>
        <v>5556</v>
      </c>
      <c r="CO41" s="260">
        <f t="shared" si="15"/>
        <v>5.4535637149028079E-2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33213</v>
      </c>
      <c r="AY72" s="20" t="str">
        <f>IF(IFERROR(比較地域マスタ!$AE7,"")=0,"",IFERROR(比較地域マスタ!$AE7,""))</f>
        <v>赤磐市</v>
      </c>
      <c r="AZ72" s="18"/>
      <c r="BA72" s="24">
        <v>1</v>
      </c>
      <c r="BB72" s="24">
        <v>1</v>
      </c>
      <c r="BC72" s="20" t="str">
        <f>AX72</f>
        <v>33213</v>
      </c>
      <c r="BD72" s="20" t="str">
        <f>AY72</f>
        <v>赤磐市</v>
      </c>
      <c r="BE72" s="953">
        <f>VLOOKUP(BC72&amp;"_令和4年度",データシート3!A:AB,MATCH("ea_"&amp;"太陽光（建物系）"&amp;"_年間発電",データシート3!$A$1:$AB$1,0),0)/10^3+VLOOKUP(BC72&amp;"_令和4年度",データシート3!A:AB,MATCH("ea_"&amp;"太陽光（土地系）"&amp;"_年間発電",データシート3!$A$1:$AB$1,0),0)/10^3</f>
        <v>1218632.3929999999</v>
      </c>
      <c r="BF72" s="953">
        <f>VLOOKUP(BC72&amp;"_令和4年度",データシート3!A:AB,MATCH("ea_"&amp;"風力（陸上）"&amp;"_年間発電",データシート3!$A$1:$AB$1,0),0)/10^3</f>
        <v>105501.58599999998</v>
      </c>
      <c r="BG72" s="953">
        <f>VLOOKUP(BC72&amp;"_令和4年度",データシート3!A:AB,MATCH("ea_"&amp;"中小水（河川）"&amp;"_年間発電",データシート3!$A$1:$AB$1,0),0)/10^3+VLOOKUP(BC72&amp;"_令和4年度",データシート3!A:AB,MATCH("ea_"&amp;"中小水（農業用水路）"&amp;"_年間発電",データシート3!$A$1:$AB$1,0),0)/10^3</f>
        <v>264.20499999999993</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1324398.1839999999</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283195.65985201678</v>
      </c>
      <c r="BK72" s="953">
        <f t="shared" ref="BK72:BK103" si="21">BI72-BJ72</f>
        <v>1041202.5241479832</v>
      </c>
      <c r="BL72" s="953">
        <f t="shared" ref="BL72:BL103" si="22">IF(BK72&gt;0,0,BK72)</f>
        <v>0</v>
      </c>
      <c r="BM72" s="953">
        <f t="shared" ref="BM72:BM103" si="23">IF(BK72&gt;0,BK72,0)</f>
        <v>1041202.5241479832</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33216</v>
      </c>
      <c r="AY73" s="20" t="str">
        <f>IF(IFERROR(比較地域マスタ!$AE8,"")=0,"",IFERROR(比較地域マスタ!$AE8,""))</f>
        <v>浅口市</v>
      </c>
      <c r="AZ73" s="18"/>
      <c r="BA73" s="24">
        <v>2</v>
      </c>
      <c r="BB73" s="24">
        <v>1</v>
      </c>
      <c r="BC73" s="20" t="str">
        <f t="shared" ref="BC73:BC136" si="24">AX73</f>
        <v>33216</v>
      </c>
      <c r="BD73" s="20" t="str">
        <f t="shared" ref="BD73:BD136" si="25">AY73</f>
        <v>浅口市</v>
      </c>
      <c r="BE73" s="953">
        <f>VLOOKUP(BC73&amp;"_令和4年度",データシート3!A:AB,MATCH("ea_"&amp;"太陽光（建物系）"&amp;"_年間発電",データシート3!$A$1:$AB$1,0),0)/10^3+VLOOKUP(BC73&amp;"_令和4年度",データシート3!A:AB,MATCH("ea_"&amp;"太陽光（土地系）"&amp;"_年間発電",データシート3!$A$1:$AB$1,0),0)/10^3</f>
        <v>561392.8949999999</v>
      </c>
      <c r="BF73" s="953">
        <f>VLOOKUP(BC73&amp;"_令和4年度",データシート3!A:AB,MATCH("ea_"&amp;"風力（陸上）"&amp;"_年間発電",データシート3!$A$1:$AB$1,0),0)/10^3</f>
        <v>9995.11</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571388.00499999989</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180044.25035513847</v>
      </c>
      <c r="BK73" s="953">
        <f t="shared" si="21"/>
        <v>391343.75464486144</v>
      </c>
      <c r="BL73" s="953">
        <f t="shared" si="22"/>
        <v>0</v>
      </c>
      <c r="BM73" s="953">
        <f t="shared" si="23"/>
        <v>391343.75464486144</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33207</v>
      </c>
      <c r="AY74" s="20" t="str">
        <f>IF(IFERROR(比較地域マスタ!$AE9,"")=0,"",IFERROR(比較地域マスタ!$AE9,""))</f>
        <v>井原市</v>
      </c>
      <c r="AZ74" s="18"/>
      <c r="BA74" s="24">
        <v>3</v>
      </c>
      <c r="BB74" s="24">
        <v>1</v>
      </c>
      <c r="BC74" s="20" t="str">
        <f t="shared" si="24"/>
        <v>33207</v>
      </c>
      <c r="BD74" s="20" t="str">
        <f t="shared" si="25"/>
        <v>井原市</v>
      </c>
      <c r="BE74" s="953">
        <f>VLOOKUP(BC74&amp;"_令和4年度",データシート3!A:AB,MATCH("ea_"&amp;"太陽光（建物系）"&amp;"_年間発電",データシート3!$A$1:$AB$1,0),0)/10^3+VLOOKUP(BC74&amp;"_令和4年度",データシート3!A:AB,MATCH("ea_"&amp;"太陽光（土地系）"&amp;"_年間発電",データシート3!$A$1:$AB$1,0),0)/10^3</f>
        <v>1240897.6089999999</v>
      </c>
      <c r="BF74" s="953">
        <f>VLOOKUP(BC74&amp;"_令和4年度",データシート3!A:AB,MATCH("ea_"&amp;"風力（陸上）"&amp;"_年間発電",データシート3!$A$1:$AB$1,0),0)/10^3</f>
        <v>48213.368000000002</v>
      </c>
      <c r="BG74" s="953">
        <f>VLOOKUP(BC74&amp;"_令和4年度",データシート3!A:AB,MATCH("ea_"&amp;"中小水（河川）"&amp;"_年間発電",データシート3!$A$1:$AB$1,0),0)/10^3+VLOOKUP(BC74&amp;"_令和4年度",データシート3!A:AB,MATCH("ea_"&amp;"中小水（農業用水路）"&amp;"_年間発電",データシート3!$A$1:$AB$1,0),0)/10^3</f>
        <v>2831.1179999999999</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1291942.095</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306083.14076892979</v>
      </c>
      <c r="BK74" s="953">
        <f t="shared" si="21"/>
        <v>985858.95423107012</v>
      </c>
      <c r="BL74" s="953">
        <f t="shared" si="22"/>
        <v>0</v>
      </c>
      <c r="BM74" s="953">
        <f t="shared" si="23"/>
        <v>985858.95423107012</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33100</v>
      </c>
      <c r="AY75" s="20" t="str">
        <f>IF(IFERROR(比較地域マスタ!$AE10,"")=0,"",IFERROR(比較地域マスタ!$AE10,""))</f>
        <v>岡山市</v>
      </c>
      <c r="AZ75" s="18"/>
      <c r="BA75" s="24">
        <v>4</v>
      </c>
      <c r="BB75" s="24">
        <v>1</v>
      </c>
      <c r="BC75" s="20" t="str">
        <f t="shared" si="24"/>
        <v>33100</v>
      </c>
      <c r="BD75" s="20" t="str">
        <f t="shared" si="25"/>
        <v>岡山市</v>
      </c>
      <c r="BE75" s="953">
        <f>VLOOKUP(BC75&amp;"_令和4年度",データシート3!A:AB,MATCH("ea_"&amp;"太陽光（建物系）"&amp;"_年間発電",データシート3!$A$1:$AB$1,0),0)/10^3+VLOOKUP(BC75&amp;"_令和4年度",データシート3!A:AB,MATCH("ea_"&amp;"太陽光（土地系）"&amp;"_年間発電",データシート3!$A$1:$AB$1,0),0)/10^3</f>
        <v>6654167.9869999997</v>
      </c>
      <c r="BF75" s="953">
        <f>VLOOKUP(BC75&amp;"_令和4年度",データシート3!A:AB,MATCH("ea_"&amp;"風力（陸上）"&amp;"_年間発電",データシート3!$A$1:$AB$1,0),0)/10^3</f>
        <v>197966.21400000001</v>
      </c>
      <c r="BG75" s="953">
        <f>VLOOKUP(BC75&amp;"_令和4年度",データシート3!A:AB,MATCH("ea_"&amp;"中小水（河川）"&amp;"_年間発電",データシート3!$A$1:$AB$1,0),0)/10^3+VLOOKUP(BC75&amp;"_令和4年度",データシート3!A:AB,MATCH("ea_"&amp;"中小水（農業用水路）"&amp;"_年間発電",データシート3!$A$1:$AB$1,0),0)/10^3</f>
        <v>2990.7660000000005</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6855124.9669999992</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4806512.6488531986</v>
      </c>
      <c r="BK75" s="953">
        <f t="shared" si="21"/>
        <v>2048612.3181468006</v>
      </c>
      <c r="BL75" s="953">
        <f t="shared" si="22"/>
        <v>0</v>
      </c>
      <c r="BM75" s="953">
        <f t="shared" si="23"/>
        <v>2048612.3181468006</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33606</v>
      </c>
      <c r="AY76" s="20" t="str">
        <f>IF(IFERROR(比較地域マスタ!$AE11,"")=0,"",IFERROR(比較地域マスタ!$AE11,""))</f>
        <v>鏡野町</v>
      </c>
      <c r="AZ76" s="18"/>
      <c r="BA76" s="24">
        <v>5</v>
      </c>
      <c r="BB76" s="24">
        <v>1</v>
      </c>
      <c r="BC76" s="20" t="str">
        <f t="shared" si="24"/>
        <v>33606</v>
      </c>
      <c r="BD76" s="20" t="str">
        <f t="shared" si="25"/>
        <v>鏡野町</v>
      </c>
      <c r="BE76" s="953">
        <f>VLOOKUP(BC76&amp;"_令和4年度",データシート3!A:AB,MATCH("ea_"&amp;"太陽光（建物系）"&amp;"_年間発電",データシート3!$A$1:$AB$1,0),0)/10^3+VLOOKUP(BC76&amp;"_令和4年度",データシート3!A:AB,MATCH("ea_"&amp;"太陽光（土地系）"&amp;"_年間発電",データシート3!$A$1:$AB$1,0),0)/10^3</f>
        <v>847172.34399999992</v>
      </c>
      <c r="BF76" s="953">
        <f>VLOOKUP(BC76&amp;"_令和4年度",データシート3!A:AB,MATCH("ea_"&amp;"風力（陸上）"&amp;"_年間発電",データシート3!$A$1:$AB$1,0),0)/10^3</f>
        <v>2057370.16</v>
      </c>
      <c r="BG76" s="953">
        <f>VLOOKUP(BC76&amp;"_令和4年度",データシート3!A:AB,MATCH("ea_"&amp;"中小水（河川）"&amp;"_年間発電",データシート3!$A$1:$AB$1,0),0)/10^3+VLOOKUP(BC76&amp;"_令和4年度",データシート3!A:AB,MATCH("ea_"&amp;"中小水（農業用水路）"&amp;"_年間発電",データシート3!$A$1:$AB$1,0),0)/10^3</f>
        <v>43351.942000000003</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2947894.4459999995</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87619.611245313368</v>
      </c>
      <c r="BK76" s="953">
        <f t="shared" si="21"/>
        <v>2860274.8347546863</v>
      </c>
      <c r="BL76" s="953">
        <f t="shared" si="22"/>
        <v>0</v>
      </c>
      <c r="BM76" s="953">
        <f t="shared" si="23"/>
        <v>2860274.8347546863</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33205</v>
      </c>
      <c r="AY77" s="20" t="str">
        <f>IF(IFERROR(比較地域マスタ!$AE12,"")=0,"",IFERROR(比較地域マスタ!$AE12,""))</f>
        <v>笠岡市</v>
      </c>
      <c r="AZ77" s="18"/>
      <c r="BA77" s="24">
        <v>6</v>
      </c>
      <c r="BB77" s="24">
        <v>1</v>
      </c>
      <c r="BC77" s="20" t="str">
        <f t="shared" si="24"/>
        <v>33205</v>
      </c>
      <c r="BD77" s="20" t="str">
        <f t="shared" si="25"/>
        <v>笠岡市</v>
      </c>
      <c r="BE77" s="953">
        <f>VLOOKUP(BC77&amp;"_令和4年度",データシート3!A:AB,MATCH("ea_"&amp;"太陽光（建物系）"&amp;"_年間発電",データシート3!$A$1:$AB$1,0),0)/10^3+VLOOKUP(BC77&amp;"_令和4年度",データシート3!A:AB,MATCH("ea_"&amp;"太陽光（土地系）"&amp;"_年間発電",データシート3!$A$1:$AB$1,0),0)/10^3</f>
        <v>1292780.9130000002</v>
      </c>
      <c r="BF77" s="953">
        <f>VLOOKUP(BC77&amp;"_令和4年度",データシート3!A:AB,MATCH("ea_"&amp;"風力（陸上）"&amp;"_年間発電",データシート3!$A$1:$AB$1,0),0)/10^3</f>
        <v>970.774</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1293751.6870000002</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419551.18324131321</v>
      </c>
      <c r="BK77" s="953">
        <f t="shared" si="21"/>
        <v>874200.50375868694</v>
      </c>
      <c r="BL77" s="953">
        <f t="shared" si="22"/>
        <v>0</v>
      </c>
      <c r="BM77" s="953">
        <f t="shared" si="23"/>
        <v>874200.50375868694</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33681</v>
      </c>
      <c r="AY78" s="20" t="str">
        <f>IF(IFERROR(比較地域マスタ!$AE13,"")=0,"",IFERROR(比較地域マスタ!$AE13,""))</f>
        <v>吉備中央町</v>
      </c>
      <c r="AZ78" s="18"/>
      <c r="BA78" s="24">
        <v>7</v>
      </c>
      <c r="BB78" s="24">
        <v>1</v>
      </c>
      <c r="BC78" s="20" t="str">
        <f t="shared" si="24"/>
        <v>33681</v>
      </c>
      <c r="BD78" s="20" t="str">
        <f t="shared" si="25"/>
        <v>吉備中央町</v>
      </c>
      <c r="BE78" s="953">
        <f>VLOOKUP(BC78&amp;"_令和4年度",データシート3!A:AB,MATCH("ea_"&amp;"太陽光（建物系）"&amp;"_年間発電",データシート3!$A$1:$AB$1,0),0)/10^3+VLOOKUP(BC78&amp;"_令和4年度",データシート3!A:AB,MATCH("ea_"&amp;"太陽光（土地系）"&amp;"_年間発電",データシート3!$A$1:$AB$1,0),0)/10^3</f>
        <v>1189848.4640000002</v>
      </c>
      <c r="BF78" s="953">
        <f>VLOOKUP(BC78&amp;"_令和4年度",データシート3!A:AB,MATCH("ea_"&amp;"風力（陸上）"&amp;"_年間発電",データシート3!$A$1:$AB$1,0),0)/10^3</f>
        <v>176386.45699999999</v>
      </c>
      <c r="BG78" s="953">
        <f>VLOOKUP(BC78&amp;"_令和4年度",データシート3!A:AB,MATCH("ea_"&amp;"中小水（河川）"&amp;"_年間発電",データシート3!$A$1:$AB$1,0),0)/10^3+VLOOKUP(BC78&amp;"_令和4年度",データシート3!A:AB,MATCH("ea_"&amp;"中小水（農業用水路）"&amp;"_年間発電",データシート3!$A$1:$AB$1,0),0)/10^3</f>
        <v>2565.529</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1368800.4500000002</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107828.75431606517</v>
      </c>
      <c r="BK78" s="953">
        <f t="shared" si="21"/>
        <v>1260971.695683935</v>
      </c>
      <c r="BL78" s="953">
        <f t="shared" si="22"/>
        <v>0</v>
      </c>
      <c r="BM78" s="953">
        <f t="shared" si="23"/>
        <v>1260971.695683935</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33663</v>
      </c>
      <c r="AY79" s="20" t="str">
        <f>IF(IFERROR(比較地域マスタ!$AE14,"")=0,"",IFERROR(比較地域マスタ!$AE14,""))</f>
        <v>久米南町</v>
      </c>
      <c r="AZ79" s="18"/>
      <c r="BA79" s="24">
        <v>8</v>
      </c>
      <c r="BB79" s="24">
        <v>1</v>
      </c>
      <c r="BC79" s="20" t="str">
        <f t="shared" si="24"/>
        <v>33663</v>
      </c>
      <c r="BD79" s="20" t="str">
        <f t="shared" si="25"/>
        <v>久米南町</v>
      </c>
      <c r="BE79" s="953">
        <f>VLOOKUP(BC79&amp;"_令和4年度",データシート3!A:AB,MATCH("ea_"&amp;"太陽光（建物系）"&amp;"_年間発電",データシート3!$A$1:$AB$1,0),0)/10^3+VLOOKUP(BC79&amp;"_令和4年度",データシート3!A:AB,MATCH("ea_"&amp;"太陽光（土地系）"&amp;"_年間発電",データシート3!$A$1:$AB$1,0),0)/10^3</f>
        <v>447888.76199999999</v>
      </c>
      <c r="BF79" s="953">
        <f>VLOOKUP(BC79&amp;"_令和4年度",データシート3!A:AB,MATCH("ea_"&amp;"風力（陸上）"&amp;"_年間発電",データシート3!$A$1:$AB$1,0),0)/10^3</f>
        <v>14204.963</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462093.72499999998</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30848.28115310628</v>
      </c>
      <c r="BK79" s="953">
        <f t="shared" si="21"/>
        <v>431245.44384689367</v>
      </c>
      <c r="BL79" s="953">
        <f>IF(BK79&gt;0,0,BK79)</f>
        <v>0</v>
      </c>
      <c r="BM79" s="953">
        <f>IF(BK79&gt;0,BK79,0)</f>
        <v>431245.44384689367</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33202</v>
      </c>
      <c r="AY80" s="20" t="str">
        <f>IF(IFERROR(比較地域マスタ!$AE15,"")=0,"",IFERROR(比較地域マスタ!$AE15,""))</f>
        <v>倉敷市</v>
      </c>
      <c r="AZ80" s="18"/>
      <c r="BA80" s="24">
        <v>9</v>
      </c>
      <c r="BB80" s="24">
        <v>1</v>
      </c>
      <c r="BC80" s="20" t="str">
        <f t="shared" si="24"/>
        <v>33202</v>
      </c>
      <c r="BD80" s="20" t="str">
        <f t="shared" si="25"/>
        <v>倉敷市</v>
      </c>
      <c r="BE80" s="953">
        <f>VLOOKUP(BC80&amp;"_令和4年度",データシート3!A:AB,MATCH("ea_"&amp;"太陽光（建物系）"&amp;"_年間発電",データシート3!$A$1:$AB$1,0),0)/10^3+VLOOKUP(BC80&amp;"_令和4年度",データシート3!A:AB,MATCH("ea_"&amp;"太陽光（土地系）"&amp;"_年間発電",データシート3!$A$1:$AB$1,0),0)/10^3</f>
        <v>3833183.3080000002</v>
      </c>
      <c r="BF80" s="953">
        <f>VLOOKUP(BC80&amp;"_令和4年度",データシート3!A:AB,MATCH("ea_"&amp;"風力（陸上）"&amp;"_年間発電",データシート3!$A$1:$AB$1,0),0)/10^3</f>
        <v>24427.376</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3857610.6840000004</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7396220.32627708</v>
      </c>
      <c r="BK80" s="953">
        <f t="shared" si="21"/>
        <v>-3538609.6422770796</v>
      </c>
      <c r="BL80" s="953">
        <f t="shared" si="22"/>
        <v>-3538609.6422770796</v>
      </c>
      <c r="BM80" s="953">
        <f t="shared" si="23"/>
        <v>0</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33445</v>
      </c>
      <c r="AY81" s="20" t="str">
        <f>IF(IFERROR(比較地域マスタ!$AE16,"")=0,"",IFERROR(比較地域マスタ!$AE16,""))</f>
        <v>里庄町</v>
      </c>
      <c r="AZ81" s="18"/>
      <c r="BA81" s="24">
        <v>10</v>
      </c>
      <c r="BB81" s="24">
        <v>1</v>
      </c>
      <c r="BC81" s="20" t="str">
        <f t="shared" si="24"/>
        <v>33445</v>
      </c>
      <c r="BD81" s="20" t="str">
        <f t="shared" si="25"/>
        <v>里庄町</v>
      </c>
      <c r="BE81" s="953">
        <f>VLOOKUP(BC81&amp;"_令和4年度",データシート3!A:AB,MATCH("ea_"&amp;"太陽光（建物系）"&amp;"_年間発電",データシート3!$A$1:$AB$1,0),0)/10^3+VLOOKUP(BC81&amp;"_令和4年度",データシート3!A:AB,MATCH("ea_"&amp;"太陽光（土地系）"&amp;"_年間発電",データシート3!$A$1:$AB$1,0),0)/10^3</f>
        <v>137143.22899999999</v>
      </c>
      <c r="BF81" s="953">
        <f>VLOOKUP(BC81&amp;"_令和4年度",データシート3!A:AB,MATCH("ea_"&amp;"風力（陸上）"&amp;"_年間発電",データシート3!$A$1:$AB$1,0),0)/10^3</f>
        <v>0</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137143.22899999999</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148531.15591855242</v>
      </c>
      <c r="BK81" s="953">
        <f t="shared" si="21"/>
        <v>-11387.926918552432</v>
      </c>
      <c r="BL81" s="953">
        <f t="shared" si="22"/>
        <v>-11387.926918552432</v>
      </c>
      <c r="BM81" s="953">
        <f t="shared" si="23"/>
        <v>0</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33622</v>
      </c>
      <c r="AY82" s="20" t="str">
        <f>IF(IFERROR(比較地域マスタ!$AE17,"")=0,"",IFERROR(比較地域マスタ!$AE17,""))</f>
        <v>勝央町</v>
      </c>
      <c r="AZ82" s="18"/>
      <c r="BA82" s="24">
        <v>11</v>
      </c>
      <c r="BB82" s="24">
        <v>1</v>
      </c>
      <c r="BC82" s="20" t="str">
        <f t="shared" si="24"/>
        <v>33622</v>
      </c>
      <c r="BD82" s="20" t="str">
        <f t="shared" si="25"/>
        <v>勝央町</v>
      </c>
      <c r="BE82" s="953">
        <f>VLOOKUP(BC82&amp;"_令和4年度",データシート3!A:AB,MATCH("ea_"&amp;"太陽光（建物系）"&amp;"_年間発電",データシート3!$A$1:$AB$1,0),0)/10^3+VLOOKUP(BC82&amp;"_令和4年度",データシート3!A:AB,MATCH("ea_"&amp;"太陽光（土地系）"&amp;"_年間発電",データシート3!$A$1:$AB$1,0),0)/10^3</f>
        <v>679281.50699999975</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679281.50699999975</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238991.45561375699</v>
      </c>
      <c r="BK82" s="953">
        <f t="shared" si="21"/>
        <v>440290.05138624273</v>
      </c>
      <c r="BL82" s="953">
        <f t="shared" si="22"/>
        <v>0</v>
      </c>
      <c r="BM82" s="953">
        <f t="shared" si="23"/>
        <v>440290.05138624273</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33586</v>
      </c>
      <c r="AY83" s="20" t="str">
        <f>IF(IFERROR(比較地域マスタ!$AE18,"")=0,"",IFERROR(比較地域マスタ!$AE18,""))</f>
        <v>新庄村</v>
      </c>
      <c r="AZ83" s="18"/>
      <c r="BA83" s="24">
        <v>12</v>
      </c>
      <c r="BB83" s="24">
        <v>1</v>
      </c>
      <c r="BC83" s="20" t="str">
        <f t="shared" si="24"/>
        <v>33586</v>
      </c>
      <c r="BD83" s="20" t="str">
        <f t="shared" si="25"/>
        <v>新庄村</v>
      </c>
      <c r="BE83" s="953">
        <f>VLOOKUP(BC83&amp;"_令和4年度",データシート3!A:AB,MATCH("ea_"&amp;"太陽光（建物系）"&amp;"_年間発電",データシート3!$A$1:$AB$1,0),0)/10^3+VLOOKUP(BC83&amp;"_令和4年度",データシート3!A:AB,MATCH("ea_"&amp;"太陽光（土地系）"&amp;"_年間発電",データシート3!$A$1:$AB$1,0),0)/10^3</f>
        <v>76188.016000000018</v>
      </c>
      <c r="BF83" s="953">
        <f>VLOOKUP(BC83&amp;"_令和4年度",データシート3!A:AB,MATCH("ea_"&amp;"風力（陸上）"&amp;"_年間発電",データシート3!$A$1:$AB$1,0),0)/10^3</f>
        <v>454464.23100000009</v>
      </c>
      <c r="BG83" s="953">
        <f>VLOOKUP(BC83&amp;"_令和4年度",データシート3!A:AB,MATCH("ea_"&amp;"中小水（河川）"&amp;"_年間発電",データシート3!$A$1:$AB$1,0),0)/10^3+VLOOKUP(BC83&amp;"_令和4年度",データシート3!A:AB,MATCH("ea_"&amp;"中小水（農業用水路）"&amp;"_年間発電",データシート3!$A$1:$AB$1,0),0)/10^3</f>
        <v>2537.8020000000001</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533190.04900000012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3501.5140247803138</v>
      </c>
      <c r="BK83" s="953">
        <f t="shared" si="21"/>
        <v>529688.53497521975</v>
      </c>
      <c r="BL83" s="953">
        <f t="shared" si="22"/>
        <v>0</v>
      </c>
      <c r="BM83" s="953">
        <f t="shared" si="23"/>
        <v>529688.53497521975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33212</v>
      </c>
      <c r="AY84" s="20" t="str">
        <f>IF(IFERROR(比較地域マスタ!$AE19,"")=0,"",IFERROR(比較地域マスタ!$AE19,""))</f>
        <v>瀬戸内市</v>
      </c>
      <c r="AZ84" s="18"/>
      <c r="BA84" s="24">
        <v>13</v>
      </c>
      <c r="BB84" s="24">
        <v>1</v>
      </c>
      <c r="BC84" s="20" t="str">
        <f t="shared" si="24"/>
        <v>33212</v>
      </c>
      <c r="BD84" s="20" t="str">
        <f t="shared" si="25"/>
        <v>瀬戸内市</v>
      </c>
      <c r="BE84" s="953">
        <f>VLOOKUP(BC84&amp;"_令和4年度",データシート3!A:AB,MATCH("ea_"&amp;"太陽光（建物系）"&amp;"_年間発電",データシート3!$A$1:$AB$1,0),0)/10^3+VLOOKUP(BC84&amp;"_令和4年度",データシート3!A:AB,MATCH("ea_"&amp;"太陽光（土地系）"&amp;"_年間発電",データシート3!$A$1:$AB$1,0),0)/10^3</f>
        <v>1012755.8310000002</v>
      </c>
      <c r="BF84" s="953">
        <f>VLOOKUP(BC84&amp;"_令和4年度",データシート3!A:AB,MATCH("ea_"&amp;"風力（陸上）"&amp;"_年間発電",データシート3!$A$1:$AB$1,0),0)/10^3</f>
        <v>27384.794999999995</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1040140.6260000003</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370457.7487392606</v>
      </c>
      <c r="BK84" s="953">
        <f t="shared" si="21"/>
        <v>669682.87726073968</v>
      </c>
      <c r="BL84" s="953">
        <f t="shared" si="22"/>
        <v>0</v>
      </c>
      <c r="BM84" s="953">
        <f t="shared" si="23"/>
        <v>669682.87726073968</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33208</v>
      </c>
      <c r="AY85" s="20" t="str">
        <f>IF(IFERROR(比較地域マスタ!$AE20,"")=0,"",IFERROR(比較地域マスタ!$AE20,""))</f>
        <v>総社市</v>
      </c>
      <c r="AZ85" s="18"/>
      <c r="BA85" s="24">
        <v>14</v>
      </c>
      <c r="BB85" s="24">
        <v>1</v>
      </c>
      <c r="BC85" s="20" t="str">
        <f t="shared" si="24"/>
        <v>33208</v>
      </c>
      <c r="BD85" s="20" t="str">
        <f t="shared" si="25"/>
        <v>総社市</v>
      </c>
      <c r="BE85" s="953">
        <f>VLOOKUP(BC85&amp;"_令和4年度",データシート3!A:AB,MATCH("ea_"&amp;"太陽光（建物系）"&amp;"_年間発電",データシート3!$A$1:$AB$1,0),0)/10^3+VLOOKUP(BC85&amp;"_令和4年度",データシート3!A:AB,MATCH("ea_"&amp;"太陽光（土地系）"&amp;"_年間発電",データシート3!$A$1:$AB$1,0),0)/10^3</f>
        <v>1156047.621</v>
      </c>
      <c r="BF85" s="953">
        <f>VLOOKUP(BC85&amp;"_令和4年度",データシート3!A:AB,MATCH("ea_"&amp;"風力（陸上）"&amp;"_年間発電",データシート3!$A$1:$AB$1,0),0)/10^3</f>
        <v>196233.11199999999</v>
      </c>
      <c r="BG85" s="953">
        <f>VLOOKUP(BC85&amp;"_令和4年度",データシート3!A:AB,MATCH("ea_"&amp;"中小水（河川）"&amp;"_年間発電",データシート3!$A$1:$AB$1,0),0)/10^3+VLOOKUP(BC85&amp;"_令和4年度",データシート3!A:AB,MATCH("ea_"&amp;"中小水（農業用水路）"&amp;"_年間発電",データシート3!$A$1:$AB$1,0),0)/10^3</f>
        <v>2433.9090000000006</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1354714.642</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531506.5587956839</v>
      </c>
      <c r="BK85" s="953">
        <f t="shared" si="21"/>
        <v>823208.08320431609</v>
      </c>
      <c r="BL85" s="953">
        <f t="shared" si="22"/>
        <v>0</v>
      </c>
      <c r="BM85" s="953">
        <f t="shared" si="23"/>
        <v>823208.08320431609</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33209</v>
      </c>
      <c r="AY86" s="20" t="str">
        <f>IF(IFERROR(比較地域マスタ!$AE21,"")=0,"",IFERROR(比較地域マスタ!$AE21,""))</f>
        <v>高梁市</v>
      </c>
      <c r="AZ86" s="18"/>
      <c r="BA86" s="24">
        <v>15</v>
      </c>
      <c r="BB86" s="24">
        <v>1</v>
      </c>
      <c r="BC86" s="20" t="str">
        <f t="shared" si="24"/>
        <v>33209</v>
      </c>
      <c r="BD86" s="20" t="str">
        <f t="shared" si="25"/>
        <v>高梁市</v>
      </c>
      <c r="BE86" s="953">
        <f>VLOOKUP(BC86&amp;"_令和4年度",データシート3!A:AB,MATCH("ea_"&amp;"太陽光（建物系）"&amp;"_年間発電",データシート3!$A$1:$AB$1,0),0)/10^3+VLOOKUP(BC86&amp;"_令和4年度",データシート3!A:AB,MATCH("ea_"&amp;"太陽光（土地系）"&amp;"_年間発電",データシート3!$A$1:$AB$1,0),0)/10^3</f>
        <v>1255488.1429999999</v>
      </c>
      <c r="BF86" s="953">
        <f>VLOOKUP(BC86&amp;"_令和4年度",データシート3!A:AB,MATCH("ea_"&amp;"風力（陸上）"&amp;"_年間発電",データシート3!$A$1:$AB$1,0),0)/10^3</f>
        <v>577389.02500000014</v>
      </c>
      <c r="BG86" s="953">
        <f>VLOOKUP(BC86&amp;"_令和4年度",データシート3!A:AB,MATCH("ea_"&amp;"中小水（河川）"&amp;"_年間発電",データシート3!$A$1:$AB$1,0),0)/10^3+VLOOKUP(BC86&amp;"_令和4年度",データシート3!A:AB,MATCH("ea_"&amp;"中小水（農業用水路）"&amp;"_年間発電",データシート3!$A$1:$AB$1,0),0)/10^3</f>
        <v>49824.519</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1882701.6870000002</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275378.4626362152</v>
      </c>
      <c r="BK86" s="953">
        <f t="shared" si="21"/>
        <v>1607323.224363785</v>
      </c>
      <c r="BL86" s="953">
        <f t="shared" si="22"/>
        <v>0</v>
      </c>
      <c r="BM86" s="953">
        <f t="shared" si="23"/>
        <v>1607323.224363785</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33204</v>
      </c>
      <c r="AY87" s="20" t="str">
        <f>IF(IFERROR(比較地域マスタ!$AE22,"")=0,"",IFERROR(比較地域マスタ!$AE22,""))</f>
        <v>玉野市</v>
      </c>
      <c r="AZ87" s="18"/>
      <c r="BA87" s="24">
        <v>16</v>
      </c>
      <c r="BB87" s="24">
        <v>1</v>
      </c>
      <c r="BC87" s="20" t="str">
        <f t="shared" si="24"/>
        <v>33204</v>
      </c>
      <c r="BD87" s="20" t="str">
        <f t="shared" si="25"/>
        <v>玉野市</v>
      </c>
      <c r="BE87" s="953">
        <f>VLOOKUP(BC87&amp;"_令和4年度",データシート3!A:AB,MATCH("ea_"&amp;"太陽光（建物系）"&amp;"_年間発電",データシート3!$A$1:$AB$1,0),0)/10^3+VLOOKUP(BC87&amp;"_令和4年度",データシート3!A:AB,MATCH("ea_"&amp;"太陽光（土地系）"&amp;"_年間発電",データシート3!$A$1:$AB$1,0),0)/10^3</f>
        <v>807940.28500000003</v>
      </c>
      <c r="BF87" s="953">
        <f>VLOOKUP(BC87&amp;"_令和4年度",データシート3!A:AB,MATCH("ea_"&amp;"風力（陸上）"&amp;"_年間発電",データシート3!$A$1:$AB$1,0),0)/10^3</f>
        <v>35179.586000000003</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843119.87100000004</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567116.85091496294</v>
      </c>
      <c r="BK87" s="953">
        <f t="shared" si="21"/>
        <v>276003.0200850371</v>
      </c>
      <c r="BL87" s="953">
        <f t="shared" si="22"/>
        <v>0</v>
      </c>
      <c r="BM87" s="953">
        <f t="shared" si="23"/>
        <v>276003.0200850371</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33203</v>
      </c>
      <c r="AY88" s="20" t="str">
        <f>IF(IFERROR(比較地域マスタ!$AE23,"")=0,"",IFERROR(比較地域マスタ!$AE23,""))</f>
        <v>津山市</v>
      </c>
      <c r="AZ88" s="18"/>
      <c r="BA88" s="24">
        <v>17</v>
      </c>
      <c r="BB88" s="24">
        <v>1</v>
      </c>
      <c r="BC88" s="20" t="str">
        <f t="shared" si="24"/>
        <v>33203</v>
      </c>
      <c r="BD88" s="20" t="str">
        <f t="shared" si="25"/>
        <v>津山市</v>
      </c>
      <c r="BE88" s="953">
        <f>VLOOKUP(BC88&amp;"_令和4年度",データシート3!A:AB,MATCH("ea_"&amp;"太陽光（建物系）"&amp;"_年間発電",データシート3!$A$1:$AB$1,0),0)/10^3+VLOOKUP(BC88&amp;"_令和4年度",データシート3!A:AB,MATCH("ea_"&amp;"太陽光（土地系）"&amp;"_年間発電",データシート3!$A$1:$AB$1,0),0)/10^3</f>
        <v>2853616.0979999998</v>
      </c>
      <c r="BF88" s="953">
        <f>VLOOKUP(BC88&amp;"_令和4年度",データシート3!A:AB,MATCH("ea_"&amp;"風力（陸上）"&amp;"_年間発電",データシート3!$A$1:$AB$1,0),0)/10^3</f>
        <v>1375440.5220000001</v>
      </c>
      <c r="BG88" s="953">
        <f>VLOOKUP(BC88&amp;"_令和4年度",データシート3!A:AB,MATCH("ea_"&amp;"中小水（河川）"&amp;"_年間発電",データシート3!$A$1:$AB$1,0),0)/10^3+VLOOKUP(BC88&amp;"_令和4年度",データシート3!A:AB,MATCH("ea_"&amp;"中小水（農業用水路）"&amp;"_年間発電",データシート3!$A$1:$AB$1,0),0)/10^3</f>
        <v>31692.077000000001</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4260748.6969999997</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690644.49729543924</v>
      </c>
      <c r="BK88" s="953">
        <f t="shared" si="21"/>
        <v>3570104.1997045605</v>
      </c>
      <c r="BL88" s="953">
        <f t="shared" si="22"/>
        <v>0</v>
      </c>
      <c r="BM88" s="953">
        <f t="shared" si="23"/>
        <v>3570104.1997045605</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33623</v>
      </c>
      <c r="AY89" s="20" t="str">
        <f>IF(IFERROR(比較地域マスタ!$AE24,"")=0,"",IFERROR(比較地域マスタ!$AE24,""))</f>
        <v>奈義町</v>
      </c>
      <c r="AZ89" s="18"/>
      <c r="BA89" s="24">
        <v>18</v>
      </c>
      <c r="BB89" s="24">
        <v>1</v>
      </c>
      <c r="BC89" s="20" t="str">
        <f t="shared" si="24"/>
        <v>33623</v>
      </c>
      <c r="BD89" s="20" t="str">
        <f t="shared" si="25"/>
        <v>奈義町</v>
      </c>
      <c r="BE89" s="953">
        <f>VLOOKUP(BC89&amp;"_令和4年度",データシート3!A:AB,MATCH("ea_"&amp;"太陽光（建物系）"&amp;"_年間発電",データシート3!$A$1:$AB$1,0),0)/10^3+VLOOKUP(BC89&amp;"_令和4年度",データシート3!A:AB,MATCH("ea_"&amp;"太陽光（土地系）"&amp;"_年間発電",データシート3!$A$1:$AB$1,0),0)/10^3</f>
        <v>462077.90899999999</v>
      </c>
      <c r="BF89" s="953">
        <f>VLOOKUP(BC89&amp;"_令和4年度",データシート3!A:AB,MATCH("ea_"&amp;"風力（陸上）"&amp;"_年間発電",データシート3!$A$1:$AB$1,0),0)/10^3</f>
        <v>82445.286999999997</v>
      </c>
      <c r="BG89" s="953">
        <f>VLOOKUP(BC89&amp;"_令和4年度",データシート3!A:AB,MATCH("ea_"&amp;"中小水（河川）"&amp;"_年間発電",データシート3!$A$1:$AB$1,0),0)/10^3+VLOOKUP(BC89&amp;"_令和4年度",データシート3!A:AB,MATCH("ea_"&amp;"中小水（農業用水路）"&amp;"_年間発電",データシート3!$A$1:$AB$1,0),0)/10^3</f>
        <v>5203.2330000000002</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549726.429</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62589.295662228993</v>
      </c>
      <c r="BK89" s="953">
        <f t="shared" si="21"/>
        <v>487137.133337771</v>
      </c>
      <c r="BL89" s="953">
        <f t="shared" si="22"/>
        <v>0</v>
      </c>
      <c r="BM89" s="953">
        <f t="shared" si="23"/>
        <v>487137.133337771</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33210</v>
      </c>
      <c r="AY90" s="20" t="str">
        <f>IF(IFERROR(比較地域マスタ!$AE25,"")=0,"",IFERROR(比較地域マスタ!$AE25,""))</f>
        <v>新見市</v>
      </c>
      <c r="AZ90" s="18"/>
      <c r="BA90" s="24">
        <v>19</v>
      </c>
      <c r="BB90" s="24">
        <v>1</v>
      </c>
      <c r="BC90" s="20" t="str">
        <f t="shared" si="24"/>
        <v>33210</v>
      </c>
      <c r="BD90" s="20" t="str">
        <f t="shared" si="25"/>
        <v>新見市</v>
      </c>
      <c r="BE90" s="953">
        <f>VLOOKUP(BC90&amp;"_令和4年度",データシート3!A:AB,MATCH("ea_"&amp;"太陽光（建物系）"&amp;"_年間発電",データシート3!$A$1:$AB$1,0),0)/10^3+VLOOKUP(BC90&amp;"_令和4年度",データシート3!A:AB,MATCH("ea_"&amp;"太陽光（土地系）"&amp;"_年間発電",データシート3!$A$1:$AB$1,0),0)/10^3</f>
        <v>1367162.53</v>
      </c>
      <c r="BF90" s="953">
        <f>VLOOKUP(BC90&amp;"_令和4年度",データシート3!A:AB,MATCH("ea_"&amp;"風力（陸上）"&amp;"_年間発電",データシート3!$A$1:$AB$1,0),0)/10^3</f>
        <v>2790026.4730000007</v>
      </c>
      <c r="BG90" s="953">
        <f>VLOOKUP(BC90&amp;"_令和4年度",データシート3!A:AB,MATCH("ea_"&amp;"中小水（河川）"&amp;"_年間発電",データシート3!$A$1:$AB$1,0),0)/10^3+VLOOKUP(BC90&amp;"_令和4年度",データシート3!A:AB,MATCH("ea_"&amp;"中小水（農業用水路）"&amp;"_年間発電",データシート3!$A$1:$AB$1,0),0)/10^3</f>
        <v>73456.005000000005</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4230645.0080000004</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214282.56185777072</v>
      </c>
      <c r="BK90" s="953">
        <f t="shared" si="21"/>
        <v>4016362.4461422297</v>
      </c>
      <c r="BL90" s="953">
        <f t="shared" si="22"/>
        <v>0</v>
      </c>
      <c r="BM90" s="953">
        <f t="shared" si="23"/>
        <v>4016362.4461422297</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33643</v>
      </c>
      <c r="AY91" s="20" t="str">
        <f>IF(IFERROR(比較地域マスタ!$AE26,"")=0,"",IFERROR(比較地域マスタ!$AE26,""))</f>
        <v>西粟倉村</v>
      </c>
      <c r="BA91" s="24">
        <v>20</v>
      </c>
      <c r="BB91" s="24">
        <v>1</v>
      </c>
      <c r="BC91" s="20" t="str">
        <f t="shared" si="24"/>
        <v>33643</v>
      </c>
      <c r="BD91" s="20" t="str">
        <f t="shared" si="25"/>
        <v>西粟倉村</v>
      </c>
      <c r="BE91" s="953">
        <f>VLOOKUP(BC91&amp;"_令和4年度",データシート3!A:AB,MATCH("ea_"&amp;"太陽光（建物系）"&amp;"_年間発電",データシート3!$A$1:$AB$1,0),0)/10^3+VLOOKUP(BC91&amp;"_令和4年度",データシート3!A:AB,MATCH("ea_"&amp;"太陽光（土地系）"&amp;"_年間発電",データシート3!$A$1:$AB$1,0),0)/10^3</f>
        <v>57386.918999999994</v>
      </c>
      <c r="BF91" s="953">
        <f>VLOOKUP(BC91&amp;"_令和4年度",データシート3!A:AB,MATCH("ea_"&amp;"風力（陸上）"&amp;"_年間発電",データシート3!$A$1:$AB$1,0),0)/10^3</f>
        <v>220250.69</v>
      </c>
      <c r="BG91" s="953">
        <f>VLOOKUP(BC91&amp;"_令和4年度",データシート3!A:AB,MATCH("ea_"&amp;"中小水（河川）"&amp;"_年間発電",データシート3!$A$1:$AB$1,0),0)/10^3+VLOOKUP(BC91&amp;"_令和4年度",データシート3!A:AB,MATCH("ea_"&amp;"中小水（農業用水路）"&amp;"_年間発電",データシート3!$A$1:$AB$1,0),0)/10^3</f>
        <v>11477</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289114.609</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5002.076267260345</v>
      </c>
      <c r="BK91" s="953">
        <f t="shared" si="21"/>
        <v>284112.53273273964</v>
      </c>
      <c r="BL91" s="953">
        <f t="shared" si="22"/>
        <v>0</v>
      </c>
      <c r="BM91" s="953">
        <f t="shared" si="23"/>
        <v>284112.53273273964</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33423</v>
      </c>
      <c r="AY92" s="20" t="str">
        <f>IF(IFERROR(比較地域マスタ!$AE27,"")=0,"",IFERROR(比較地域マスタ!$AE27,""))</f>
        <v>早島町</v>
      </c>
      <c r="AZ92" s="18"/>
      <c r="BA92" s="24">
        <v>21</v>
      </c>
      <c r="BB92" s="24">
        <v>1</v>
      </c>
      <c r="BC92" s="20" t="str">
        <f t="shared" si="24"/>
        <v>33423</v>
      </c>
      <c r="BD92" s="20" t="str">
        <f t="shared" si="25"/>
        <v>早島町</v>
      </c>
      <c r="BE92" s="953">
        <f>VLOOKUP(BC92&amp;"_令和4年度",データシート3!A:AB,MATCH("ea_"&amp;"太陽光（建物系）"&amp;"_年間発電",データシート3!$A$1:$AB$1,0),0)/10^3+VLOOKUP(BC92&amp;"_令和4年度",データシート3!A:AB,MATCH("ea_"&amp;"太陽光（土地系）"&amp;"_年間発電",データシート3!$A$1:$AB$1,0),0)/10^3</f>
        <v>123356.266</v>
      </c>
      <c r="BF92" s="953">
        <f>VLOOKUP(BC92&amp;"_令和4年度",データシート3!A:AB,MATCH("ea_"&amp;"風力（陸上）"&amp;"_年間発電",データシート3!$A$1:$AB$1,0),0)/10^3</f>
        <v>0</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123356.266</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87828.124886419799</v>
      </c>
      <c r="BK92" s="953">
        <f>BI92-BJ92</f>
        <v>35528.141113580205</v>
      </c>
      <c r="BL92" s="953">
        <f t="shared" si="22"/>
        <v>0</v>
      </c>
      <c r="BM92" s="953">
        <f t="shared" si="23"/>
        <v>35528.141113580205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33211</v>
      </c>
      <c r="AY93" s="20" t="str">
        <f>IF(IFERROR(比較地域マスタ!$AE28,"")=0,"",IFERROR(比較地域マスタ!$AE28,""))</f>
        <v>備前市</v>
      </c>
      <c r="AZ93" s="18"/>
      <c r="BA93" s="24">
        <v>22</v>
      </c>
      <c r="BB93" s="24">
        <v>1</v>
      </c>
      <c r="BC93" s="20" t="str">
        <f t="shared" si="24"/>
        <v>33211</v>
      </c>
      <c r="BD93" s="20" t="str">
        <f t="shared" si="25"/>
        <v>備前市</v>
      </c>
      <c r="BE93" s="953">
        <f>VLOOKUP(BC93&amp;"_令和4年度",データシート3!A:AB,MATCH("ea_"&amp;"太陽光（建物系）"&amp;"_年間発電",データシート3!$A$1:$AB$1,0),0)/10^3+VLOOKUP(BC93&amp;"_令和4年度",データシート3!A:AB,MATCH("ea_"&amp;"太陽光（土地系）"&amp;"_年間発電",データシート3!$A$1:$AB$1,0),0)/10^3</f>
        <v>647379.45500000007</v>
      </c>
      <c r="BF93" s="953">
        <f>VLOOKUP(BC93&amp;"_令和4年度",データシート3!A:AB,MATCH("ea_"&amp;"風力（陸上）"&amp;"_年間発電",データシート3!$A$1:$AB$1,0),0)/10^3</f>
        <v>228837.61799999999</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876217.07300000009</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459829.75817133131</v>
      </c>
      <c r="BK93" s="953">
        <f t="shared" si="21"/>
        <v>416387.31482866878</v>
      </c>
      <c r="BL93" s="953">
        <f t="shared" si="22"/>
        <v>0</v>
      </c>
      <c r="BM93" s="953">
        <f t="shared" si="23"/>
        <v>416387.31482866878</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33214</v>
      </c>
      <c r="AY94" s="20" t="str">
        <f>IF(IFERROR(比較地域マスタ!$AE29,"")=0,"",IFERROR(比較地域マスタ!$AE29,""))</f>
        <v>真庭市</v>
      </c>
      <c r="AZ94" s="18"/>
      <c r="BA94" s="24">
        <v>23</v>
      </c>
      <c r="BB94" s="24">
        <v>1</v>
      </c>
      <c r="BC94" s="20" t="str">
        <f t="shared" si="24"/>
        <v>33214</v>
      </c>
      <c r="BD94" s="20" t="str">
        <f t="shared" si="25"/>
        <v>真庭市</v>
      </c>
      <c r="BE94" s="953">
        <f>VLOOKUP(BC94&amp;"_令和4年度",データシート3!A:AB,MATCH("ea_"&amp;"太陽光（建物系）"&amp;"_年間発電",データシート3!$A$1:$AB$1,0),0)/10^3+VLOOKUP(BC94&amp;"_令和4年度",データシート3!A:AB,MATCH("ea_"&amp;"太陽光（土地系）"&amp;"_年間発電",データシート3!$A$1:$AB$1,0),0)/10^3</f>
        <v>2593582.4590000003</v>
      </c>
      <c r="BF94" s="953">
        <f>VLOOKUP(BC94&amp;"_令和4年度",データシート3!A:AB,MATCH("ea_"&amp;"風力（陸上）"&amp;"_年間発電",データシート3!$A$1:$AB$1,0),0)/10^3</f>
        <v>2348234.0660000001</v>
      </c>
      <c r="BG94" s="953">
        <f>VLOOKUP(BC94&amp;"_令和4年度",データシート3!A:AB,MATCH("ea_"&amp;"中小水（河川）"&amp;"_年間発電",データシート3!$A$1:$AB$1,0),0)/10^3+VLOOKUP(BC94&amp;"_令和4年度",データシート3!A:AB,MATCH("ea_"&amp;"中小水（農業用水路）"&amp;"_年間発電",データシート3!$A$1:$AB$1,0),0)/10^3</f>
        <v>44189.64699999999</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9.5660000000000025</v>
      </c>
      <c r="BI94" s="953">
        <f t="shared" si="26"/>
        <v>4986015.7379999999</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333054.22646017821</v>
      </c>
      <c r="BK94" s="953">
        <f t="shared" si="21"/>
        <v>4652961.5115398215</v>
      </c>
      <c r="BL94" s="953">
        <f t="shared" si="22"/>
        <v>0</v>
      </c>
      <c r="BM94" s="953">
        <f t="shared" si="23"/>
        <v>4652961.5115398215</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33666</v>
      </c>
      <c r="AY95" s="20" t="str">
        <f>IF(IFERROR(比較地域マスタ!$AE30,"")=0,"",IFERROR(比較地域マスタ!$AE30,""))</f>
        <v>美咲町</v>
      </c>
      <c r="AZ95" s="18"/>
      <c r="BA95" s="24">
        <v>24</v>
      </c>
      <c r="BB95" s="24">
        <v>1</v>
      </c>
      <c r="BC95" s="20" t="str">
        <f t="shared" si="24"/>
        <v>33666</v>
      </c>
      <c r="BD95" s="20" t="str">
        <f t="shared" si="25"/>
        <v>美咲町</v>
      </c>
      <c r="BE95" s="953">
        <f>VLOOKUP(BC95&amp;"_令和4年度",データシート3!A:AB,MATCH("ea_"&amp;"太陽光（建物系）"&amp;"_年間発電",データシート3!$A$1:$AB$1,0),0)/10^3+VLOOKUP(BC95&amp;"_令和4年度",データシート3!A:AB,MATCH("ea_"&amp;"太陽光（土地系）"&amp;"_年間発電",データシート3!$A$1:$AB$1,0),0)/10^3</f>
        <v>892864.21899999992</v>
      </c>
      <c r="BF95" s="953">
        <f>VLOOKUP(BC95&amp;"_令和4年度",データシート3!A:AB,MATCH("ea_"&amp;"風力（陸上）"&amp;"_年間発電",データシート3!$A$1:$AB$1,0),0)/10^3</f>
        <v>38709.561000000002</v>
      </c>
      <c r="BG95" s="953">
        <f>VLOOKUP(BC95&amp;"_令和4年度",データシート3!A:AB,MATCH("ea_"&amp;"中小水（河川）"&amp;"_年間発電",データシート3!$A$1:$AB$1,0),0)/10^3+VLOOKUP(BC95&amp;"_令和4年度",データシート3!A:AB,MATCH("ea_"&amp;"中小水（農業用水路）"&amp;"_年間発電",データシート3!$A$1:$AB$1,0),0)/10^3</f>
        <v>4461.9570000000003</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936035.73699999996</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95867.328870447804</v>
      </c>
      <c r="BK95" s="953">
        <f t="shared" si="21"/>
        <v>840168.40812955215</v>
      </c>
      <c r="BL95" s="953">
        <f t="shared" si="22"/>
        <v>0</v>
      </c>
      <c r="BM95" s="953">
        <f t="shared" si="23"/>
        <v>840168.40812955215</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33215</v>
      </c>
      <c r="AY96" s="20" t="str">
        <f>IF(IFERROR(比較地域マスタ!$AE31,"")=0,"",IFERROR(比較地域マスタ!$AE31,""))</f>
        <v>美作市</v>
      </c>
      <c r="AZ96" s="18"/>
      <c r="BA96" s="24">
        <v>25</v>
      </c>
      <c r="BB96" s="24">
        <v>1</v>
      </c>
      <c r="BC96" s="20" t="str">
        <f t="shared" si="24"/>
        <v>33215</v>
      </c>
      <c r="BD96" s="20" t="str">
        <f t="shared" si="25"/>
        <v>美作市</v>
      </c>
      <c r="BE96" s="953">
        <f>VLOOKUP(BC96&amp;"_令和4年度",データシート3!A:AB,MATCH("ea_"&amp;"太陽光（建物系）"&amp;"_年間発電",データシート3!$A$1:$AB$1,0),0)/10^3+VLOOKUP(BC96&amp;"_令和4年度",データシート3!A:AB,MATCH("ea_"&amp;"太陽光（土地系）"&amp;"_年間発電",データシート3!$A$1:$AB$1,0),0)/10^3</f>
        <v>1428875.37</v>
      </c>
      <c r="BF96" s="953">
        <f>VLOOKUP(BC96&amp;"_令和4年度",データシート3!A:AB,MATCH("ea_"&amp;"風力（陸上）"&amp;"_年間発電",データシート3!$A$1:$AB$1,0),0)/10^3</f>
        <v>249922.826</v>
      </c>
      <c r="BG96" s="953">
        <f>VLOOKUP(BC96&amp;"_令和4年度",データシート3!A:AB,MATCH("ea_"&amp;"中小水（河川）"&amp;"_年間発電",データシート3!$A$1:$AB$1,0),0)/10^3+VLOOKUP(BC96&amp;"_令和4年度",データシート3!A:AB,MATCH("ea_"&amp;"中小水（農業用水路）"&amp;"_年間発電",データシート3!$A$1:$AB$1,0),0)/10^3</f>
        <v>8857.8610000000026</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1687656.057</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170765.26889633859</v>
      </c>
      <c r="BK96" s="953">
        <f t="shared" si="21"/>
        <v>1516890.7881036615</v>
      </c>
      <c r="BL96" s="953">
        <f t="shared" si="22"/>
        <v>0</v>
      </c>
      <c r="BM96" s="953">
        <f t="shared" si="23"/>
        <v>1516890.7881036615</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33461</v>
      </c>
      <c r="AY97" s="20" t="str">
        <f>IF(IFERROR(比較地域マスタ!$AE32,"")=0,"",IFERROR(比較地域マスタ!$AE32,""))</f>
        <v>矢掛町</v>
      </c>
      <c r="AZ97" s="18"/>
      <c r="BA97" s="24">
        <v>26</v>
      </c>
      <c r="BB97" s="24">
        <v>1</v>
      </c>
      <c r="BC97" s="20" t="str">
        <f t="shared" si="24"/>
        <v>33461</v>
      </c>
      <c r="BD97" s="20" t="str">
        <f t="shared" si="25"/>
        <v>矢掛町</v>
      </c>
      <c r="BE97" s="953">
        <f>VLOOKUP(BC97&amp;"_令和4年度",データシート3!A:AB,MATCH("ea_"&amp;"太陽光（建物系）"&amp;"_年間発電",データシート3!$A$1:$AB$1,0),0)/10^3+VLOOKUP(BC97&amp;"_令和4年度",データシート3!A:AB,MATCH("ea_"&amp;"太陽光（土地系）"&amp;"_年間発電",データシート3!$A$1:$AB$1,0),0)/10^3</f>
        <v>499838.70299999998</v>
      </c>
      <c r="BF97" s="953">
        <f>VLOOKUP(BC97&amp;"_令和4年度",データシート3!A:AB,MATCH("ea_"&amp;"風力（陸上）"&amp;"_年間発電",データシート3!$A$1:$AB$1,0),0)/10^3</f>
        <v>102043.07</v>
      </c>
      <c r="BG97" s="953">
        <f>VLOOKUP(BC97&amp;"_令和4年度",データシート3!A:AB,MATCH("ea_"&amp;"中小水（河川）"&amp;"_年間発電",データシート3!$A$1:$AB$1,0),0)/10^3+VLOOKUP(BC97&amp;"_令和4年度",データシート3!A:AB,MATCH("ea_"&amp;"中小水（農業用水路）"&amp;"_年間発電",データシート3!$A$1:$AB$1,0),0)/10^3</f>
        <v>1000.9450000000001</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602882.71799999999</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103847.65147570854</v>
      </c>
      <c r="BK97" s="953">
        <f t="shared" si="21"/>
        <v>499035.06652429147</v>
      </c>
      <c r="BL97" s="953">
        <f t="shared" si="22"/>
        <v>0</v>
      </c>
      <c r="BM97" s="953">
        <f t="shared" si="23"/>
        <v>499035.06652429147</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33346</v>
      </c>
      <c r="AY98" s="20" t="str">
        <f>IF(IFERROR(比較地域マスタ!$AE33,"")=0,"",IFERROR(比較地域マスタ!$AE33,""))</f>
        <v>和気町</v>
      </c>
      <c r="AZ98" s="18"/>
      <c r="BA98" s="24">
        <v>27</v>
      </c>
      <c r="BB98" s="24">
        <v>1</v>
      </c>
      <c r="BC98" s="20" t="str">
        <f t="shared" si="24"/>
        <v>33346</v>
      </c>
      <c r="BD98" s="20" t="str">
        <f t="shared" si="25"/>
        <v>和気町</v>
      </c>
      <c r="BE98" s="953">
        <f>VLOOKUP(BC98&amp;"_令和4年度",データシート3!A:AB,MATCH("ea_"&amp;"太陽光（建物系）"&amp;"_年間発電",データシート3!$A$1:$AB$1,0),0)/10^3+VLOOKUP(BC98&amp;"_令和4年度",データシート3!A:AB,MATCH("ea_"&amp;"太陽光（土地系）"&amp;"_年間発電",データシート3!$A$1:$AB$1,0),0)/10^3</f>
        <v>440802.22100000002</v>
      </c>
      <c r="BF98" s="953">
        <f>VLOOKUP(BC98&amp;"_令和4年度",データシート3!A:AB,MATCH("ea_"&amp;"風力（陸上）"&amp;"_年間発電",データシート3!$A$1:$AB$1,0),0)/10^3</f>
        <v>79536.649999999994</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520338.87100000004</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96024.558402285562</v>
      </c>
      <c r="BK98" s="953">
        <f t="shared" si="21"/>
        <v>424314.31259771448</v>
      </c>
      <c r="BL98" s="953">
        <f t="shared" si="22"/>
        <v>0</v>
      </c>
      <c r="BM98" s="953">
        <f t="shared" si="23"/>
        <v>424314.31259771448</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3" t="e">
        <f>VLOOKUP(BC99&amp;"_令和4年度",データシート3!A:AB,MATCH("ea_"&amp;"太陽光（建物系）"&amp;"_年間発電",データシート3!$A$1:$AB$1,0),0)/10^3+VLOOKUP(BC99&amp;"_令和4年度",データシート3!A:AB,MATCH("ea_"&amp;"太陽光（土地系）"&amp;"_年間発電",データシート3!$A$1:$AB$1,0),0)/10^3</f>
        <v>#N/A</v>
      </c>
      <c r="BF99" s="953" t="e">
        <f>VLOOKUP(BC99&amp;"_令和4年度",データシート3!A:AB,MATCH("ea_"&amp;"風力（陸上）"&amp;"_年間発電",データシート3!$A$1:$AB$1,0),0)/10^3</f>
        <v>#N/A</v>
      </c>
      <c r="BG99" s="953" t="e">
        <f>VLOOKUP(BC99&amp;"_令和4年度",データシート3!A:AB,MATCH("ea_"&amp;"中小水（河川）"&amp;"_年間発電",データシート3!$A$1:$AB$1,0),0)/10^3+VLOOKUP(BC99&amp;"_令和4年度",データシート3!A:AB,MATCH("ea_"&amp;"中小水（農業用水路）"&amp;"_年間発電",データシート3!$A$1:$AB$1,0),0)/10^3</f>
        <v>#N/A</v>
      </c>
      <c r="BH99" s="953"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3" t="e">
        <f t="shared" si="26"/>
        <v>#N/A</v>
      </c>
      <c r="BJ99" s="953"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3" t="e">
        <f t="shared" si="21"/>
        <v>#N/A</v>
      </c>
      <c r="BL99" s="953" t="e">
        <f t="shared" si="22"/>
        <v>#N/A</v>
      </c>
      <c r="BM99" s="953"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3" t="e">
        <f>VLOOKUP(BC100&amp;"_令和4年度",データシート3!A:AB,MATCH("ea_"&amp;"太陽光（建物系）"&amp;"_年間発電",データシート3!$A$1:$AB$1,0),0)/10^3+VLOOKUP(BC100&amp;"_令和4年度",データシート3!A:AB,MATCH("ea_"&amp;"太陽光（土地系）"&amp;"_年間発電",データシート3!$A$1:$AB$1,0),0)/10^3</f>
        <v>#N/A</v>
      </c>
      <c r="BF100" s="953" t="e">
        <f>VLOOKUP(BC100&amp;"_令和4年度",データシート3!A:AB,MATCH("ea_"&amp;"風力（陸上）"&amp;"_年間発電",データシート3!$A$1:$AB$1,0),0)/10^3</f>
        <v>#N/A</v>
      </c>
      <c r="BG100" s="953" t="e">
        <f>VLOOKUP(BC100&amp;"_令和4年度",データシート3!A:AB,MATCH("ea_"&amp;"中小水（河川）"&amp;"_年間発電",データシート3!$A$1:$AB$1,0),0)/10^3+VLOOKUP(BC100&amp;"_令和4年度",データシート3!A:AB,MATCH("ea_"&amp;"中小水（農業用水路）"&amp;"_年間発電",データシート3!$A$1:$AB$1,0),0)/10^3</f>
        <v>#N/A</v>
      </c>
      <c r="BH100" s="953"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3" t="e">
        <f t="shared" si="26"/>
        <v>#N/A</v>
      </c>
      <c r="BJ100" s="953"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3" t="e">
        <f t="shared" si="21"/>
        <v>#N/A</v>
      </c>
      <c r="BL100" s="953" t="e">
        <f t="shared" si="22"/>
        <v>#N/A</v>
      </c>
      <c r="BM100" s="953"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早島町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33423</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2</v>
      </c>
      <c r="H7" s="786">
        <f t="shared" si="2"/>
        <v>2</v>
      </c>
      <c r="I7" s="786">
        <f t="shared" si="2"/>
        <v>2</v>
      </c>
      <c r="J7" s="786">
        <f t="shared" si="2"/>
        <v>3</v>
      </c>
      <c r="K7" s="787">
        <f t="shared" si="2"/>
        <v>3</v>
      </c>
      <c r="L7" s="787">
        <f t="shared" si="2"/>
        <v>2</v>
      </c>
      <c r="M7" s="787">
        <f t="shared" si="2"/>
        <v>2</v>
      </c>
      <c r="N7" s="787">
        <f t="shared" si="2"/>
        <v>2</v>
      </c>
      <c r="O7" s="787">
        <f>SUM(O8:O13)</f>
        <v>2</v>
      </c>
      <c r="P7" s="787">
        <f t="shared" si="2"/>
        <v>2</v>
      </c>
      <c r="Q7" s="788">
        <f>SUM(Q8:Q13)</f>
        <v>2</v>
      </c>
      <c r="R7" s="1028">
        <f t="shared" si="2"/>
        <v>8.0329999999999995</v>
      </c>
      <c r="S7" s="1029">
        <f t="shared" si="2"/>
        <v>7.9740000000000002</v>
      </c>
      <c r="T7" s="1029">
        <f t="shared" si="2"/>
        <v>7.93</v>
      </c>
      <c r="U7" s="1029">
        <f t="shared" si="2"/>
        <v>14.192</v>
      </c>
      <c r="V7" s="1029">
        <f t="shared" si="2"/>
        <v>13.260999999999999</v>
      </c>
      <c r="W7" s="1029">
        <f t="shared" si="2"/>
        <v>9.6810000000000009</v>
      </c>
      <c r="X7" s="1029">
        <f t="shared" si="2"/>
        <v>10.030999999999999</v>
      </c>
      <c r="Y7" s="1029">
        <f t="shared" si="2"/>
        <v>10.123000000000001</v>
      </c>
      <c r="Z7" s="1029">
        <f>SUM(Z8:Z13)</f>
        <v>10.491</v>
      </c>
      <c r="AA7" s="1029">
        <f>SUM(AA8:AA13)</f>
        <v>9.0579999999999998</v>
      </c>
      <c r="AB7" s="1030">
        <f t="shared" si="2"/>
        <v>8.407</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v>
      </c>
      <c r="H10" s="803">
        <f>VLOOKUP($D$3&amp;"_"&amp;H$3,データシート1!$A:$BT,MATCH($G$2&amp;"_"&amp;$C10,データシート1!$A$1:$BT$1,0),0)</f>
        <v>1</v>
      </c>
      <c r="I10" s="803">
        <f>VLOOKUP($D$3&amp;"_"&amp;I$3,データシート1!$A:$BT,MATCH($G$2&amp;"_"&amp;$C10,データシート1!$A$1:$BT$1,0),0)</f>
        <v>1</v>
      </c>
      <c r="J10" s="803">
        <f>VLOOKUP($D$3&amp;"_"&amp;J$3,データシート1!$A:$BT,MATCH($G$2&amp;"_"&amp;$C10,データシート1!$A$1:$BT$1,0),0)</f>
        <v>1</v>
      </c>
      <c r="K10" s="804">
        <f>VLOOKUP($D$3&amp;"_"&amp;K$3,データシート1!$A:$BT,MATCH($G$2&amp;"_"&amp;$C10,データシート1!$A$1:$BT$1,0),0)</f>
        <v>1</v>
      </c>
      <c r="L10" s="804">
        <f>VLOOKUP($D$3&amp;"_"&amp;L$3,データシート1!$A:$BT,MATCH($G$2&amp;"_"&amp;$C10,データシート1!$A$1:$BT$1,0),0)</f>
        <v>1</v>
      </c>
      <c r="M10" s="804">
        <f>VLOOKUP($D$3&amp;"_"&amp;M$3,データシート1!$A:$BT,MATCH($G$2&amp;"_"&amp;$C10,データシート1!$A$1:$BT$1,0),0)</f>
        <v>1</v>
      </c>
      <c r="N10" s="804">
        <f>VLOOKUP($D$3&amp;"_"&amp;N$3,データシート1!$A:$BT,MATCH($G$2&amp;"_"&amp;$C10,データシート1!$A$1:$BT$1,0),0)</f>
        <v>1</v>
      </c>
      <c r="O10" s="804">
        <f>VLOOKUP($D$3&amp;"_"&amp;O$3,データシート1!$A:$BT,MATCH($G$2&amp;"_"&amp;$C10,データシート1!$A$1:$BT$1,0),0)</f>
        <v>1</v>
      </c>
      <c r="P10" s="804">
        <f>VLOOKUP($D$3&amp;"_"&amp;P$3,データシート1!$A:$BT,MATCH($G$2&amp;"_"&amp;$C10,データシート1!$A$1:$BT$1,0),0)</f>
        <v>1</v>
      </c>
      <c r="Q10" s="805">
        <f>VLOOKUP($D$3&amp;"_"&amp;Q$3,データシート1!$A:$BT,MATCH($G$2&amp;"_"&amp;$C10,データシート1!$A$1:$BT$1,0),0)</f>
        <v>1</v>
      </c>
      <c r="R10" s="1034">
        <f>VLOOKUP($D$3&amp;"_"&amp;R$3,データシート1!$A:$BT,MATCH($R$2&amp;"_"&amp;$C10,データシート1!$A$1:$BT$1,0),0)</f>
        <v>3.94</v>
      </c>
      <c r="S10" s="1035">
        <f>VLOOKUP($D$3&amp;"_"&amp;S$3,データシート1!$A:$BT,MATCH($R$2&amp;"_"&amp;$C10,データシート1!$A$1:$BT$1,0),0)</f>
        <v>3.6419999999999999</v>
      </c>
      <c r="T10" s="1035">
        <f>VLOOKUP($D$3&amp;"_"&amp;T$3,データシート1!$A:$BT,MATCH($R$2&amp;"_"&amp;$C10,データシート1!$A$1:$BT$1,0),0)</f>
        <v>3.66</v>
      </c>
      <c r="U10" s="1035">
        <f>VLOOKUP($D$3&amp;"_"&amp;U$3,データシート1!$A:$BT,MATCH($R$2&amp;"_"&amp;$C10,データシート1!$A$1:$BT$1,0),0)</f>
        <v>4.4989999999999997</v>
      </c>
      <c r="V10" s="1035">
        <f>VLOOKUP($D$3&amp;"_"&amp;V$3,データシート1!$A:$BT,MATCH($R$2&amp;"_"&amp;$C10,データシート1!$A$1:$BT$1,0),0)</f>
        <v>4.6399999999999997</v>
      </c>
      <c r="W10" s="1035">
        <f>VLOOKUP($D$3&amp;"_"&amp;W$3,データシート1!$A:$BT,MATCH($R$2&amp;"_"&amp;$C10,データシート1!$A$1:$BT$1,0),0)</f>
        <v>4.4930000000000003</v>
      </c>
      <c r="X10" s="1035">
        <f>VLOOKUP($D$3&amp;"_"&amp;X$3,データシート1!$A:$BT,MATCH($R$2&amp;"_"&amp;$C10,データシート1!$A$1:$BT$1,0),0)</f>
        <v>4.8559999999999999</v>
      </c>
      <c r="Y10" s="1035">
        <f>VLOOKUP($D$3&amp;"_"&amp;Y$3,データシート1!$A:$BT,MATCH($R$2&amp;"_"&amp;$C10,データシート1!$A$1:$BT$1,0),0)</f>
        <v>4.8109999999999999</v>
      </c>
      <c r="Z10" s="1035">
        <f>VLOOKUP($D$3&amp;"_"&amp;Z$3,データシート1!$A:$BT,MATCH($R$2&amp;"_"&amp;$C10,データシート1!$A$1:$BT$1,0),0)</f>
        <v>4.9420000000000002</v>
      </c>
      <c r="AA10" s="1035">
        <f>VLOOKUP($D$3&amp;"_"&amp;AA$3,データシート1!$A:$BT,MATCH($R$2&amp;"_"&amp;$C10,データシート1!$A$1:$BT$1,0),0)</f>
        <v>3.915</v>
      </c>
      <c r="AB10" s="1036">
        <f>VLOOKUP($D$3&amp;"_"&amp;AB$3,データシート1!$A:$BT,MATCH($R$2&amp;"_"&amp;$C10,データシート1!$A$1:$BT$1,0),0)</f>
        <v>3.4220000000000002</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v>
      </c>
      <c r="H11" s="803">
        <f>VLOOKUP($D$3&amp;"_"&amp;H$3,データシート1!$A:$BT,MATCH($G$2&amp;"_"&amp;$C11,データシート1!$A$1:$BT$1,0),0)</f>
        <v>1</v>
      </c>
      <c r="I11" s="803">
        <f>VLOOKUP($D$3&amp;"_"&amp;I$3,データシート1!$A:$BT,MATCH($G$2&amp;"_"&amp;$C11,データシート1!$A$1:$BT$1,0),0)</f>
        <v>1</v>
      </c>
      <c r="J11" s="803">
        <f>VLOOKUP($D$3&amp;"_"&amp;J$3,データシート1!$A:$BT,MATCH($G$2&amp;"_"&amp;$C11,データシート1!$A$1:$BT$1,0),0)</f>
        <v>2</v>
      </c>
      <c r="K11" s="804">
        <f>VLOOKUP($D$3&amp;"_"&amp;K$3,データシート1!$A:$BT,MATCH($G$2&amp;"_"&amp;$C11,データシート1!$A$1:$BT$1,0),0)</f>
        <v>2</v>
      </c>
      <c r="L11" s="804">
        <f>VLOOKUP($D$3&amp;"_"&amp;L$3,データシート1!$A:$BT,MATCH($G$2&amp;"_"&amp;$C11,データシート1!$A$1:$BT$1,0),0)</f>
        <v>1</v>
      </c>
      <c r="M11" s="804">
        <f>VLOOKUP($D$3&amp;"_"&amp;M$3,データシート1!$A:$BT,MATCH($G$2&amp;"_"&amp;$C11,データシート1!$A$1:$BT$1,0),0)</f>
        <v>1</v>
      </c>
      <c r="N11" s="804">
        <f>VLOOKUP($D$3&amp;"_"&amp;N$3,データシート1!$A:$BT,MATCH($G$2&amp;"_"&amp;$C11,データシート1!$A$1:$BT$1,0),0)</f>
        <v>1</v>
      </c>
      <c r="O11" s="804">
        <f>VLOOKUP($D$3&amp;"_"&amp;O$3,データシート1!$A:$BT,MATCH($G$2&amp;"_"&amp;$C11,データシート1!$A$1:$BT$1,0),0)</f>
        <v>1</v>
      </c>
      <c r="P11" s="804">
        <f>VLOOKUP($D$3&amp;"_"&amp;P$3,データシート1!$A:$BT,MATCH($G$2&amp;"_"&amp;$C11,データシート1!$A$1:$BT$1,0),0)</f>
        <v>1</v>
      </c>
      <c r="Q11" s="805">
        <f>VLOOKUP($D$3&amp;"_"&amp;Q$3,データシート1!$A:$BT,MATCH($G$2&amp;"_"&amp;$C11,データシート1!$A$1:$BT$1,0),0)</f>
        <v>1</v>
      </c>
      <c r="R11" s="1034">
        <f>VLOOKUP($D$3&amp;"_"&amp;R$3,データシート1!$A:$BT,MATCH($R$2&amp;"_"&amp;$C11,データシート1!$A$1:$BT$1,0),0)</f>
        <v>4.093</v>
      </c>
      <c r="S11" s="1035">
        <f>VLOOKUP($D$3&amp;"_"&amp;S$3,データシート1!$A:$BT,MATCH($R$2&amp;"_"&amp;$C11,データシート1!$A$1:$BT$1,0),0)</f>
        <v>4.3319999999999999</v>
      </c>
      <c r="T11" s="1035">
        <f>VLOOKUP($D$3&amp;"_"&amp;T$3,データシート1!$A:$BT,MATCH($R$2&amp;"_"&amp;$C11,データシート1!$A$1:$BT$1,0),0)</f>
        <v>4.2699999999999996</v>
      </c>
      <c r="U11" s="1035">
        <f>VLOOKUP($D$3&amp;"_"&amp;U$3,データシート1!$A:$BT,MATCH($R$2&amp;"_"&amp;$C11,データシート1!$A$1:$BT$1,0),0)</f>
        <v>9.6930000000000014</v>
      </c>
      <c r="V11" s="1035">
        <f>VLOOKUP($D$3&amp;"_"&amp;V$3,データシート1!$A:$BT,MATCH($R$2&amp;"_"&amp;$C11,データシート1!$A$1:$BT$1,0),0)</f>
        <v>8.6210000000000004</v>
      </c>
      <c r="W11" s="1035">
        <f>VLOOKUP($D$3&amp;"_"&amp;W$3,データシート1!$A:$BT,MATCH($R$2&amp;"_"&amp;$C11,データシート1!$A$1:$BT$1,0),0)</f>
        <v>5.1879999999999997</v>
      </c>
      <c r="X11" s="1035">
        <f>VLOOKUP($D$3&amp;"_"&amp;X$3,データシート1!$A:$BT,MATCH($R$2&amp;"_"&amp;$C11,データシート1!$A$1:$BT$1,0),0)</f>
        <v>5.1749999999999998</v>
      </c>
      <c r="Y11" s="1035">
        <f>VLOOKUP($D$3&amp;"_"&amp;Y$3,データシート1!$A:$BT,MATCH($R$2&amp;"_"&amp;$C11,データシート1!$A$1:$BT$1,0),0)</f>
        <v>5.3120000000000003</v>
      </c>
      <c r="Z11" s="1035">
        <f>VLOOKUP($D$3&amp;"_"&amp;Z$3,データシート1!$A:$BT,MATCH($R$2&amp;"_"&amp;$C11,データシート1!$A$1:$BT$1,0),0)</f>
        <v>5.5490000000000004</v>
      </c>
      <c r="AA11" s="1035">
        <f>VLOOKUP($D$3&amp;"_"&amp;AA$3,データシート1!$A:$BT,MATCH($R$2&amp;"_"&amp;$C11,データシート1!$A$1:$BT$1,0),0)</f>
        <v>5.1429999999999998</v>
      </c>
      <c r="AB11" s="1036">
        <f>VLOOKUP($D$3&amp;"_"&amp;AB$3,データシート1!$A:$BT,MATCH($R$2&amp;"_"&amp;$C11,データシート1!$A$1:$BT$1,0),0)</f>
        <v>4.9850000000000003</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v>
      </c>
      <c r="H26" s="829">
        <f>VLOOKUP($D$3&amp;"_"&amp;H$3,データシート2!$A:$SI,MATCH($G$2&amp;"_"&amp;$B26,データシート2!$A$1:$SI$1,0),0)</f>
        <v>1</v>
      </c>
      <c r="I26" s="829">
        <f>VLOOKUP($D$3&amp;"_"&amp;I$3,データシート2!$A:$SI,MATCH($G$2&amp;"_"&amp;$B26,データシート2!$A$1:$SI$1,0),0)</f>
        <v>1</v>
      </c>
      <c r="J26" s="829">
        <f>VLOOKUP($D$3&amp;"_"&amp;J$3,データシート2!$A:$SI,MATCH($G$2&amp;"_"&amp;$B26,データシート2!$A$1:$SI$1,0),0)</f>
        <v>1</v>
      </c>
      <c r="K26" s="830">
        <f>VLOOKUP($D$3&amp;"_"&amp;K$3,データシート2!$A:$SI,MATCH($G$2&amp;"_"&amp;$B26,データシート2!$A$1:$SI$1,0),0)</f>
        <v>1</v>
      </c>
      <c r="L26" s="830">
        <f>VLOOKUP($D$3&amp;"_"&amp;L$3,データシート2!$A:$SI,MATCH($G$2&amp;"_"&amp;$B26,データシート2!$A$1:$SI$1,0),0)</f>
        <v>1</v>
      </c>
      <c r="M26" s="830">
        <f>VLOOKUP($D$3&amp;"_"&amp;M$3,データシート2!$A:$SI,MATCH($G$2&amp;"_"&amp;$B26,データシート2!$A$1:$SI$1,0),0)</f>
        <v>1</v>
      </c>
      <c r="N26" s="830">
        <f>VLOOKUP($D$3&amp;"_"&amp;N$3,データシート2!$A:$SI,MATCH($G$2&amp;"_"&amp;$B26,データシート2!$A$1:$SI$1,0),0)</f>
        <v>1</v>
      </c>
      <c r="O26" s="830">
        <f>VLOOKUP($D$3&amp;"_"&amp;O$3,データシート2!$A:$SI,MATCH($G$2&amp;"_"&amp;$B26,データシート2!$A$1:$SI$1,0),0)</f>
        <v>1</v>
      </c>
      <c r="P26" s="830">
        <f>VLOOKUP($D$3&amp;"_"&amp;P$3,データシート2!$A:$SI,MATCH($G$2&amp;"_"&amp;$B26,データシート2!$A$1:$SI$1,0),0)</f>
        <v>1</v>
      </c>
      <c r="Q26" s="831">
        <f>VLOOKUP($D$3&amp;"_"&amp;Q$3,データシート2!$A:$SI,MATCH($G$2&amp;"_"&amp;$B26,データシート2!$A$1:$SI$1,0),0)</f>
        <v>1</v>
      </c>
      <c r="R26" s="1043">
        <f>VLOOKUP($D$3&amp;"_"&amp;R$3,データシート2!$A:$SI,MATCH($R$2&amp;"_"&amp;$B26,データシート2!$A$1:$SI$1,0),0)</f>
        <v>3.94</v>
      </c>
      <c r="S26" s="1044">
        <f>VLOOKUP($D$3&amp;"_"&amp;S$3,データシート2!$A:$SI,MATCH($R$2&amp;"_"&amp;$B26,データシート2!$A$1:$SI$1,0),0)</f>
        <v>3.6419999999999999</v>
      </c>
      <c r="T26" s="1044">
        <f>VLOOKUP($D$3&amp;"_"&amp;T$3,データシート2!$A:$SI,MATCH($R$2&amp;"_"&amp;$B26,データシート2!$A$1:$SI$1,0),0)</f>
        <v>3.66</v>
      </c>
      <c r="U26" s="1044">
        <f>VLOOKUP($D$3&amp;"_"&amp;U$3,データシート2!$A:$SI,MATCH($R$2&amp;"_"&amp;$B26,データシート2!$A$1:$SI$1,0),0)</f>
        <v>4.4989999999999997</v>
      </c>
      <c r="V26" s="1044">
        <f>VLOOKUP($D$3&amp;"_"&amp;V$3,データシート2!$A:$SI,MATCH($R$2&amp;"_"&amp;$B26,データシート2!$A$1:$SI$1,0),0)</f>
        <v>4.6399999999999997</v>
      </c>
      <c r="W26" s="1044">
        <f>VLOOKUP($D$3&amp;"_"&amp;W$3,データシート2!$A:$SI,MATCH($R$2&amp;"_"&amp;$B26,データシート2!$A$1:$SI$1,0),0)</f>
        <v>4.4930000000000003</v>
      </c>
      <c r="X26" s="1044">
        <f>VLOOKUP($D$3&amp;"_"&amp;X$3,データシート2!$A:$SI,MATCH($R$2&amp;"_"&amp;$B26,データシート2!$A$1:$SI$1,0),0)</f>
        <v>4.8559999999999999</v>
      </c>
      <c r="Y26" s="1044">
        <f>VLOOKUP($D$3&amp;"_"&amp;Y$3,データシート2!$A:$SI,MATCH($R$2&amp;"_"&amp;$B26,データシート2!$A$1:$SI$1,0),0)</f>
        <v>4.8109999999999999</v>
      </c>
      <c r="Z26" s="1044">
        <f>VLOOKUP($D$3&amp;"_"&amp;Z$3,データシート2!$A:$SI,MATCH($R$2&amp;"_"&amp;$B26,データシート2!$A$1:$SI$1,0),0)</f>
        <v>4.9420000000000002</v>
      </c>
      <c r="AA26" s="1044">
        <f>VLOOKUP($D$3&amp;"_"&amp;AA$3,データシート2!$A:$SI,MATCH($R$2&amp;"_"&amp;$B26,データシート2!$A$1:$SI$1,0),0)</f>
        <v>3.915</v>
      </c>
      <c r="AB26" s="1045">
        <f>VLOOKUP($D$3&amp;"_"&amp;AB$3,データシート2!$A:$SI,MATCH($R$2&amp;"_"&amp;$B26,データシート2!$A$1:$SI$1,0),0)</f>
        <v>3.4220000000000002</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1</v>
      </c>
      <c r="H29" s="866">
        <f>VLOOKUP($D$3&amp;"_"&amp;H$3,データシート2!$A:$SI,MATCH($G$2&amp;"_"&amp;$C29,データシート2!$A$1:$SI$1,0),0)</f>
        <v>1</v>
      </c>
      <c r="I29" s="866">
        <f>VLOOKUP($D$3&amp;"_"&amp;I$3,データシート2!$A:$SI,MATCH($G$2&amp;"_"&amp;$C29,データシート2!$A$1:$SI$1,0),0)</f>
        <v>1</v>
      </c>
      <c r="J29" s="866">
        <f>VLOOKUP($D$3&amp;"_"&amp;J$3,データシート2!$A:$SI,MATCH($G$2&amp;"_"&amp;$C29,データシート2!$A$1:$SI$1,0),0)</f>
        <v>1</v>
      </c>
      <c r="K29" s="867">
        <f>VLOOKUP($D$3&amp;"_"&amp;K$3,データシート2!$A:$SI,MATCH($G$2&amp;"_"&amp;$C29,データシート2!$A$1:$SI$1,0),0)</f>
        <v>1</v>
      </c>
      <c r="L29" s="867">
        <f>VLOOKUP($D$3&amp;"_"&amp;L$3,データシート2!$A:$SI,MATCH($G$2&amp;"_"&amp;$C29,データシート2!$A$1:$SI$1,0),0)</f>
        <v>1</v>
      </c>
      <c r="M29" s="867">
        <f>VLOOKUP($D$3&amp;"_"&amp;M$3,データシート2!$A:$SI,MATCH($G$2&amp;"_"&amp;$C29,データシート2!$A$1:$SI$1,0),0)</f>
        <v>1</v>
      </c>
      <c r="N29" s="867">
        <f>VLOOKUP($D$3&amp;"_"&amp;N$3,データシート2!$A:$SI,MATCH($G$2&amp;"_"&amp;$C29,データシート2!$A$1:$SI$1,0),0)</f>
        <v>1</v>
      </c>
      <c r="O29" s="867">
        <f>VLOOKUP($D$3&amp;"_"&amp;O$3,データシート2!$A:$SI,MATCH($G$2&amp;"_"&amp;$C29,データシート2!$A$1:$SI$1,0),0)</f>
        <v>1</v>
      </c>
      <c r="P29" s="867">
        <f>VLOOKUP($D$3&amp;"_"&amp;P$3,データシート2!$A:$SI,MATCH($G$2&amp;"_"&amp;$C29,データシート2!$A$1:$SI$1,0),0)</f>
        <v>1</v>
      </c>
      <c r="Q29" s="868">
        <f>VLOOKUP($D$3&amp;"_"&amp;Q$3,データシート2!$A:$SI,MATCH($G$2&amp;"_"&amp;$C29,データシート2!$A$1:$SI$1,0),0)</f>
        <v>1</v>
      </c>
      <c r="R29" s="1056">
        <f>VLOOKUP($D$3&amp;"_"&amp;R$3,データシート2!$A:$SI,MATCH($R$2&amp;"_"&amp;$C29,データシート2!$A$1:$SI$1,0),0)</f>
        <v>3.94</v>
      </c>
      <c r="S29" s="1057">
        <f>VLOOKUP($D$3&amp;"_"&amp;S$3,データシート2!$A:$SI,MATCH($R$2&amp;"_"&amp;$C29,データシート2!$A$1:$SI$1,0),0)</f>
        <v>3.6419999999999999</v>
      </c>
      <c r="T29" s="1057">
        <f>VLOOKUP($D$3&amp;"_"&amp;T$3,データシート2!$A:$SI,MATCH($R$2&amp;"_"&amp;$C29,データシート2!$A$1:$SI$1,0),0)</f>
        <v>3.66</v>
      </c>
      <c r="U29" s="1057">
        <f>VLOOKUP($D$3&amp;"_"&amp;U$3,データシート2!$A:$SI,MATCH($R$2&amp;"_"&amp;$C29,データシート2!$A$1:$SI$1,0),0)</f>
        <v>4.4989999999999997</v>
      </c>
      <c r="V29" s="1057">
        <f>VLOOKUP($D$3&amp;"_"&amp;V$3,データシート2!$A:$SI,MATCH($R$2&amp;"_"&amp;$C29,データシート2!$A$1:$SI$1,0),0)</f>
        <v>4.6399999999999997</v>
      </c>
      <c r="W29" s="1057">
        <f>VLOOKUP($D$3&amp;"_"&amp;W$3,データシート2!$A:$SI,MATCH($R$2&amp;"_"&amp;$C29,データシート2!$A$1:$SI$1,0),0)</f>
        <v>4.4930000000000003</v>
      </c>
      <c r="X29" s="1057">
        <f>VLOOKUP($D$3&amp;"_"&amp;X$3,データシート2!$A:$SI,MATCH($R$2&amp;"_"&amp;$C29,データシート2!$A$1:$SI$1,0),0)</f>
        <v>4.8559999999999999</v>
      </c>
      <c r="Y29" s="1057">
        <f>VLOOKUP($D$3&amp;"_"&amp;Y$3,データシート2!$A:$SI,MATCH($R$2&amp;"_"&amp;$C29,データシート2!$A$1:$SI$1,0),0)</f>
        <v>4.8109999999999999</v>
      </c>
      <c r="Z29" s="1057">
        <f>VLOOKUP($D$3&amp;"_"&amp;Z$3,データシート2!$A:$SI,MATCH($R$2&amp;"_"&amp;$C29,データシート2!$A$1:$SI$1,0),0)</f>
        <v>4.9420000000000002</v>
      </c>
      <c r="AA29" s="1057">
        <f>VLOOKUP($D$3&amp;"_"&amp;AA$3,データシート2!$A:$SI,MATCH($R$2&amp;"_"&amp;$C29,データシート2!$A$1:$SI$1,0),0)</f>
        <v>3.915</v>
      </c>
      <c r="AB29" s="1058">
        <f>VLOOKUP($D$3&amp;"_"&amp;AB$3,データシート2!$A:$SI,MATCH($R$2&amp;"_"&amp;$C29,データシート2!$A$1:$SI$1,0),0)</f>
        <v>3.4220000000000002</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1</v>
      </c>
      <c r="K77" s="830">
        <f>VLOOKUP($D$3&amp;"_"&amp;K$3,データシート2!$A:$SI,MATCH($G$2&amp;"_"&amp;$B77,データシート2!$A$1:$SI$1,0),0)</f>
        <v>1</v>
      </c>
      <c r="L77" s="830">
        <f>VLOOKUP($D$3&amp;"_"&amp;L$3,データシート2!$A:$SI,MATCH($G$2&amp;"_"&amp;$B77,データシート2!$A$1:$SI$1,0),0)</f>
        <v>1</v>
      </c>
      <c r="M77" s="830">
        <f>VLOOKUP($D$3&amp;"_"&amp;M$3,データシート2!$A:$SI,MATCH($G$2&amp;"_"&amp;$B77,データシート2!$A$1:$SI$1,0),0)</f>
        <v>1</v>
      </c>
      <c r="N77" s="830">
        <f>VLOOKUP($D$3&amp;"_"&amp;N$3,データシート2!$A:$SI,MATCH($G$2&amp;"_"&amp;$B77,データシート2!$A$1:$SI$1,0),0)</f>
        <v>1</v>
      </c>
      <c r="O77" s="830">
        <f>VLOOKUP($D$3&amp;"_"&amp;O$3,データシート2!$A:$SI,MATCH($G$2&amp;"_"&amp;$B77,データシート2!$A$1:$SI$1,0),0)</f>
        <v>1</v>
      </c>
      <c r="P77" s="830">
        <f>VLOOKUP($D$3&amp;"_"&amp;P$3,データシート2!$A:$SI,MATCH($G$2&amp;"_"&amp;$B77,データシート2!$A$1:$SI$1,0),0)</f>
        <v>1</v>
      </c>
      <c r="Q77" s="831">
        <f>VLOOKUP($D$3&amp;"_"&amp;Q$3,データシート2!$A:$SI,MATCH($G$2&amp;"_"&amp;$B77,データシート2!$A$1:$SI$1,0),0)</f>
        <v>1</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5.1820000000000004</v>
      </c>
      <c r="V77" s="1044">
        <f>VLOOKUP($D$3&amp;"_"&amp;V$3,データシート2!$A:$SI,MATCH($R$2&amp;"_"&amp;$B77,データシート2!$A$1:$SI$1,0),0)</f>
        <v>4.8250000000000002</v>
      </c>
      <c r="W77" s="1044">
        <f>VLOOKUP($D$3&amp;"_"&amp;W$3,データシート2!$A:$SI,MATCH($R$2&amp;"_"&amp;$B77,データシート2!$A$1:$SI$1,0),0)</f>
        <v>5.1879999999999997</v>
      </c>
      <c r="X77" s="1044">
        <f>VLOOKUP($D$3&amp;"_"&amp;X$3,データシート2!$A:$SI,MATCH($R$2&amp;"_"&amp;$B77,データシート2!$A$1:$SI$1,0),0)</f>
        <v>5.1749999999999998</v>
      </c>
      <c r="Y77" s="1044">
        <f>VLOOKUP($D$3&amp;"_"&amp;Y$3,データシート2!$A:$SI,MATCH($R$2&amp;"_"&amp;$B77,データシート2!$A$1:$SI$1,0),0)</f>
        <v>5.3120000000000003</v>
      </c>
      <c r="Z77" s="1044">
        <f>VLOOKUP($D$3&amp;"_"&amp;Z$3,データシート2!$A:$SI,MATCH($R$2&amp;"_"&amp;$B77,データシート2!$A$1:$SI$1,0),0)</f>
        <v>5.5490000000000004</v>
      </c>
      <c r="AA77" s="1044">
        <f>VLOOKUP($D$3&amp;"_"&amp;AA$3,データシート2!$A:$SI,MATCH($R$2&amp;"_"&amp;$B77,データシート2!$A$1:$SI$1,0),0)</f>
        <v>5.1429999999999998</v>
      </c>
      <c r="AB77" s="1045">
        <f>VLOOKUP($D$3&amp;"_"&amp;AB$3,データシート2!$A:$SI,MATCH($R$2&amp;"_"&amp;$B77,データシート2!$A$1:$SI$1,0),0)</f>
        <v>4.9850000000000003</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1</v>
      </c>
      <c r="K86" s="867">
        <f>VLOOKUP($D$3&amp;"_"&amp;K$3,データシート2!$A:$SI,MATCH($G$2&amp;"_"&amp;$C86,データシート2!$A$1:$SI$1,0),0)</f>
        <v>1</v>
      </c>
      <c r="L86" s="867">
        <f>VLOOKUP($D$3&amp;"_"&amp;L$3,データシート2!$A:$SI,MATCH($G$2&amp;"_"&amp;$C86,データシート2!$A$1:$SI$1,0),0)</f>
        <v>1</v>
      </c>
      <c r="M86" s="867">
        <f>VLOOKUP($D$3&amp;"_"&amp;M$3,データシート2!$A:$SI,MATCH($G$2&amp;"_"&amp;$C86,データシート2!$A$1:$SI$1,0),0)</f>
        <v>1</v>
      </c>
      <c r="N86" s="867">
        <f>VLOOKUP($D$3&amp;"_"&amp;N$3,データシート2!$A:$SI,MATCH($G$2&amp;"_"&amp;$C86,データシート2!$A$1:$SI$1,0),0)</f>
        <v>1</v>
      </c>
      <c r="O86" s="867">
        <f>VLOOKUP($D$3&amp;"_"&amp;O$3,データシート2!$A:$SI,MATCH($G$2&amp;"_"&amp;$C86,データシート2!$A$1:$SI$1,0),0)</f>
        <v>1</v>
      </c>
      <c r="P86" s="867">
        <f>VLOOKUP($D$3&amp;"_"&amp;P$3,データシート2!$A:$SI,MATCH($G$2&amp;"_"&amp;$C86,データシート2!$A$1:$SI$1,0),0)</f>
        <v>1</v>
      </c>
      <c r="Q86" s="868">
        <f>VLOOKUP($D$3&amp;"_"&amp;Q$3,データシート2!$A:$SI,MATCH($G$2&amp;"_"&amp;$C86,データシート2!$A$1:$SI$1,0),0)</f>
        <v>1</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5.1820000000000004</v>
      </c>
      <c r="V86" s="1057">
        <f>VLOOKUP($D$3&amp;"_"&amp;V$3,データシート2!$A:$SI,MATCH($R$2&amp;"_"&amp;$C86,データシート2!$A$1:$SI$1,0),0)</f>
        <v>4.8250000000000002</v>
      </c>
      <c r="W86" s="1057">
        <f>VLOOKUP($D$3&amp;"_"&amp;W$3,データシート2!$A:$SI,MATCH($R$2&amp;"_"&amp;$C86,データシート2!$A$1:$SI$1,0),0)</f>
        <v>5.1879999999999997</v>
      </c>
      <c r="X86" s="1057">
        <f>VLOOKUP($D$3&amp;"_"&amp;X$3,データシート2!$A:$SI,MATCH($R$2&amp;"_"&amp;$C86,データシート2!$A$1:$SI$1,0),0)</f>
        <v>5.1749999999999998</v>
      </c>
      <c r="Y86" s="1057">
        <f>VLOOKUP($D$3&amp;"_"&amp;Y$3,データシート2!$A:$SI,MATCH($R$2&amp;"_"&amp;$C86,データシート2!$A$1:$SI$1,0),0)</f>
        <v>5.3120000000000003</v>
      </c>
      <c r="Z86" s="1057">
        <f>VLOOKUP($D$3&amp;"_"&amp;Z$3,データシート2!$A:$SI,MATCH($R$2&amp;"_"&amp;$C86,データシート2!$A$1:$SI$1,0),0)</f>
        <v>5.5490000000000004</v>
      </c>
      <c r="AA86" s="1057">
        <f>VLOOKUP($D$3&amp;"_"&amp;AA$3,データシート2!$A:$SI,MATCH($R$2&amp;"_"&amp;$C86,データシート2!$A$1:$SI$1,0),0)</f>
        <v>5.1429999999999998</v>
      </c>
      <c r="AB86" s="1058">
        <f>VLOOKUP($D$3&amp;"_"&amp;AB$3,データシート2!$A:$SI,MATCH($R$2&amp;"_"&amp;$C86,データシート2!$A$1:$SI$1,0),0)</f>
        <v>4.9850000000000003</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1</v>
      </c>
      <c r="H117" s="829">
        <f>VLOOKUP($D$3&amp;"_"&amp;H$3,データシート2!$A:$SI,MATCH($G$2&amp;"_"&amp;$B117,データシート2!$A$1:$SI$1,0),0)</f>
        <v>1</v>
      </c>
      <c r="I117" s="829">
        <f>VLOOKUP($D$3&amp;"_"&amp;I$3,データシート2!$A:$SI,MATCH($G$2&amp;"_"&amp;$B117,データシート2!$A$1:$SI$1,0),0)</f>
        <v>1</v>
      </c>
      <c r="J117" s="829">
        <f>VLOOKUP($D$3&amp;"_"&amp;J$3,データシート2!$A:$SI,MATCH($G$2&amp;"_"&amp;$B117,データシート2!$A$1:$SI$1,0),0)</f>
        <v>1</v>
      </c>
      <c r="K117" s="830">
        <f>VLOOKUP($D$3&amp;"_"&amp;K$3,データシート2!$A:$SI,MATCH($G$2&amp;"_"&amp;$B117,データシート2!$A$1:$SI$1,0),0)</f>
        <v>1</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4.093</v>
      </c>
      <c r="S117" s="1044">
        <f>VLOOKUP($D$3&amp;"_"&amp;S$3,データシート2!$A:$SI,MATCH($R$2&amp;"_"&amp;$B117,データシート2!$A$1:$SI$1,0),0)</f>
        <v>4.3319999999999999</v>
      </c>
      <c r="T117" s="1044">
        <f>VLOOKUP($D$3&amp;"_"&amp;T$3,データシート2!$A:$SI,MATCH($R$2&amp;"_"&amp;$B117,データシート2!$A$1:$SI$1,0),0)</f>
        <v>4.2699999999999996</v>
      </c>
      <c r="U117" s="1044">
        <f>VLOOKUP($D$3&amp;"_"&amp;U$3,データシート2!$A:$SI,MATCH($R$2&amp;"_"&amp;$B117,データシート2!$A$1:$SI$1,0),0)</f>
        <v>4.5110000000000001</v>
      </c>
      <c r="V117" s="1044">
        <f>VLOOKUP($D$3&amp;"_"&amp;V$3,データシート2!$A:$SI,MATCH($R$2&amp;"_"&amp;$B117,データシート2!$A$1:$SI$1,0),0)</f>
        <v>3.7959999999999998</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1</v>
      </c>
      <c r="H118" s="838">
        <f>VLOOKUP($D$3&amp;"_"&amp;H$3,データシート2!$A:$SI,MATCH($G$2&amp;"_"&amp;$C118,データシート2!$A$1:$SI$1,0),0)</f>
        <v>1</v>
      </c>
      <c r="I118" s="838">
        <f>VLOOKUP($D$3&amp;"_"&amp;I$3,データシート2!$A:$SI,MATCH($G$2&amp;"_"&amp;$C118,データシート2!$A$1:$SI$1,0),0)</f>
        <v>1</v>
      </c>
      <c r="J118" s="838">
        <f>VLOOKUP($D$3&amp;"_"&amp;J$3,データシート2!$A:$SI,MATCH($G$2&amp;"_"&amp;$C118,データシート2!$A$1:$SI$1,0),0)</f>
        <v>1</v>
      </c>
      <c r="K118" s="839">
        <f>VLOOKUP($D$3&amp;"_"&amp;K$3,データシート2!$A:$SI,MATCH($G$2&amp;"_"&amp;$C118,データシート2!$A$1:$SI$1,0),0)</f>
        <v>1</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4.093</v>
      </c>
      <c r="S118" s="1047">
        <f>VLOOKUP($D$3&amp;"_"&amp;S$3,データシート2!$A:$SI,MATCH($R$2&amp;"_"&amp;$C118,データシート2!$A$1:$SI$1,0),0)</f>
        <v>4.3319999999999999</v>
      </c>
      <c r="T118" s="1047">
        <f>VLOOKUP($D$3&amp;"_"&amp;T$3,データシート2!$A:$SI,MATCH($R$2&amp;"_"&amp;$C118,データシート2!$A$1:$SI$1,0),0)</f>
        <v>4.2699999999999996</v>
      </c>
      <c r="U118" s="1047">
        <f>VLOOKUP($D$3&amp;"_"&amp;U$3,データシート2!$A:$SI,MATCH($R$2&amp;"_"&amp;$C118,データシート2!$A$1:$SI$1,0),0)</f>
        <v>4.5110000000000001</v>
      </c>
      <c r="V118" s="1047">
        <f>VLOOKUP($D$3&amp;"_"&amp;V$3,データシート2!$A:$SI,MATCH($R$2&amp;"_"&amp;$C118,データシート2!$A$1:$SI$1,0),0)</f>
        <v>3.7959999999999998</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1759</v>
      </c>
      <c r="B9" s="80">
        <v>341</v>
      </c>
      <c r="C9" s="80">
        <v>1</v>
      </c>
      <c r="D9" s="80">
        <v>21</v>
      </c>
      <c r="E9" s="80">
        <v>1990</v>
      </c>
      <c r="F9" s="80" t="s">
        <v>562</v>
      </c>
      <c r="G9" s="80" t="s">
        <v>1760</v>
      </c>
      <c r="H9" s="80" t="s">
        <v>1761</v>
      </c>
      <c r="I9" s="177"/>
      <c r="J9" s="81">
        <v>172.20240609830807</v>
      </c>
      <c r="K9" s="81">
        <v>4.9853366837886162</v>
      </c>
      <c r="L9" s="81">
        <v>10.755363570605432</v>
      </c>
      <c r="M9" s="81">
        <v>9.8470753061391978</v>
      </c>
      <c r="N9" s="81">
        <v>21.025307595489174</v>
      </c>
      <c r="O9" s="81">
        <v>13.943197062611031</v>
      </c>
      <c r="P9" s="81">
        <v>25.946096248599602</v>
      </c>
      <c r="Q9" s="81">
        <v>1.1684710014219022</v>
      </c>
      <c r="R9" s="81">
        <v>0</v>
      </c>
      <c r="S9" s="81">
        <v>1.1655173010114352</v>
      </c>
      <c r="T9" s="82"/>
      <c r="U9" s="81">
        <v>3106025</v>
      </c>
      <c r="V9" s="81">
        <v>1112</v>
      </c>
      <c r="W9" s="81">
        <v>117</v>
      </c>
      <c r="X9" s="81">
        <v>3021</v>
      </c>
      <c r="Y9" s="81">
        <v>5647</v>
      </c>
      <c r="Z9" s="81">
        <v>5735</v>
      </c>
      <c r="AA9" s="81">
        <v>6300</v>
      </c>
      <c r="AB9" s="81">
        <v>18972</v>
      </c>
      <c r="AC9" s="81">
        <v>0</v>
      </c>
      <c r="AD9" s="81">
        <v>1.1655173010114352</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1762</v>
      </c>
      <c r="B10" s="80">
        <v>342</v>
      </c>
      <c r="C10" s="80">
        <v>2</v>
      </c>
      <c r="D10" s="80">
        <v>21</v>
      </c>
      <c r="E10" s="80">
        <v>2005</v>
      </c>
      <c r="F10" s="80" t="s">
        <v>565</v>
      </c>
      <c r="G10" s="80" t="s">
        <v>1760</v>
      </c>
      <c r="H10" s="80" t="s">
        <v>1761</v>
      </c>
      <c r="I10" s="177"/>
      <c r="J10" s="81">
        <v>129.22790363957009</v>
      </c>
      <c r="K10" s="81">
        <v>2.4954945052601234</v>
      </c>
      <c r="L10" s="81">
        <v>18.887436551921695</v>
      </c>
      <c r="M10" s="81">
        <v>13.735062234606477</v>
      </c>
      <c r="N10" s="81">
        <v>34.257720508230832</v>
      </c>
      <c r="O10" s="81">
        <v>19.871164991115219</v>
      </c>
      <c r="P10" s="81">
        <v>26.108820933713673</v>
      </c>
      <c r="Q10" s="81">
        <v>1.0154555426734946</v>
      </c>
      <c r="R10" s="81">
        <v>0</v>
      </c>
      <c r="S10" s="81">
        <v>0.72531548826353198</v>
      </c>
      <c r="T10" s="82"/>
      <c r="U10" s="81">
        <v>2635598</v>
      </c>
      <c r="V10" s="81">
        <v>698</v>
      </c>
      <c r="W10" s="81">
        <v>232</v>
      </c>
      <c r="X10" s="81">
        <v>2008</v>
      </c>
      <c r="Y10" s="81">
        <v>6331</v>
      </c>
      <c r="Z10" s="81">
        <v>9458</v>
      </c>
      <c r="AA10" s="81">
        <v>5192</v>
      </c>
      <c r="AB10" s="81">
        <v>17236</v>
      </c>
      <c r="AC10" s="81">
        <v>0</v>
      </c>
      <c r="AD10" s="81">
        <v>0.72531548826353198</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1763</v>
      </c>
      <c r="B11" s="80">
        <v>343</v>
      </c>
      <c r="C11" s="80">
        <v>3</v>
      </c>
      <c r="D11" s="80">
        <v>21</v>
      </c>
      <c r="E11" s="80">
        <v>2006</v>
      </c>
      <c r="F11" s="80" t="s">
        <v>566</v>
      </c>
      <c r="G11" s="80" t="s">
        <v>1760</v>
      </c>
      <c r="H11" s="80" t="s">
        <v>1761</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1764</v>
      </c>
      <c r="B12" s="80">
        <v>344</v>
      </c>
      <c r="C12" s="80">
        <v>4</v>
      </c>
      <c r="D12" s="80">
        <v>21</v>
      </c>
      <c r="E12" s="80">
        <v>2007</v>
      </c>
      <c r="F12" s="80" t="s">
        <v>567</v>
      </c>
      <c r="G12" s="80" t="s">
        <v>1760</v>
      </c>
      <c r="H12" s="80" t="s">
        <v>1761</v>
      </c>
      <c r="I12" s="177"/>
      <c r="J12" s="81">
        <v>128.52826654411868</v>
      </c>
      <c r="K12" s="81">
        <v>2.1420440708177799</v>
      </c>
      <c r="L12" s="81">
        <v>11.217287332896809</v>
      </c>
      <c r="M12" s="81">
        <v>18.566978636754374</v>
      </c>
      <c r="N12" s="81">
        <v>30.424857575455651</v>
      </c>
      <c r="O12" s="81">
        <v>19.034288561921599</v>
      </c>
      <c r="P12" s="81">
        <v>25.415057519500003</v>
      </c>
      <c r="Q12" s="81">
        <v>1.0445380756368898</v>
      </c>
      <c r="R12" s="81">
        <v>0</v>
      </c>
      <c r="S12" s="81">
        <v>0.50162620990437046</v>
      </c>
      <c r="T12" s="82"/>
      <c r="U12" s="81">
        <v>2845811</v>
      </c>
      <c r="V12" s="81">
        <v>623</v>
      </c>
      <c r="W12" s="81">
        <v>217</v>
      </c>
      <c r="X12" s="81">
        <v>3036</v>
      </c>
      <c r="Y12" s="81">
        <v>6287</v>
      </c>
      <c r="Z12" s="81">
        <v>9418</v>
      </c>
      <c r="AA12" s="81">
        <v>4977</v>
      </c>
      <c r="AB12" s="81">
        <v>16792</v>
      </c>
      <c r="AC12" s="81">
        <v>0</v>
      </c>
      <c r="AD12" s="81">
        <v>0.50162620990437046</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1765</v>
      </c>
      <c r="B13" s="80">
        <v>345</v>
      </c>
      <c r="C13" s="80">
        <v>5</v>
      </c>
      <c r="D13" s="80">
        <v>21</v>
      </c>
      <c r="E13" s="80">
        <v>2008</v>
      </c>
      <c r="F13" s="80" t="s">
        <v>84</v>
      </c>
      <c r="G13" s="80" t="s">
        <v>1760</v>
      </c>
      <c r="H13" s="80" t="s">
        <v>1761</v>
      </c>
      <c r="I13" s="177"/>
      <c r="J13" s="81">
        <v>96.094585765146903</v>
      </c>
      <c r="K13" s="81">
        <v>1.6256097693061458</v>
      </c>
      <c r="L13" s="81">
        <v>10.108808768930242</v>
      </c>
      <c r="M13" s="81">
        <v>18.923128971692705</v>
      </c>
      <c r="N13" s="81">
        <v>30.762943484941051</v>
      </c>
      <c r="O13" s="81">
        <v>18.480640031736598</v>
      </c>
      <c r="P13" s="81">
        <v>24.671997848033637</v>
      </c>
      <c r="Q13" s="81">
        <v>1.0154117609017834</v>
      </c>
      <c r="R13" s="81">
        <v>0</v>
      </c>
      <c r="S13" s="81">
        <v>0.50071456206469944</v>
      </c>
      <c r="T13" s="82"/>
      <c r="U13" s="81">
        <v>2441783</v>
      </c>
      <c r="V13" s="81">
        <v>623</v>
      </c>
      <c r="W13" s="81">
        <v>217</v>
      </c>
      <c r="X13" s="81">
        <v>3036</v>
      </c>
      <c r="Y13" s="81">
        <v>6296</v>
      </c>
      <c r="Z13" s="81">
        <v>9465</v>
      </c>
      <c r="AA13" s="81">
        <v>4837</v>
      </c>
      <c r="AB13" s="81">
        <v>16592</v>
      </c>
      <c r="AC13" s="81">
        <v>0</v>
      </c>
      <c r="AD13" s="81">
        <v>0.50071456206469944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1766</v>
      </c>
      <c r="B14" s="80">
        <v>346</v>
      </c>
      <c r="C14" s="80">
        <v>6</v>
      </c>
      <c r="D14" s="80">
        <v>21</v>
      </c>
      <c r="E14" s="80">
        <v>2009</v>
      </c>
      <c r="F14" s="80" t="s">
        <v>85</v>
      </c>
      <c r="G14" s="80" t="s">
        <v>1760</v>
      </c>
      <c r="H14" s="80" t="s">
        <v>1761</v>
      </c>
      <c r="I14" s="177"/>
      <c r="J14" s="81">
        <v>107.75345869017799</v>
      </c>
      <c r="K14" s="81">
        <v>1.3158950043531805</v>
      </c>
      <c r="L14" s="81">
        <v>4.4846630738524071</v>
      </c>
      <c r="M14" s="81">
        <v>16.423694480823816</v>
      </c>
      <c r="N14" s="81">
        <v>28.339006693383201</v>
      </c>
      <c r="O14" s="81">
        <v>18.614333060124242</v>
      </c>
      <c r="P14" s="81">
        <v>23.719413137381217</v>
      </c>
      <c r="Q14" s="81">
        <v>0.95323415692177738</v>
      </c>
      <c r="R14" s="81">
        <v>0</v>
      </c>
      <c r="S14" s="81">
        <v>0.47861308824476351</v>
      </c>
      <c r="T14" s="82"/>
      <c r="U14" s="81">
        <v>2325758</v>
      </c>
      <c r="V14" s="81">
        <v>517</v>
      </c>
      <c r="W14" s="81">
        <v>140</v>
      </c>
      <c r="X14" s="81">
        <v>2983</v>
      </c>
      <c r="Y14" s="81">
        <v>6299</v>
      </c>
      <c r="Z14" s="81">
        <v>9410</v>
      </c>
      <c r="AA14" s="81">
        <v>4774</v>
      </c>
      <c r="AB14" s="81">
        <v>16351</v>
      </c>
      <c r="AC14" s="81">
        <v>0</v>
      </c>
      <c r="AD14" s="81">
        <v>0.47861308824476351</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5.5469999999999997</v>
      </c>
      <c r="BH14" s="81">
        <v>0</v>
      </c>
      <c r="BI14" s="81">
        <v>18.64</v>
      </c>
      <c r="BJ14" s="81">
        <v>0</v>
      </c>
      <c r="BK14" s="81">
        <v>68.594999999999999</v>
      </c>
      <c r="BL14" s="81">
        <v>0</v>
      </c>
      <c r="BM14" s="82"/>
      <c r="BN14" s="81">
        <v>1</v>
      </c>
      <c r="BO14" s="81">
        <v>0</v>
      </c>
      <c r="BP14" s="81">
        <v>2</v>
      </c>
      <c r="BQ14" s="81">
        <v>0</v>
      </c>
      <c r="BR14" s="81">
        <v>1</v>
      </c>
      <c r="BS14" s="81">
        <v>0</v>
      </c>
      <c r="BT14"/>
      <c r="BU14" s="80"/>
      <c r="BV14" s="80"/>
      <c r="BW14" s="80"/>
      <c r="BX14" s="80"/>
      <c r="BY14" s="80"/>
      <c r="BZ14" s="80"/>
      <c r="CA14" s="80"/>
      <c r="CB14" s="80"/>
      <c r="CC14" s="80"/>
    </row>
    <row r="15" spans="1:81">
      <c r="A15" s="80" t="s">
        <v>1767</v>
      </c>
      <c r="B15" s="80">
        <v>347</v>
      </c>
      <c r="C15" s="80">
        <v>7</v>
      </c>
      <c r="D15" s="80">
        <v>21</v>
      </c>
      <c r="E15" s="80">
        <v>2010</v>
      </c>
      <c r="F15" s="80" t="s">
        <v>86</v>
      </c>
      <c r="G15" s="80" t="s">
        <v>1760</v>
      </c>
      <c r="H15" s="80" t="s">
        <v>1761</v>
      </c>
      <c r="I15" s="177"/>
      <c r="J15" s="81">
        <v>120.22544279123102</v>
      </c>
      <c r="K15" s="81">
        <v>1.4374882372966751</v>
      </c>
      <c r="L15" s="81">
        <v>4.2488111578600138</v>
      </c>
      <c r="M15" s="81">
        <v>18.564257214986192</v>
      </c>
      <c r="N15" s="81">
        <v>30.517758951531004</v>
      </c>
      <c r="O15" s="81">
        <v>18.567615946806523</v>
      </c>
      <c r="P15" s="81">
        <v>23.924385211888094</v>
      </c>
      <c r="Q15" s="81">
        <v>0.98118721903277151</v>
      </c>
      <c r="R15" s="81">
        <v>0</v>
      </c>
      <c r="S15" s="81">
        <v>0.56709064525946862</v>
      </c>
      <c r="T15" s="82"/>
      <c r="U15" s="81">
        <v>2704198</v>
      </c>
      <c r="V15" s="81">
        <v>517</v>
      </c>
      <c r="W15" s="81">
        <v>140</v>
      </c>
      <c r="X15" s="81">
        <v>2983</v>
      </c>
      <c r="Y15" s="81">
        <v>6303</v>
      </c>
      <c r="Z15" s="81">
        <v>9430</v>
      </c>
      <c r="AA15" s="81">
        <v>4695</v>
      </c>
      <c r="AB15" s="81">
        <v>16127</v>
      </c>
      <c r="AC15" s="81">
        <v>0</v>
      </c>
      <c r="AD15" s="81">
        <v>0.56709064525946862</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5.1050000000000004</v>
      </c>
      <c r="BH15" s="81">
        <v>0</v>
      </c>
      <c r="BI15" s="81">
        <v>18.488</v>
      </c>
      <c r="BJ15" s="81">
        <v>0</v>
      </c>
      <c r="BK15" s="81">
        <v>5.9450000000000003</v>
      </c>
      <c r="BL15" s="81">
        <v>0</v>
      </c>
      <c r="BM15" s="82"/>
      <c r="BN15" s="81">
        <v>1</v>
      </c>
      <c r="BO15" s="81">
        <v>0</v>
      </c>
      <c r="BP15" s="81">
        <v>2</v>
      </c>
      <c r="BQ15" s="81">
        <v>0</v>
      </c>
      <c r="BR15" s="81">
        <v>1</v>
      </c>
      <c r="BS15" s="81">
        <v>0</v>
      </c>
      <c r="BT15"/>
      <c r="BU15" s="80">
        <v>29.538</v>
      </c>
      <c r="BV15" s="80">
        <v>0</v>
      </c>
      <c r="BW15" s="80">
        <v>0</v>
      </c>
      <c r="BX15" s="80">
        <v>0</v>
      </c>
      <c r="BY15" s="80">
        <v>0</v>
      </c>
      <c r="BZ15" s="80">
        <v>0</v>
      </c>
      <c r="CA15" s="80">
        <v>0</v>
      </c>
      <c r="CB15" s="80">
        <v>0</v>
      </c>
      <c r="CC15" s="80">
        <v>0</v>
      </c>
    </row>
    <row r="16" spans="1:81">
      <c r="A16" s="80" t="s">
        <v>1768</v>
      </c>
      <c r="B16" s="80">
        <v>348</v>
      </c>
      <c r="C16" s="80">
        <v>8</v>
      </c>
      <c r="D16" s="80">
        <v>21</v>
      </c>
      <c r="E16" s="80">
        <v>2011</v>
      </c>
      <c r="F16" s="80" t="s">
        <v>87</v>
      </c>
      <c r="G16" s="80" t="s">
        <v>1760</v>
      </c>
      <c r="H16" s="80" t="s">
        <v>1761</v>
      </c>
      <c r="I16" s="177"/>
      <c r="J16" s="81">
        <v>111.18960660868197</v>
      </c>
      <c r="K16" s="81">
        <v>1.7086798696681778</v>
      </c>
      <c r="L16" s="81">
        <v>5.7005691966062715</v>
      </c>
      <c r="M16" s="81">
        <v>17.652010188505663</v>
      </c>
      <c r="N16" s="81">
        <v>27.030857719704997</v>
      </c>
      <c r="O16" s="81">
        <v>18.259532279855353</v>
      </c>
      <c r="P16" s="81">
        <v>22.827234371279268</v>
      </c>
      <c r="Q16" s="81">
        <v>1.1226425173901748</v>
      </c>
      <c r="R16" s="81">
        <v>0</v>
      </c>
      <c r="S16" s="81">
        <v>0.85210595402213885</v>
      </c>
      <c r="T16" s="82"/>
      <c r="U16" s="81">
        <v>2510734</v>
      </c>
      <c r="V16" s="81">
        <v>517</v>
      </c>
      <c r="W16" s="81">
        <v>140</v>
      </c>
      <c r="X16" s="81">
        <v>2983</v>
      </c>
      <c r="Y16" s="81">
        <v>6355</v>
      </c>
      <c r="Z16" s="81">
        <v>9475</v>
      </c>
      <c r="AA16" s="81">
        <v>4613</v>
      </c>
      <c r="AB16" s="81">
        <v>15997</v>
      </c>
      <c r="AC16" s="81">
        <v>0</v>
      </c>
      <c r="AD16" s="81">
        <v>0.85210595402213885</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5.7910000000000004</v>
      </c>
      <c r="BH16" s="81">
        <v>0</v>
      </c>
      <c r="BI16" s="81">
        <v>17.928999999999998</v>
      </c>
      <c r="BJ16" s="81">
        <v>0</v>
      </c>
      <c r="BK16" s="81">
        <v>78.096000000000004</v>
      </c>
      <c r="BL16" s="81">
        <v>0</v>
      </c>
      <c r="BM16" s="82"/>
      <c r="BN16" s="81">
        <v>1</v>
      </c>
      <c r="BO16" s="81">
        <v>0</v>
      </c>
      <c r="BP16" s="81">
        <v>2</v>
      </c>
      <c r="BQ16" s="81">
        <v>0</v>
      </c>
      <c r="BR16" s="81">
        <v>1</v>
      </c>
      <c r="BS16" s="81">
        <v>0</v>
      </c>
      <c r="BT16"/>
      <c r="BU16" s="80">
        <v>36.402000000000001</v>
      </c>
      <c r="BV16" s="80">
        <v>60.058</v>
      </c>
      <c r="BW16" s="80">
        <v>0</v>
      </c>
      <c r="BX16" s="80">
        <v>0</v>
      </c>
      <c r="BY16" s="80">
        <v>5.3559999999999999</v>
      </c>
      <c r="BZ16" s="80">
        <v>0</v>
      </c>
      <c r="CA16" s="80">
        <v>0</v>
      </c>
      <c r="CB16" s="80">
        <v>0</v>
      </c>
      <c r="CC16" s="80">
        <v>0</v>
      </c>
    </row>
    <row r="17" spans="1:81">
      <c r="A17" s="80" t="s">
        <v>1769</v>
      </c>
      <c r="B17" s="80">
        <v>349</v>
      </c>
      <c r="C17" s="80">
        <v>9</v>
      </c>
      <c r="D17" s="80">
        <v>21</v>
      </c>
      <c r="E17" s="80">
        <v>2012</v>
      </c>
      <c r="F17" s="80" t="s">
        <v>88</v>
      </c>
      <c r="G17" s="80" t="s">
        <v>1760</v>
      </c>
      <c r="H17" s="80" t="s">
        <v>1761</v>
      </c>
      <c r="I17" s="177"/>
      <c r="J17" s="81">
        <v>116.69735583440217</v>
      </c>
      <c r="K17" s="81">
        <v>1.5455003273383559</v>
      </c>
      <c r="L17" s="81">
        <v>5.6567805223402496</v>
      </c>
      <c r="M17" s="81">
        <v>17.05255581653697</v>
      </c>
      <c r="N17" s="81">
        <v>30.053681384060475</v>
      </c>
      <c r="O17" s="81">
        <v>18.255417773475344</v>
      </c>
      <c r="P17" s="81">
        <v>22.588843457053841</v>
      </c>
      <c r="Q17" s="81">
        <v>1.2069910023829751</v>
      </c>
      <c r="R17" s="81">
        <v>0</v>
      </c>
      <c r="S17" s="81">
        <v>0.51432225536840892</v>
      </c>
      <c r="T17" s="82"/>
      <c r="U17" s="81">
        <v>2617160</v>
      </c>
      <c r="V17" s="81">
        <v>517</v>
      </c>
      <c r="W17" s="81">
        <v>140</v>
      </c>
      <c r="X17" s="81">
        <v>2983</v>
      </c>
      <c r="Y17" s="81">
        <v>6383</v>
      </c>
      <c r="Z17" s="81">
        <v>9548</v>
      </c>
      <c r="AA17" s="81">
        <v>4539</v>
      </c>
      <c r="AB17" s="81">
        <v>15830</v>
      </c>
      <c r="AC17" s="81">
        <v>0</v>
      </c>
      <c r="AD17" s="81">
        <v>0.51432225536840892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5.3840000000000003</v>
      </c>
      <c r="BH17" s="81">
        <v>0</v>
      </c>
      <c r="BI17" s="81">
        <v>14.804</v>
      </c>
      <c r="BJ17" s="81">
        <v>0</v>
      </c>
      <c r="BK17" s="81">
        <v>85.215999999999994</v>
      </c>
      <c r="BL17" s="81">
        <v>0</v>
      </c>
      <c r="BM17" s="82"/>
      <c r="BN17" s="81">
        <v>1</v>
      </c>
      <c r="BO17" s="81">
        <v>0</v>
      </c>
      <c r="BP17" s="81">
        <v>2</v>
      </c>
      <c r="BQ17" s="81">
        <v>0</v>
      </c>
      <c r="BR17" s="81">
        <v>1</v>
      </c>
      <c r="BS17" s="81">
        <v>0</v>
      </c>
      <c r="BT17"/>
      <c r="BU17" s="80">
        <v>37.646999999999998</v>
      </c>
      <c r="BV17" s="80">
        <v>59.518000000000001</v>
      </c>
      <c r="BW17" s="80">
        <v>0</v>
      </c>
      <c r="BX17" s="80">
        <v>0</v>
      </c>
      <c r="BY17" s="80">
        <v>8.2390000000000008</v>
      </c>
      <c r="BZ17" s="80">
        <v>0</v>
      </c>
      <c r="CA17" s="80">
        <v>0</v>
      </c>
      <c r="CB17" s="80">
        <v>0</v>
      </c>
      <c r="CC17" s="80">
        <v>0</v>
      </c>
    </row>
    <row r="18" spans="1:81">
      <c r="A18" s="80" t="s">
        <v>1770</v>
      </c>
      <c r="B18" s="80">
        <v>350</v>
      </c>
      <c r="C18" s="80">
        <v>10</v>
      </c>
      <c r="D18" s="80">
        <v>21</v>
      </c>
      <c r="E18" s="80">
        <v>2013</v>
      </c>
      <c r="F18" s="80" t="s">
        <v>89</v>
      </c>
      <c r="G18" s="80" t="s">
        <v>1760</v>
      </c>
      <c r="H18" s="80" t="s">
        <v>1761</v>
      </c>
      <c r="I18" s="177"/>
      <c r="J18" s="81">
        <v>124.47797005845037</v>
      </c>
      <c r="K18" s="81">
        <v>1.2956819920977083</v>
      </c>
      <c r="L18" s="81">
        <v>5.2537218791165188</v>
      </c>
      <c r="M18" s="81">
        <v>16.853203227167405</v>
      </c>
      <c r="N18" s="81">
        <v>30.153285024425138</v>
      </c>
      <c r="O18" s="81">
        <v>17.685661211024932</v>
      </c>
      <c r="P18" s="81">
        <v>22.444169059855607</v>
      </c>
      <c r="Q18" s="81">
        <v>1.2117077616413547</v>
      </c>
      <c r="R18" s="81">
        <v>0</v>
      </c>
      <c r="S18" s="81">
        <v>0.59232754656494402</v>
      </c>
      <c r="T18" s="82"/>
      <c r="U18" s="81">
        <v>2670688</v>
      </c>
      <c r="V18" s="81">
        <v>517</v>
      </c>
      <c r="W18" s="81">
        <v>140</v>
      </c>
      <c r="X18" s="81">
        <v>2983</v>
      </c>
      <c r="Y18" s="81">
        <v>6379</v>
      </c>
      <c r="Z18" s="81">
        <v>9663</v>
      </c>
      <c r="AA18" s="81">
        <v>4493</v>
      </c>
      <c r="AB18" s="81">
        <v>15664</v>
      </c>
      <c r="AC18" s="81">
        <v>0</v>
      </c>
      <c r="AD18" s="81">
        <v>0.59232754656494402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6.0389999999999997</v>
      </c>
      <c r="BH18" s="81">
        <v>0</v>
      </c>
      <c r="BI18" s="81">
        <v>18.605</v>
      </c>
      <c r="BJ18" s="81">
        <v>0</v>
      </c>
      <c r="BK18" s="81">
        <v>16.643000000000001</v>
      </c>
      <c r="BL18" s="81">
        <v>0</v>
      </c>
      <c r="BM18" s="82"/>
      <c r="BN18" s="81">
        <v>1</v>
      </c>
      <c r="BO18" s="81">
        <v>0</v>
      </c>
      <c r="BP18" s="81">
        <v>2</v>
      </c>
      <c r="BQ18" s="81">
        <v>0</v>
      </c>
      <c r="BR18" s="81">
        <v>1</v>
      </c>
      <c r="BS18" s="81">
        <v>0</v>
      </c>
      <c r="BT18"/>
      <c r="BU18" s="80">
        <v>41.286999999999999</v>
      </c>
      <c r="BV18" s="80">
        <v>0</v>
      </c>
      <c r="BW18" s="80">
        <v>0</v>
      </c>
      <c r="BX18" s="80">
        <v>0</v>
      </c>
      <c r="BY18" s="80">
        <v>0</v>
      </c>
      <c r="BZ18" s="80">
        <v>0</v>
      </c>
      <c r="CA18" s="80">
        <v>0</v>
      </c>
      <c r="CB18" s="80">
        <v>0</v>
      </c>
      <c r="CC18" s="80">
        <v>0</v>
      </c>
    </row>
    <row r="19" spans="1:81">
      <c r="A19" s="80" t="s">
        <v>1771</v>
      </c>
      <c r="B19" s="80">
        <v>351</v>
      </c>
      <c r="C19" s="80">
        <v>11</v>
      </c>
      <c r="D19" s="80">
        <v>21</v>
      </c>
      <c r="E19" s="80">
        <v>2014</v>
      </c>
      <c r="F19" s="80" t="s">
        <v>90</v>
      </c>
      <c r="G19" s="80" t="s">
        <v>1760</v>
      </c>
      <c r="H19" s="80" t="s">
        <v>1761</v>
      </c>
      <c r="I19" s="177"/>
      <c r="J19" s="81">
        <v>129.50174421631584</v>
      </c>
      <c r="K19" s="81">
        <v>1.3607966705495107</v>
      </c>
      <c r="L19" s="81">
        <v>6.1195548540362017</v>
      </c>
      <c r="M19" s="81">
        <v>18.132734419656831</v>
      </c>
      <c r="N19" s="81">
        <v>27.772606225578983</v>
      </c>
      <c r="O19" s="81">
        <v>16.771278082952694</v>
      </c>
      <c r="P19" s="81">
        <v>22.324899872916696</v>
      </c>
      <c r="Q19" s="81">
        <v>1.1486997798831631</v>
      </c>
      <c r="R19" s="81">
        <v>0</v>
      </c>
      <c r="S19" s="81">
        <v>0.7190682424015713</v>
      </c>
      <c r="T19" s="82"/>
      <c r="U19" s="81">
        <v>2966639</v>
      </c>
      <c r="V19" s="81">
        <v>472</v>
      </c>
      <c r="W19" s="81">
        <v>166</v>
      </c>
      <c r="X19" s="81">
        <v>3167</v>
      </c>
      <c r="Y19" s="81">
        <v>6393</v>
      </c>
      <c r="Z19" s="81">
        <v>9651</v>
      </c>
      <c r="AA19" s="81">
        <v>4446</v>
      </c>
      <c r="AB19" s="81">
        <v>15477</v>
      </c>
      <c r="AC19" s="81">
        <v>0</v>
      </c>
      <c r="AD19" s="81">
        <v>0.7190682424015713</v>
      </c>
      <c r="AE19" s="82"/>
      <c r="AF19" s="81">
        <v>37194184.364070557</v>
      </c>
      <c r="AG19" s="81">
        <v>1033792.3902498138</v>
      </c>
      <c r="AH19" s="81">
        <v>1502222.5433610608</v>
      </c>
      <c r="AI19" s="81">
        <v>19182775.142946586</v>
      </c>
      <c r="AJ19" s="81">
        <v>33614867.499157593</v>
      </c>
      <c r="AK19" s="81">
        <v>0</v>
      </c>
      <c r="AL19" s="81">
        <v>0</v>
      </c>
      <c r="AM19" s="81">
        <v>2124760.8238619473</v>
      </c>
      <c r="AN19" s="81">
        <v>0</v>
      </c>
      <c r="AO19" s="81">
        <v>0</v>
      </c>
      <c r="AP19" s="82"/>
      <c r="AQ19" s="81">
        <v>137</v>
      </c>
      <c r="AR19" s="81">
        <v>123</v>
      </c>
      <c r="AS19" s="81">
        <v>0</v>
      </c>
      <c r="AT19" s="81">
        <v>0</v>
      </c>
      <c r="AU19" s="81">
        <v>0</v>
      </c>
      <c r="AV19" s="81">
        <v>0</v>
      </c>
      <c r="AW19" s="81" t="s">
        <v>564</v>
      </c>
      <c r="AX19" s="82"/>
      <c r="AY19" s="81">
        <v>712.40000000000009</v>
      </c>
      <c r="AZ19" s="81">
        <v>4728.1000000000004</v>
      </c>
      <c r="BA19" s="81">
        <v>0</v>
      </c>
      <c r="BB19" s="81">
        <v>0</v>
      </c>
      <c r="BC19" s="81">
        <v>0</v>
      </c>
      <c r="BD19" s="81">
        <v>0</v>
      </c>
      <c r="BE19" s="81" t="s">
        <v>564</v>
      </c>
      <c r="BF19" s="82"/>
      <c r="BG19" s="81">
        <v>5.9459999999999997</v>
      </c>
      <c r="BH19" s="81">
        <v>0</v>
      </c>
      <c r="BI19" s="81">
        <v>20.251000000000001</v>
      </c>
      <c r="BJ19" s="81">
        <v>0</v>
      </c>
      <c r="BK19" s="81">
        <v>16.279</v>
      </c>
      <c r="BL19" s="81">
        <v>0</v>
      </c>
      <c r="BM19" s="82"/>
      <c r="BN19" s="81">
        <v>1</v>
      </c>
      <c r="BO19" s="81">
        <v>0</v>
      </c>
      <c r="BP19" s="81">
        <v>2</v>
      </c>
      <c r="BQ19" s="81">
        <v>0</v>
      </c>
      <c r="BR19" s="81">
        <v>1</v>
      </c>
      <c r="BS19" s="81">
        <v>0</v>
      </c>
      <c r="BT19"/>
      <c r="BU19" s="80">
        <v>42.475999999999999</v>
      </c>
      <c r="BV19" s="80">
        <v>0</v>
      </c>
      <c r="BW19" s="80">
        <v>0</v>
      </c>
      <c r="BX19" s="80">
        <v>0</v>
      </c>
      <c r="BY19" s="80">
        <v>0</v>
      </c>
      <c r="BZ19" s="80">
        <v>0</v>
      </c>
      <c r="CA19" s="80">
        <v>0</v>
      </c>
      <c r="CB19" s="80">
        <v>0</v>
      </c>
      <c r="CC19" s="80">
        <v>0</v>
      </c>
    </row>
    <row r="20" spans="1:81">
      <c r="A20" s="80" t="s">
        <v>1772</v>
      </c>
      <c r="B20" s="80">
        <v>352</v>
      </c>
      <c r="C20" s="80">
        <v>12</v>
      </c>
      <c r="D20" s="80">
        <v>21</v>
      </c>
      <c r="E20" s="80">
        <v>2015</v>
      </c>
      <c r="F20" s="80" t="s">
        <v>91</v>
      </c>
      <c r="G20" s="80" t="s">
        <v>1760</v>
      </c>
      <c r="H20" s="80" t="s">
        <v>1761</v>
      </c>
      <c r="I20" s="177"/>
      <c r="J20" s="81">
        <v>134.03179904176773</v>
      </c>
      <c r="K20" s="81">
        <v>1.2310359428672775</v>
      </c>
      <c r="L20" s="81">
        <v>9.318446060668224</v>
      </c>
      <c r="M20" s="81">
        <v>16.496494301713124</v>
      </c>
      <c r="N20" s="81">
        <v>29.23322334070075</v>
      </c>
      <c r="O20" s="81">
        <v>16.602626864762893</v>
      </c>
      <c r="P20" s="81">
        <v>22.045973021920389</v>
      </c>
      <c r="Q20" s="81">
        <v>1.1050478502641301</v>
      </c>
      <c r="R20" s="81">
        <v>0</v>
      </c>
      <c r="S20" s="81">
        <v>0.54244094880896065</v>
      </c>
      <c r="T20" s="82"/>
      <c r="U20" s="81">
        <v>3004907</v>
      </c>
      <c r="V20" s="81">
        <v>472</v>
      </c>
      <c r="W20" s="81">
        <v>166</v>
      </c>
      <c r="X20" s="81">
        <v>3167</v>
      </c>
      <c r="Y20" s="81">
        <v>6345</v>
      </c>
      <c r="Z20" s="81">
        <v>9646</v>
      </c>
      <c r="AA20" s="81">
        <v>4387</v>
      </c>
      <c r="AB20" s="81">
        <v>15209</v>
      </c>
      <c r="AC20" s="81">
        <v>0</v>
      </c>
      <c r="AD20" s="81">
        <v>0.54244094880896065</v>
      </c>
      <c r="AE20" s="82"/>
      <c r="AF20" s="81">
        <v>38060496.199191906</v>
      </c>
      <c r="AG20" s="81">
        <v>882604.34262956411</v>
      </c>
      <c r="AH20" s="81">
        <v>1872691.5946723223</v>
      </c>
      <c r="AI20" s="81">
        <v>19094153.28751469</v>
      </c>
      <c r="AJ20" s="81">
        <v>35030418.694386534</v>
      </c>
      <c r="AK20" s="81">
        <v>0</v>
      </c>
      <c r="AL20" s="81">
        <v>0</v>
      </c>
      <c r="AM20" s="81">
        <v>2084329.6506445399</v>
      </c>
      <c r="AN20" s="81">
        <v>0</v>
      </c>
      <c r="AO20" s="81">
        <v>0</v>
      </c>
      <c r="AP20" s="82"/>
      <c r="AQ20" s="81">
        <v>152</v>
      </c>
      <c r="AR20" s="81">
        <v>185</v>
      </c>
      <c r="AS20" s="81">
        <v>0</v>
      </c>
      <c r="AT20" s="81">
        <v>0</v>
      </c>
      <c r="AU20" s="81">
        <v>0</v>
      </c>
      <c r="AV20" s="81">
        <v>0</v>
      </c>
      <c r="AW20" s="81" t="s">
        <v>564</v>
      </c>
      <c r="AX20" s="82"/>
      <c r="AY20" s="81">
        <v>782.30000000000007</v>
      </c>
      <c r="AZ20" s="81">
        <v>9565</v>
      </c>
      <c r="BA20" s="81">
        <v>0</v>
      </c>
      <c r="BB20" s="81">
        <v>0</v>
      </c>
      <c r="BC20" s="81">
        <v>0</v>
      </c>
      <c r="BD20" s="81">
        <v>0</v>
      </c>
      <c r="BE20" s="81" t="s">
        <v>564</v>
      </c>
      <c r="BF20" s="82"/>
      <c r="BG20" s="81">
        <v>5.6150000000000002</v>
      </c>
      <c r="BH20" s="81">
        <v>0</v>
      </c>
      <c r="BI20" s="81">
        <v>19.934999999999999</v>
      </c>
      <c r="BJ20" s="81">
        <v>0</v>
      </c>
      <c r="BK20" s="81">
        <v>75.938999999999993</v>
      </c>
      <c r="BL20" s="81">
        <v>0</v>
      </c>
      <c r="BM20" s="82"/>
      <c r="BN20" s="81">
        <v>1</v>
      </c>
      <c r="BO20" s="81">
        <v>0</v>
      </c>
      <c r="BP20" s="81">
        <v>2</v>
      </c>
      <c r="BQ20" s="81">
        <v>0</v>
      </c>
      <c r="BR20" s="81">
        <v>1</v>
      </c>
      <c r="BS20" s="81">
        <v>0</v>
      </c>
      <c r="BT20"/>
      <c r="BU20" s="80">
        <v>41.9</v>
      </c>
      <c r="BV20" s="80">
        <v>50.137</v>
      </c>
      <c r="BW20" s="80">
        <v>0</v>
      </c>
      <c r="BX20" s="80">
        <v>0</v>
      </c>
      <c r="BY20" s="80">
        <v>9.452</v>
      </c>
      <c r="BZ20" s="80">
        <v>0</v>
      </c>
      <c r="CA20" s="80">
        <v>0</v>
      </c>
      <c r="CB20" s="80">
        <v>0</v>
      </c>
      <c r="CC20" s="80">
        <v>0</v>
      </c>
    </row>
    <row r="21" spans="1:81">
      <c r="A21" s="80" t="s">
        <v>1773</v>
      </c>
      <c r="B21" s="80">
        <v>353</v>
      </c>
      <c r="C21" s="80">
        <v>13</v>
      </c>
      <c r="D21" s="80">
        <v>21</v>
      </c>
      <c r="E21" s="80">
        <v>2016</v>
      </c>
      <c r="F21" s="80" t="s">
        <v>92</v>
      </c>
      <c r="G21" s="80" t="s">
        <v>1760</v>
      </c>
      <c r="H21" s="80" t="s">
        <v>1761</v>
      </c>
      <c r="I21" s="177"/>
      <c r="J21" s="81">
        <v>146.96868379303828</v>
      </c>
      <c r="K21" s="81">
        <v>1.2211768915904582</v>
      </c>
      <c r="L21" s="81">
        <v>7.2814662333024565</v>
      </c>
      <c r="M21" s="81">
        <v>16.481098918309907</v>
      </c>
      <c r="N21" s="81">
        <v>25.098291492016543</v>
      </c>
      <c r="O21" s="81">
        <v>16.307497705423568</v>
      </c>
      <c r="P21" s="81">
        <v>21.339506734394675</v>
      </c>
      <c r="Q21" s="81">
        <v>1.0560194484048773</v>
      </c>
      <c r="R21" s="81">
        <v>0</v>
      </c>
      <c r="S21" s="81">
        <v>0.9909787407622962</v>
      </c>
      <c r="T21" s="82"/>
      <c r="U21" s="81">
        <v>3166620</v>
      </c>
      <c r="V21" s="81">
        <v>472</v>
      </c>
      <c r="W21" s="81">
        <v>166</v>
      </c>
      <c r="X21" s="81">
        <v>3167</v>
      </c>
      <c r="Y21" s="81">
        <v>6289</v>
      </c>
      <c r="Z21" s="81">
        <v>9591</v>
      </c>
      <c r="AA21" s="81">
        <v>4392</v>
      </c>
      <c r="AB21" s="81">
        <v>14951</v>
      </c>
      <c r="AC21" s="81">
        <v>0</v>
      </c>
      <c r="AD21" s="81">
        <v>0.9909787407622962</v>
      </c>
      <c r="AE21" s="82"/>
      <c r="AF21" s="81">
        <v>43063491.878298409</v>
      </c>
      <c r="AG21" s="81">
        <v>868277.48878395348</v>
      </c>
      <c r="AH21" s="81">
        <v>1160463.88379527</v>
      </c>
      <c r="AI21" s="81">
        <v>19685608.079549409</v>
      </c>
      <c r="AJ21" s="81">
        <v>30520495.659335919</v>
      </c>
      <c r="AK21" s="81">
        <v>0</v>
      </c>
      <c r="AL21" s="81">
        <v>0</v>
      </c>
      <c r="AM21" s="81">
        <v>2050563.6829846951</v>
      </c>
      <c r="AN21" s="81">
        <v>0</v>
      </c>
      <c r="AO21" s="81">
        <v>0</v>
      </c>
      <c r="AP21" s="82"/>
      <c r="AQ21" s="81">
        <v>174</v>
      </c>
      <c r="AR21" s="81">
        <v>229</v>
      </c>
      <c r="AS21" s="81">
        <v>0</v>
      </c>
      <c r="AT21" s="81">
        <v>0</v>
      </c>
      <c r="AU21" s="81">
        <v>0</v>
      </c>
      <c r="AV21" s="81">
        <v>0</v>
      </c>
      <c r="AW21" s="81" t="s">
        <v>564</v>
      </c>
      <c r="AX21" s="82"/>
      <c r="AY21" s="81">
        <v>892.6</v>
      </c>
      <c r="AZ21" s="81">
        <v>11748.3</v>
      </c>
      <c r="BA21" s="81">
        <v>0</v>
      </c>
      <c r="BB21" s="81">
        <v>0</v>
      </c>
      <c r="BC21" s="81">
        <v>0</v>
      </c>
      <c r="BD21" s="81">
        <v>0</v>
      </c>
      <c r="BE21" s="81" t="s">
        <v>564</v>
      </c>
      <c r="BF21" s="82"/>
      <c r="BG21" s="81">
        <v>5.399</v>
      </c>
      <c r="BH21" s="81">
        <v>0</v>
      </c>
      <c r="BI21" s="81">
        <v>20.39</v>
      </c>
      <c r="BJ21" s="81">
        <v>0</v>
      </c>
      <c r="BK21" s="81">
        <v>62.575000000000003</v>
      </c>
      <c r="BL21" s="81">
        <v>0</v>
      </c>
      <c r="BM21" s="82"/>
      <c r="BN21" s="81">
        <v>1</v>
      </c>
      <c r="BO21" s="81">
        <v>0</v>
      </c>
      <c r="BP21" s="81">
        <v>2</v>
      </c>
      <c r="BQ21" s="81">
        <v>0</v>
      </c>
      <c r="BR21" s="81">
        <v>1</v>
      </c>
      <c r="BS21" s="81">
        <v>0</v>
      </c>
      <c r="BT21"/>
      <c r="BU21" s="80">
        <v>39.363999999999997</v>
      </c>
      <c r="BV21" s="80">
        <v>19.564</v>
      </c>
      <c r="BW21" s="80">
        <v>20.452000000000002</v>
      </c>
      <c r="BX21" s="80">
        <v>0</v>
      </c>
      <c r="BY21" s="80">
        <v>8.984</v>
      </c>
      <c r="BZ21" s="80">
        <v>0</v>
      </c>
      <c r="CA21" s="80">
        <v>0</v>
      </c>
      <c r="CB21" s="80">
        <v>0</v>
      </c>
      <c r="CC21" s="80">
        <v>0</v>
      </c>
    </row>
    <row r="22" spans="1:81">
      <c r="A22" s="80" t="s">
        <v>1774</v>
      </c>
      <c r="B22" s="80">
        <v>354</v>
      </c>
      <c r="C22" s="80">
        <v>14</v>
      </c>
      <c r="D22" s="80">
        <v>21</v>
      </c>
      <c r="E22" s="80">
        <v>2017</v>
      </c>
      <c r="F22" s="80" t="s">
        <v>71</v>
      </c>
      <c r="G22" s="80" t="s">
        <v>1760</v>
      </c>
      <c r="H22" s="80" t="s">
        <v>1761</v>
      </c>
      <c r="I22" s="177"/>
      <c r="J22" s="81">
        <v>135.43814194311318</v>
      </c>
      <c r="K22" s="81">
        <v>1.2702926100524157</v>
      </c>
      <c r="L22" s="81">
        <v>6.8958660739420488</v>
      </c>
      <c r="M22" s="81">
        <v>15.590980976546316</v>
      </c>
      <c r="N22" s="81">
        <v>24.924193279203092</v>
      </c>
      <c r="O22" s="81">
        <v>15.895886611163844</v>
      </c>
      <c r="P22" s="81">
        <v>20.958103452349398</v>
      </c>
      <c r="Q22" s="81">
        <v>0.99862393327174004</v>
      </c>
      <c r="R22" s="81">
        <v>0</v>
      </c>
      <c r="S22" s="81">
        <v>1.2091359795762993</v>
      </c>
      <c r="T22" s="82"/>
      <c r="U22" s="81">
        <v>3207832</v>
      </c>
      <c r="V22" s="81">
        <v>472</v>
      </c>
      <c r="W22" s="81">
        <v>166</v>
      </c>
      <c r="X22" s="81">
        <v>3167</v>
      </c>
      <c r="Y22" s="81">
        <v>6234</v>
      </c>
      <c r="Z22" s="81">
        <v>9504</v>
      </c>
      <c r="AA22" s="81">
        <v>4341</v>
      </c>
      <c r="AB22" s="81">
        <v>14621</v>
      </c>
      <c r="AC22" s="81">
        <v>0</v>
      </c>
      <c r="AD22" s="81">
        <v>1.209135979576299</v>
      </c>
      <c r="AE22" s="82"/>
      <c r="AF22" s="81">
        <v>42330281.926923029</v>
      </c>
      <c r="AG22" s="81">
        <v>890925.12954311806</v>
      </c>
      <c r="AH22" s="81">
        <v>1464867.4193631429</v>
      </c>
      <c r="AI22" s="81">
        <v>19369064.393167108</v>
      </c>
      <c r="AJ22" s="81">
        <v>31138362.43607074</v>
      </c>
      <c r="AK22" s="81">
        <v>0</v>
      </c>
      <c r="AL22" s="81">
        <v>0</v>
      </c>
      <c r="AM22" s="81">
        <v>2008441.1842869481</v>
      </c>
      <c r="AN22" s="81">
        <v>0</v>
      </c>
      <c r="AO22" s="81">
        <v>0</v>
      </c>
      <c r="AP22" s="82"/>
      <c r="AQ22" s="81">
        <v>182</v>
      </c>
      <c r="AR22" s="81">
        <v>262</v>
      </c>
      <c r="AS22" s="81">
        <v>0</v>
      </c>
      <c r="AT22" s="81">
        <v>0</v>
      </c>
      <c r="AU22" s="81">
        <v>0</v>
      </c>
      <c r="AV22" s="81">
        <v>0</v>
      </c>
      <c r="AW22" s="81" t="s">
        <v>564</v>
      </c>
      <c r="AX22" s="82"/>
      <c r="AY22" s="81">
        <v>948.9</v>
      </c>
      <c r="AZ22" s="81">
        <v>14066</v>
      </c>
      <c r="BA22" s="81">
        <v>0</v>
      </c>
      <c r="BB22" s="81">
        <v>0</v>
      </c>
      <c r="BC22" s="81">
        <v>0</v>
      </c>
      <c r="BD22" s="81">
        <v>0</v>
      </c>
      <c r="BE22" s="81" t="s">
        <v>564</v>
      </c>
      <c r="BF22" s="82"/>
      <c r="BG22" s="81">
        <v>5.4370000000000003</v>
      </c>
      <c r="BH22" s="81">
        <v>0</v>
      </c>
      <c r="BI22" s="81">
        <v>21.555</v>
      </c>
      <c r="BJ22" s="81">
        <v>0</v>
      </c>
      <c r="BK22" s="81">
        <v>63.676000000000002</v>
      </c>
      <c r="BL22" s="81">
        <v>0</v>
      </c>
      <c r="BM22" s="82"/>
      <c r="BN22" s="81">
        <v>1</v>
      </c>
      <c r="BO22" s="81">
        <v>0</v>
      </c>
      <c r="BP22" s="81">
        <v>2</v>
      </c>
      <c r="BQ22" s="81">
        <v>0</v>
      </c>
      <c r="BR22" s="81">
        <v>1</v>
      </c>
      <c r="BS22" s="81">
        <v>0</v>
      </c>
      <c r="BT22"/>
      <c r="BU22" s="80">
        <v>38.795999999999999</v>
      </c>
      <c r="BV22" s="80">
        <v>19.890999999999998</v>
      </c>
      <c r="BW22" s="80">
        <v>22.834</v>
      </c>
      <c r="BX22" s="80">
        <v>0</v>
      </c>
      <c r="BY22" s="80">
        <v>9.1470000000000002</v>
      </c>
      <c r="BZ22" s="80">
        <v>0</v>
      </c>
      <c r="CA22" s="80">
        <v>0</v>
      </c>
      <c r="CB22" s="80">
        <v>0</v>
      </c>
      <c r="CC22" s="80">
        <v>0</v>
      </c>
    </row>
    <row r="23" spans="1:81">
      <c r="A23" s="80" t="s">
        <v>1775</v>
      </c>
      <c r="B23" s="80">
        <v>355</v>
      </c>
      <c r="C23" s="80">
        <v>15</v>
      </c>
      <c r="D23" s="80">
        <v>21</v>
      </c>
      <c r="E23" s="80">
        <v>2018</v>
      </c>
      <c r="F23" s="80" t="s">
        <v>93</v>
      </c>
      <c r="G23" s="80" t="s">
        <v>1760</v>
      </c>
      <c r="H23" s="80" t="s">
        <v>1761</v>
      </c>
      <c r="I23" s="177"/>
      <c r="J23" s="81">
        <v>132.76143333007269</v>
      </c>
      <c r="K23" s="81">
        <v>1.1787387940713356</v>
      </c>
      <c r="L23" s="81">
        <v>6.2822665086580392</v>
      </c>
      <c r="M23" s="81">
        <v>14.497360936166977</v>
      </c>
      <c r="N23" s="81">
        <v>19.755559267234759</v>
      </c>
      <c r="O23" s="81">
        <v>15.438048615648809</v>
      </c>
      <c r="P23" s="81">
        <v>20.802060252886726</v>
      </c>
      <c r="Q23" s="81">
        <v>0.91190517509413582</v>
      </c>
      <c r="R23" s="81">
        <v>0</v>
      </c>
      <c r="S23" s="81">
        <v>1.9556416273657609</v>
      </c>
      <c r="T23" s="82"/>
      <c r="U23" s="81">
        <v>3612957</v>
      </c>
      <c r="V23" s="81">
        <v>472</v>
      </c>
      <c r="W23" s="81">
        <v>166</v>
      </c>
      <c r="X23" s="81">
        <v>3167</v>
      </c>
      <c r="Y23" s="81">
        <v>6165</v>
      </c>
      <c r="Z23" s="81">
        <v>9407</v>
      </c>
      <c r="AA23" s="81">
        <v>4352</v>
      </c>
      <c r="AB23" s="81">
        <v>14388</v>
      </c>
      <c r="AC23" s="81">
        <v>0</v>
      </c>
      <c r="AD23" s="81">
        <v>1.9556416273657611</v>
      </c>
      <c r="AE23" s="82"/>
      <c r="AF23" s="81">
        <v>44097031.97416015</v>
      </c>
      <c r="AG23" s="81">
        <v>823197.31729713222</v>
      </c>
      <c r="AH23" s="81">
        <v>1372494.9936080361</v>
      </c>
      <c r="AI23" s="81">
        <v>18704253.13469702</v>
      </c>
      <c r="AJ23" s="81">
        <v>26221317.92676679</v>
      </c>
      <c r="AK23" s="81">
        <v>0</v>
      </c>
      <c r="AL23" s="81">
        <v>0</v>
      </c>
      <c r="AM23" s="81">
        <v>1980524.1809192039</v>
      </c>
      <c r="AN23" s="81">
        <v>0</v>
      </c>
      <c r="AO23" s="81">
        <v>0</v>
      </c>
      <c r="AP23" s="82"/>
      <c r="AQ23" s="81">
        <v>194</v>
      </c>
      <c r="AR23" s="81">
        <v>297</v>
      </c>
      <c r="AS23" s="81">
        <v>0</v>
      </c>
      <c r="AT23" s="81">
        <v>0</v>
      </c>
      <c r="AU23" s="81">
        <v>0</v>
      </c>
      <c r="AV23" s="81">
        <v>1</v>
      </c>
      <c r="AW23" s="81" t="s">
        <v>564</v>
      </c>
      <c r="AX23" s="82"/>
      <c r="AY23" s="81">
        <v>1026.7</v>
      </c>
      <c r="AZ23" s="81">
        <v>39684</v>
      </c>
      <c r="BA23" s="81">
        <v>0</v>
      </c>
      <c r="BB23" s="81">
        <v>0</v>
      </c>
      <c r="BC23" s="81">
        <v>0</v>
      </c>
      <c r="BD23" s="81">
        <v>40</v>
      </c>
      <c r="BE23" s="81" t="s">
        <v>564</v>
      </c>
      <c r="BF23" s="82"/>
      <c r="BG23" s="81">
        <v>5.2750000000000004</v>
      </c>
      <c r="BH23" s="81">
        <v>0</v>
      </c>
      <c r="BI23" s="81">
        <v>22.268000000000001</v>
      </c>
      <c r="BJ23" s="81">
        <v>0</v>
      </c>
      <c r="BK23" s="81">
        <v>56.984999999999999</v>
      </c>
      <c r="BL23" s="81">
        <v>0</v>
      </c>
      <c r="BM23" s="82"/>
      <c r="BN23" s="81">
        <v>1</v>
      </c>
      <c r="BO23" s="81">
        <v>0</v>
      </c>
      <c r="BP23" s="81">
        <v>2</v>
      </c>
      <c r="BQ23" s="81">
        <v>0</v>
      </c>
      <c r="BR23" s="81">
        <v>1</v>
      </c>
      <c r="BS23" s="81">
        <v>0</v>
      </c>
      <c r="BT23"/>
      <c r="BU23" s="80">
        <v>38.692</v>
      </c>
      <c r="BV23" s="80">
        <v>17.353999999999999</v>
      </c>
      <c r="BW23" s="80">
        <v>20.690999999999999</v>
      </c>
      <c r="BX23" s="80">
        <v>0</v>
      </c>
      <c r="BY23" s="80">
        <v>7.7910000000000004</v>
      </c>
      <c r="BZ23" s="80">
        <v>0</v>
      </c>
      <c r="CA23" s="80">
        <v>0</v>
      </c>
      <c r="CB23" s="80">
        <v>0</v>
      </c>
      <c r="CC23" s="80">
        <v>0</v>
      </c>
    </row>
    <row r="24" spans="1:81">
      <c r="A24" s="80" t="s">
        <v>1776</v>
      </c>
      <c r="B24" s="80">
        <v>356</v>
      </c>
      <c r="C24" s="80">
        <v>16</v>
      </c>
      <c r="D24" s="80">
        <v>21</v>
      </c>
      <c r="E24" s="80">
        <v>2019</v>
      </c>
      <c r="F24" s="80" t="s">
        <v>73</v>
      </c>
      <c r="G24" s="80" t="s">
        <v>1760</v>
      </c>
      <c r="H24" s="80" t="s">
        <v>1761</v>
      </c>
      <c r="I24" s="177"/>
      <c r="J24" s="81">
        <v>128.06319865631173</v>
      </c>
      <c r="K24" s="81">
        <v>1.0500401508261819</v>
      </c>
      <c r="L24" s="81">
        <v>6.2663969469674896</v>
      </c>
      <c r="M24" s="81">
        <v>13.165925074087284</v>
      </c>
      <c r="N24" s="81">
        <v>17.054530299744346</v>
      </c>
      <c r="O24" s="81">
        <v>14.841825887892929</v>
      </c>
      <c r="P24" s="81">
        <v>20.467701420685977</v>
      </c>
      <c r="Q24" s="81">
        <v>0.86793413023593446</v>
      </c>
      <c r="R24" s="81">
        <v>0</v>
      </c>
      <c r="S24" s="81">
        <v>1.6458661005533179</v>
      </c>
      <c r="T24" s="82"/>
      <c r="U24" s="81">
        <v>3403305</v>
      </c>
      <c r="V24" s="81">
        <v>472</v>
      </c>
      <c r="W24" s="81">
        <v>166</v>
      </c>
      <c r="X24" s="81">
        <v>3167</v>
      </c>
      <c r="Y24" s="81">
        <v>6112</v>
      </c>
      <c r="Z24" s="81">
        <v>9292</v>
      </c>
      <c r="AA24" s="81">
        <v>4250</v>
      </c>
      <c r="AB24" s="81">
        <v>14065</v>
      </c>
      <c r="AC24" s="81">
        <v>0</v>
      </c>
      <c r="AD24" s="81">
        <v>1.6458661005533179</v>
      </c>
      <c r="AE24" s="82"/>
      <c r="AF24" s="81">
        <v>43855412.46705389</v>
      </c>
      <c r="AG24" s="81">
        <v>811746.74994004692</v>
      </c>
      <c r="AH24" s="81">
        <v>1475090.361910495</v>
      </c>
      <c r="AI24" s="81">
        <v>18509744.487237599</v>
      </c>
      <c r="AJ24" s="81">
        <v>23968793.892622501</v>
      </c>
      <c r="AK24" s="81">
        <v>0</v>
      </c>
      <c r="AL24" s="81">
        <v>0</v>
      </c>
      <c r="AM24" s="81">
        <v>1915547.1187366885</v>
      </c>
      <c r="AN24" s="81">
        <v>0</v>
      </c>
      <c r="AO24" s="81">
        <v>0</v>
      </c>
      <c r="AP24" s="82"/>
      <c r="AQ24" s="81">
        <v>210</v>
      </c>
      <c r="AR24" s="81">
        <v>343</v>
      </c>
      <c r="AS24" s="81">
        <v>0</v>
      </c>
      <c r="AT24" s="81">
        <v>0</v>
      </c>
      <c r="AU24" s="81">
        <v>0</v>
      </c>
      <c r="AV24" s="81">
        <v>1</v>
      </c>
      <c r="AW24" s="81" t="s">
        <v>564</v>
      </c>
      <c r="AX24" s="82"/>
      <c r="AY24" s="81">
        <v>1093.399999999999</v>
      </c>
      <c r="AZ24" s="81">
        <v>41839.599999999991</v>
      </c>
      <c r="BA24" s="81">
        <v>0</v>
      </c>
      <c r="BB24" s="81">
        <v>0</v>
      </c>
      <c r="BC24" s="81">
        <v>0</v>
      </c>
      <c r="BD24" s="81">
        <v>40</v>
      </c>
      <c r="BE24" s="81" t="s">
        <v>564</v>
      </c>
      <c r="BF24" s="82"/>
      <c r="BG24" s="81">
        <v>4.9109999999999996</v>
      </c>
      <c r="BH24" s="81">
        <v>0</v>
      </c>
      <c r="BI24" s="81">
        <v>21.358000000000001</v>
      </c>
      <c r="BJ24" s="81">
        <v>0</v>
      </c>
      <c r="BK24" s="81">
        <v>63.439</v>
      </c>
      <c r="BL24" s="81">
        <v>0</v>
      </c>
      <c r="BM24" s="82"/>
      <c r="BN24" s="81">
        <v>1</v>
      </c>
      <c r="BO24" s="81">
        <v>0</v>
      </c>
      <c r="BP24" s="81">
        <v>3</v>
      </c>
      <c r="BQ24" s="81">
        <v>0</v>
      </c>
      <c r="BR24" s="81">
        <v>1</v>
      </c>
      <c r="BS24" s="81">
        <v>0</v>
      </c>
      <c r="BT24"/>
      <c r="BU24" s="80">
        <v>37.899000000000001</v>
      </c>
      <c r="BV24" s="80">
        <v>26.593</v>
      </c>
      <c r="BW24" s="80">
        <v>17.71</v>
      </c>
      <c r="BX24" s="80">
        <v>0</v>
      </c>
      <c r="BY24" s="80">
        <v>7.5060000000000002</v>
      </c>
      <c r="BZ24" s="80">
        <v>0</v>
      </c>
      <c r="CA24" s="80">
        <v>0</v>
      </c>
      <c r="CB24" s="80">
        <v>0</v>
      </c>
      <c r="CC24" s="80">
        <v>0</v>
      </c>
    </row>
    <row r="25" spans="1:81">
      <c r="A25" s="80" t="s">
        <v>1777</v>
      </c>
      <c r="B25" s="80">
        <v>357</v>
      </c>
      <c r="C25" s="80">
        <v>17</v>
      </c>
      <c r="D25" s="80">
        <v>21</v>
      </c>
      <c r="E25" s="80">
        <v>2020</v>
      </c>
      <c r="F25" s="80" t="s">
        <v>218</v>
      </c>
      <c r="G25" s="80" t="s">
        <v>1760</v>
      </c>
      <c r="H25" s="80" t="s">
        <v>1761</v>
      </c>
      <c r="I25" s="177"/>
      <c r="J25" s="81">
        <v>143.29615392910119</v>
      </c>
      <c r="K25" s="81">
        <v>1.0906241331853519</v>
      </c>
      <c r="L25" s="81">
        <v>8.9411968437128699</v>
      </c>
      <c r="M25" s="81">
        <v>10.930158369143602</v>
      </c>
      <c r="N25" s="81">
        <v>18.847935070399018</v>
      </c>
      <c r="O25" s="81">
        <v>12.818814346405151</v>
      </c>
      <c r="P25" s="81">
        <v>19.086715433371069</v>
      </c>
      <c r="Q25" s="81">
        <v>0.81156908636245395</v>
      </c>
      <c r="R25" s="81">
        <v>0</v>
      </c>
      <c r="S25" s="81">
        <v>1.54315987114287</v>
      </c>
      <c r="T25" s="82"/>
      <c r="U25" s="81">
        <v>3982159</v>
      </c>
      <c r="V25" s="81">
        <v>473</v>
      </c>
      <c r="W25" s="81">
        <v>280</v>
      </c>
      <c r="X25" s="81">
        <v>2939</v>
      </c>
      <c r="Y25" s="81">
        <v>6084</v>
      </c>
      <c r="Z25" s="81">
        <v>9160</v>
      </c>
      <c r="AA25" s="81">
        <v>4306</v>
      </c>
      <c r="AB25" s="81">
        <v>13764</v>
      </c>
      <c r="AC25" s="81">
        <v>0</v>
      </c>
      <c r="AD25" s="81">
        <v>1.54315987114287</v>
      </c>
      <c r="AE25" s="82"/>
      <c r="AF25" s="81">
        <v>52650963.148903593</v>
      </c>
      <c r="AG25" s="81">
        <v>801008.06850363291</v>
      </c>
      <c r="AH25" s="81">
        <v>2280099.6466251877</v>
      </c>
      <c r="AI25" s="81">
        <v>15840392.621203709</v>
      </c>
      <c r="AJ25" s="81">
        <v>28157297.064813532</v>
      </c>
      <c r="AK25" s="81"/>
      <c r="AL25" s="81"/>
      <c r="AM25" s="81">
        <v>1796354.9212294852</v>
      </c>
      <c r="AN25" s="81"/>
      <c r="AO25" s="81"/>
      <c r="AP25" s="82"/>
      <c r="AQ25" s="81">
        <v>230</v>
      </c>
      <c r="AR25" s="81">
        <v>400</v>
      </c>
      <c r="AS25" s="81">
        <v>0</v>
      </c>
      <c r="AT25" s="81">
        <v>0</v>
      </c>
      <c r="AU25" s="81">
        <v>0</v>
      </c>
      <c r="AV25" s="81">
        <v>1</v>
      </c>
      <c r="AW25" s="81">
        <v>0</v>
      </c>
      <c r="AX25" s="82"/>
      <c r="AY25" s="81">
        <v>1200.099999999999</v>
      </c>
      <c r="AZ25" s="81">
        <v>45028.900000000031</v>
      </c>
      <c r="BA25" s="81">
        <v>0</v>
      </c>
      <c r="BB25" s="81">
        <v>0</v>
      </c>
      <c r="BC25" s="81">
        <v>0</v>
      </c>
      <c r="BD25" s="81">
        <v>40</v>
      </c>
      <c r="BE25" s="81">
        <v>0</v>
      </c>
      <c r="BF25" s="82"/>
      <c r="BG25" s="81">
        <v>4.54</v>
      </c>
      <c r="BH25" s="81">
        <v>0</v>
      </c>
      <c r="BI25" s="81">
        <v>19.896000000000001</v>
      </c>
      <c r="BJ25" s="81">
        <v>0</v>
      </c>
      <c r="BK25" s="81">
        <v>56.524000000000001</v>
      </c>
      <c r="BL25" s="81">
        <v>0</v>
      </c>
      <c r="BM25" s="82"/>
      <c r="BN25" s="81">
        <v>1</v>
      </c>
      <c r="BO25" s="81">
        <v>0</v>
      </c>
      <c r="BP25" s="81">
        <v>3</v>
      </c>
      <c r="BQ25" s="81">
        <v>0</v>
      </c>
      <c r="BR25" s="81">
        <v>1</v>
      </c>
      <c r="BS25" s="81">
        <v>0</v>
      </c>
      <c r="BT25"/>
      <c r="BU25" s="80">
        <v>35.770000000000003</v>
      </c>
      <c r="BV25" s="80">
        <v>25.581</v>
      </c>
      <c r="BW25" s="80">
        <v>12.257</v>
      </c>
      <c r="BX25" s="80">
        <v>0</v>
      </c>
      <c r="BY25" s="80">
        <v>7.3520000000000003</v>
      </c>
      <c r="BZ25" s="80">
        <v>0</v>
      </c>
      <c r="CA25" s="80">
        <v>0</v>
      </c>
      <c r="CB25" s="80">
        <v>0</v>
      </c>
      <c r="CC25" s="80">
        <v>0</v>
      </c>
    </row>
    <row r="26" spans="1:81">
      <c r="A26" s="80" t="s">
        <v>1778</v>
      </c>
      <c r="B26" s="80">
        <v>357</v>
      </c>
      <c r="C26" s="80">
        <v>18</v>
      </c>
      <c r="D26" s="80">
        <v>21</v>
      </c>
      <c r="E26" s="80">
        <v>2021</v>
      </c>
      <c r="F26" s="80" t="s">
        <v>75</v>
      </c>
      <c r="G26" s="174" t="s">
        <v>1760</v>
      </c>
      <c r="H26" s="80" t="s">
        <v>1761</v>
      </c>
      <c r="I26" s="177"/>
      <c r="J26" s="81">
        <v>131.46953006443189</v>
      </c>
      <c r="K26" s="81">
        <v>1.2027725240186182</v>
      </c>
      <c r="L26" s="81">
        <v>7.943509624562977</v>
      </c>
      <c r="M26" s="81">
        <v>12.333396957192479</v>
      </c>
      <c r="N26" s="81">
        <v>18.022065877530832</v>
      </c>
      <c r="O26" s="81">
        <v>12.276650235017334</v>
      </c>
      <c r="P26" s="81">
        <v>19.517483469185965</v>
      </c>
      <c r="Q26" s="81">
        <v>0.80633120849192552</v>
      </c>
      <c r="R26" s="81">
        <v>0</v>
      </c>
      <c r="S26" s="81">
        <v>1.4439873924736459</v>
      </c>
      <c r="T26" s="82"/>
      <c r="U26" s="81">
        <v>4003559</v>
      </c>
      <c r="V26" s="81">
        <v>473</v>
      </c>
      <c r="W26" s="81">
        <v>280</v>
      </c>
      <c r="X26" s="81">
        <v>2939</v>
      </c>
      <c r="Y26" s="81">
        <v>6057</v>
      </c>
      <c r="Z26" s="81">
        <v>9033</v>
      </c>
      <c r="AA26" s="81">
        <v>4294</v>
      </c>
      <c r="AB26" s="81">
        <v>13513</v>
      </c>
      <c r="AC26" s="81">
        <v>0</v>
      </c>
      <c r="AD26" s="81">
        <v>1.4439873924736459</v>
      </c>
      <c r="AE26" s="82"/>
      <c r="AF26" s="81">
        <v>46580897.593184233</v>
      </c>
      <c r="AG26" s="81">
        <v>856372.74756749498</v>
      </c>
      <c r="AH26" s="81">
        <v>2004287.9122154615</v>
      </c>
      <c r="AI26" s="81">
        <v>18144414.757533316</v>
      </c>
      <c r="AJ26" s="81">
        <v>26507586.944000456</v>
      </c>
      <c r="AK26" s="81">
        <v>0</v>
      </c>
      <c r="AL26" s="81">
        <v>0</v>
      </c>
      <c r="AM26" s="81">
        <v>1773768.9159468408</v>
      </c>
      <c r="AN26" s="81">
        <v>0</v>
      </c>
      <c r="AO26" s="81">
        <v>0</v>
      </c>
      <c r="AP26" s="82"/>
      <c r="AQ26" s="81">
        <v>252</v>
      </c>
      <c r="AR26" s="81">
        <v>444</v>
      </c>
      <c r="AS26" s="81">
        <v>0</v>
      </c>
      <c r="AT26" s="81">
        <v>0</v>
      </c>
      <c r="AU26" s="81">
        <v>0</v>
      </c>
      <c r="AV26" s="81">
        <v>1</v>
      </c>
      <c r="AW26" s="81"/>
      <c r="AX26" s="82"/>
      <c r="AY26" s="81">
        <v>1339.299999999999</v>
      </c>
      <c r="AZ26" s="81">
        <v>47124.900000000031</v>
      </c>
      <c r="BA26" s="81">
        <v>0</v>
      </c>
      <c r="BB26" s="81">
        <v>0</v>
      </c>
      <c r="BC26" s="81">
        <v>0</v>
      </c>
      <c r="BD26" s="81">
        <v>40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1779</v>
      </c>
      <c r="B27" s="80">
        <v>357</v>
      </c>
      <c r="C27" s="80">
        <v>19</v>
      </c>
      <c r="D27" s="80">
        <v>21</v>
      </c>
      <c r="E27" s="80">
        <v>2022</v>
      </c>
      <c r="F27" s="80" t="s">
        <v>568</v>
      </c>
      <c r="G27" s="174" t="s">
        <v>1760</v>
      </c>
      <c r="H27" s="80" t="s">
        <v>1761</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277</v>
      </c>
      <c r="AR27" s="81">
        <v>469</v>
      </c>
      <c r="AS27" s="81">
        <v>0</v>
      </c>
      <c r="AT27" s="81">
        <v>0</v>
      </c>
      <c r="AU27" s="81">
        <v>0</v>
      </c>
      <c r="AV27" s="81">
        <v>1</v>
      </c>
      <c r="AW27" s="81"/>
      <c r="AX27" s="82"/>
      <c r="AY27" s="81">
        <v>1502.6999999999998</v>
      </c>
      <c r="AZ27" s="81">
        <v>106228.29999999987</v>
      </c>
      <c r="BA27" s="81">
        <v>0</v>
      </c>
      <c r="BB27" s="81">
        <v>0</v>
      </c>
      <c r="BC27" s="81">
        <v>0</v>
      </c>
      <c r="BD27" s="81">
        <v>40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1780</v>
      </c>
      <c r="B28" s="80">
        <v>154</v>
      </c>
      <c r="C28" s="80">
        <v>1</v>
      </c>
      <c r="D28" s="80">
        <v>10</v>
      </c>
      <c r="E28" s="80">
        <v>1990</v>
      </c>
      <c r="F28" s="80" t="s">
        <v>562</v>
      </c>
      <c r="G28" s="80" t="s">
        <v>1781</v>
      </c>
      <c r="H28" s="80" t="s">
        <v>1782</v>
      </c>
      <c r="I28" s="177"/>
      <c r="J28" s="81">
        <v>2.9407414490325148</v>
      </c>
      <c r="K28" s="81">
        <v>1.3754068318301613</v>
      </c>
      <c r="L28" s="81">
        <v>0.95351616225514091</v>
      </c>
      <c r="M28" s="81">
        <v>7.8551521836051679</v>
      </c>
      <c r="N28" s="81">
        <v>11.351062208469697</v>
      </c>
      <c r="O28" s="81">
        <v>12.022512550063041</v>
      </c>
      <c r="P28" s="81">
        <v>7.3966966448388698</v>
      </c>
      <c r="Q28" s="81">
        <v>1.0354382498368659</v>
      </c>
      <c r="R28" s="81">
        <v>0</v>
      </c>
      <c r="S28" s="81">
        <v>1.1995316050800906</v>
      </c>
      <c r="T28" s="82"/>
      <c r="U28" s="81">
        <v>486236</v>
      </c>
      <c r="V28" s="81">
        <v>494</v>
      </c>
      <c r="W28" s="81">
        <v>10</v>
      </c>
      <c r="X28" s="81">
        <v>2692</v>
      </c>
      <c r="Y28" s="81">
        <v>4416</v>
      </c>
      <c r="Z28" s="81">
        <v>4945</v>
      </c>
      <c r="AA28" s="81">
        <v>1796</v>
      </c>
      <c r="AB28" s="81">
        <v>16812</v>
      </c>
      <c r="AC28" s="81">
        <v>0</v>
      </c>
      <c r="AD28" s="81">
        <v>1.1995316050800906</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1783</v>
      </c>
      <c r="B29" s="80">
        <v>155</v>
      </c>
      <c r="C29" s="80">
        <v>2</v>
      </c>
      <c r="D29" s="80">
        <v>10</v>
      </c>
      <c r="E29" s="80">
        <v>2005</v>
      </c>
      <c r="F29" s="80" t="s">
        <v>565</v>
      </c>
      <c r="G29" s="80" t="s">
        <v>1781</v>
      </c>
      <c r="H29" s="80" t="s">
        <v>1782</v>
      </c>
      <c r="I29" s="177"/>
      <c r="J29" s="81">
        <v>1.8866521074226554</v>
      </c>
      <c r="K29" s="81">
        <v>1.0974890447440904</v>
      </c>
      <c r="L29" s="81">
        <v>1.3463134576363833</v>
      </c>
      <c r="M29" s="81">
        <v>13.116653413238812</v>
      </c>
      <c r="N29" s="81">
        <v>16.514094465895212</v>
      </c>
      <c r="O29" s="81">
        <v>18.257604543538932</v>
      </c>
      <c r="P29" s="81">
        <v>9.343256797927582</v>
      </c>
      <c r="Q29" s="81">
        <v>0.95229887397159252</v>
      </c>
      <c r="R29" s="81">
        <v>0</v>
      </c>
      <c r="S29" s="81">
        <v>2.1194273875718617</v>
      </c>
      <c r="T29" s="82"/>
      <c r="U29" s="81">
        <v>285856</v>
      </c>
      <c r="V29" s="81">
        <v>465</v>
      </c>
      <c r="W29" s="81">
        <v>18</v>
      </c>
      <c r="X29" s="81">
        <v>2428</v>
      </c>
      <c r="Y29" s="81">
        <v>5541</v>
      </c>
      <c r="Z29" s="81">
        <v>8690</v>
      </c>
      <c r="AA29" s="81">
        <v>1858</v>
      </c>
      <c r="AB29" s="81">
        <v>16164</v>
      </c>
      <c r="AC29" s="81">
        <v>0</v>
      </c>
      <c r="AD29" s="81">
        <v>2.1194273875718617</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1784</v>
      </c>
      <c r="B30" s="80">
        <v>156</v>
      </c>
      <c r="C30" s="80">
        <v>3</v>
      </c>
      <c r="D30" s="80">
        <v>10</v>
      </c>
      <c r="E30" s="80">
        <v>2006</v>
      </c>
      <c r="F30" s="80" t="s">
        <v>566</v>
      </c>
      <c r="G30" s="80" t="s">
        <v>1781</v>
      </c>
      <c r="H30" s="80" t="s">
        <v>1782</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1785</v>
      </c>
      <c r="B31" s="80">
        <v>157</v>
      </c>
      <c r="C31" s="80">
        <v>4</v>
      </c>
      <c r="D31" s="80">
        <v>10</v>
      </c>
      <c r="E31" s="80">
        <v>2007</v>
      </c>
      <c r="F31" s="80" t="s">
        <v>567</v>
      </c>
      <c r="G31" s="80" t="s">
        <v>1781</v>
      </c>
      <c r="H31" s="80" t="s">
        <v>1782</v>
      </c>
      <c r="I31" s="177"/>
      <c r="J31" s="81">
        <v>4.2417504357020226</v>
      </c>
      <c r="K31" s="81">
        <v>0.93873835067208922</v>
      </c>
      <c r="L31" s="81">
        <v>5.5838220261730331</v>
      </c>
      <c r="M31" s="81">
        <v>14.74080763661987</v>
      </c>
      <c r="N31" s="81">
        <v>17.824836779333992</v>
      </c>
      <c r="O31" s="81">
        <v>17.599340071906273</v>
      </c>
      <c r="P31" s="81">
        <v>9.625755158580974</v>
      </c>
      <c r="Q31" s="81">
        <v>0.98475954474795158</v>
      </c>
      <c r="R31" s="81">
        <v>0</v>
      </c>
      <c r="S31" s="81">
        <v>1.8601990972375033</v>
      </c>
      <c r="T31" s="82"/>
      <c r="U31" s="81">
        <v>658932</v>
      </c>
      <c r="V31" s="81">
        <v>408</v>
      </c>
      <c r="W31" s="81">
        <v>71</v>
      </c>
      <c r="X31" s="81">
        <v>3439</v>
      </c>
      <c r="Y31" s="81">
        <v>5655</v>
      </c>
      <c r="Z31" s="81">
        <v>8708</v>
      </c>
      <c r="AA31" s="81">
        <v>1885</v>
      </c>
      <c r="AB31" s="81">
        <v>15831</v>
      </c>
      <c r="AC31" s="81">
        <v>0</v>
      </c>
      <c r="AD31" s="81">
        <v>1.8601990972375033</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1786</v>
      </c>
      <c r="B32" s="80">
        <v>158</v>
      </c>
      <c r="C32" s="80">
        <v>5</v>
      </c>
      <c r="D32" s="80">
        <v>10</v>
      </c>
      <c r="E32" s="80">
        <v>2008</v>
      </c>
      <c r="F32" s="80" t="s">
        <v>84</v>
      </c>
      <c r="G32" s="80" t="s">
        <v>1781</v>
      </c>
      <c r="H32" s="80" t="s">
        <v>1782</v>
      </c>
      <c r="I32" s="177"/>
      <c r="J32" s="81">
        <v>5.2731341333731425</v>
      </c>
      <c r="K32" s="81">
        <v>0.74903644048957119</v>
      </c>
      <c r="L32" s="81">
        <v>1.4943089481087286</v>
      </c>
      <c r="M32" s="81">
        <v>15.552304903338175</v>
      </c>
      <c r="N32" s="81">
        <v>17.957649844154201</v>
      </c>
      <c r="O32" s="81">
        <v>17.002579334005524</v>
      </c>
      <c r="P32" s="81">
        <v>9.3903551867334958</v>
      </c>
      <c r="Q32" s="81">
        <v>0.95653844159202472</v>
      </c>
      <c r="R32" s="81">
        <v>0</v>
      </c>
      <c r="S32" s="81">
        <v>2.0572750256852967</v>
      </c>
      <c r="T32" s="82"/>
      <c r="U32" s="81">
        <v>899014</v>
      </c>
      <c r="V32" s="81">
        <v>408</v>
      </c>
      <c r="W32" s="81">
        <v>21</v>
      </c>
      <c r="X32" s="81">
        <v>3439</v>
      </c>
      <c r="Y32" s="81">
        <v>5675</v>
      </c>
      <c r="Z32" s="81">
        <v>8708</v>
      </c>
      <c r="AA32" s="81">
        <v>1841</v>
      </c>
      <c r="AB32" s="81">
        <v>15630</v>
      </c>
      <c r="AC32" s="81">
        <v>0</v>
      </c>
      <c r="AD32" s="81">
        <v>2.0572750256852967</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1787</v>
      </c>
      <c r="B33" s="80">
        <v>159</v>
      </c>
      <c r="C33" s="80">
        <v>6</v>
      </c>
      <c r="D33" s="80">
        <v>10</v>
      </c>
      <c r="E33" s="80">
        <v>2009</v>
      </c>
      <c r="F33" s="80" t="s">
        <v>85</v>
      </c>
      <c r="G33" s="80" t="s">
        <v>1781</v>
      </c>
      <c r="H33" s="80" t="s">
        <v>1782</v>
      </c>
      <c r="I33" s="177"/>
      <c r="J33" s="81">
        <v>4.0727007898219609</v>
      </c>
      <c r="K33" s="81">
        <v>0.73664700240004866</v>
      </c>
      <c r="L33" s="81">
        <v>1.1074265011200344</v>
      </c>
      <c r="M33" s="81">
        <v>13.544642678753528</v>
      </c>
      <c r="N33" s="81">
        <v>16.772201883083174</v>
      </c>
      <c r="O33" s="81">
        <v>17.22369797603632</v>
      </c>
      <c r="P33" s="81">
        <v>9.0326546048929721</v>
      </c>
      <c r="Q33" s="81">
        <v>0.90029937528854553</v>
      </c>
      <c r="R33" s="81">
        <v>0</v>
      </c>
      <c r="S33" s="81">
        <v>1.6001032046803056</v>
      </c>
      <c r="T33" s="82"/>
      <c r="U33" s="81">
        <v>619869</v>
      </c>
      <c r="V33" s="81">
        <v>468</v>
      </c>
      <c r="W33" s="81">
        <v>17</v>
      </c>
      <c r="X33" s="81">
        <v>3533</v>
      </c>
      <c r="Y33" s="81">
        <v>5705</v>
      </c>
      <c r="Z33" s="81">
        <v>8707</v>
      </c>
      <c r="AA33" s="81">
        <v>1818</v>
      </c>
      <c r="AB33" s="81">
        <v>15443</v>
      </c>
      <c r="AC33" s="81">
        <v>0</v>
      </c>
      <c r="AD33" s="81">
        <v>1.6001032046803056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2.79</v>
      </c>
      <c r="BL33" s="81">
        <v>0</v>
      </c>
      <c r="BM33" s="82"/>
      <c r="BN33" s="81">
        <v>0</v>
      </c>
      <c r="BO33" s="81">
        <v>0</v>
      </c>
      <c r="BP33" s="81">
        <v>0</v>
      </c>
      <c r="BQ33" s="81">
        <v>0</v>
      </c>
      <c r="BR33" s="81">
        <v>1</v>
      </c>
      <c r="BS33" s="81">
        <v>0</v>
      </c>
      <c r="BT33"/>
      <c r="BU33" s="80"/>
      <c r="BV33" s="80"/>
      <c r="BW33" s="80"/>
      <c r="BX33" s="80"/>
      <c r="BY33" s="80"/>
      <c r="BZ33" s="80"/>
      <c r="CA33" s="80"/>
      <c r="CB33" s="80"/>
      <c r="CC33" s="80"/>
    </row>
    <row r="34" spans="1:81">
      <c r="A34" s="80" t="s">
        <v>1788</v>
      </c>
      <c r="B34" s="80">
        <v>160</v>
      </c>
      <c r="C34" s="80">
        <v>7</v>
      </c>
      <c r="D34" s="80">
        <v>10</v>
      </c>
      <c r="E34" s="80">
        <v>2010</v>
      </c>
      <c r="F34" s="80" t="s">
        <v>86</v>
      </c>
      <c r="G34" s="80" t="s">
        <v>1781</v>
      </c>
      <c r="H34" s="80" t="s">
        <v>1782</v>
      </c>
      <c r="I34" s="177"/>
      <c r="J34" s="81">
        <v>3.4006828338110817</v>
      </c>
      <c r="K34" s="81">
        <v>0.771921071173017</v>
      </c>
      <c r="L34" s="81">
        <v>1.2359086680822913</v>
      </c>
      <c r="M34" s="81">
        <v>13.802568612632182</v>
      </c>
      <c r="N34" s="81">
        <v>18.489700831245251</v>
      </c>
      <c r="O34" s="81">
        <v>17.189319959238702</v>
      </c>
      <c r="P34" s="81">
        <v>9.2742025741504417</v>
      </c>
      <c r="Q34" s="81">
        <v>0.92849867611205594</v>
      </c>
      <c r="R34" s="81">
        <v>0</v>
      </c>
      <c r="S34" s="81">
        <v>1.712908438051328</v>
      </c>
      <c r="T34" s="82"/>
      <c r="U34" s="81">
        <v>558732</v>
      </c>
      <c r="V34" s="81">
        <v>468</v>
      </c>
      <c r="W34" s="81">
        <v>17</v>
      </c>
      <c r="X34" s="81">
        <v>3533</v>
      </c>
      <c r="Y34" s="81">
        <v>5745</v>
      </c>
      <c r="Z34" s="81">
        <v>8730</v>
      </c>
      <c r="AA34" s="81">
        <v>1820</v>
      </c>
      <c r="AB34" s="81">
        <v>15261</v>
      </c>
      <c r="AC34" s="81">
        <v>0</v>
      </c>
      <c r="AD34" s="81">
        <v>1.712908438051328</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2.66</v>
      </c>
      <c r="BL34" s="81">
        <v>0</v>
      </c>
      <c r="BM34" s="82"/>
      <c r="BN34" s="81">
        <v>0</v>
      </c>
      <c r="BO34" s="81">
        <v>0</v>
      </c>
      <c r="BP34" s="81">
        <v>0</v>
      </c>
      <c r="BQ34" s="81">
        <v>0</v>
      </c>
      <c r="BR34" s="81">
        <v>1</v>
      </c>
      <c r="BS34" s="81">
        <v>0</v>
      </c>
      <c r="BT34"/>
      <c r="BU34" s="80">
        <v>2.66</v>
      </c>
      <c r="BV34" s="80">
        <v>0</v>
      </c>
      <c r="BW34" s="80">
        <v>0</v>
      </c>
      <c r="BX34" s="80">
        <v>0</v>
      </c>
      <c r="BY34" s="80">
        <v>0</v>
      </c>
      <c r="BZ34" s="80">
        <v>0</v>
      </c>
      <c r="CA34" s="80">
        <v>0</v>
      </c>
      <c r="CB34" s="80">
        <v>0</v>
      </c>
      <c r="CC34" s="80">
        <v>0</v>
      </c>
    </row>
    <row r="35" spans="1:81">
      <c r="A35" s="80" t="s">
        <v>1789</v>
      </c>
      <c r="B35" s="80">
        <v>161</v>
      </c>
      <c r="C35" s="80">
        <v>8</v>
      </c>
      <c r="D35" s="80">
        <v>10</v>
      </c>
      <c r="E35" s="80">
        <v>2011</v>
      </c>
      <c r="F35" s="80" t="s">
        <v>87</v>
      </c>
      <c r="G35" s="80" t="s">
        <v>1781</v>
      </c>
      <c r="H35" s="80" t="s">
        <v>1782</v>
      </c>
      <c r="I35" s="177"/>
      <c r="J35" s="81">
        <v>3.8994222421764597</v>
      </c>
      <c r="K35" s="81">
        <v>1.1225892880301218</v>
      </c>
      <c r="L35" s="81">
        <v>0.70044186789921503</v>
      </c>
      <c r="M35" s="81">
        <v>17.513940076228558</v>
      </c>
      <c r="N35" s="81">
        <v>19.852160758004512</v>
      </c>
      <c r="O35" s="81">
        <v>16.877781921580283</v>
      </c>
      <c r="P35" s="81">
        <v>8.9418626726428858</v>
      </c>
      <c r="Q35" s="81">
        <v>1.0568854355126607</v>
      </c>
      <c r="R35" s="81">
        <v>0</v>
      </c>
      <c r="S35" s="81">
        <v>1.6969771741806301</v>
      </c>
      <c r="T35" s="82"/>
      <c r="U35" s="81">
        <v>556533</v>
      </c>
      <c r="V35" s="81">
        <v>468</v>
      </c>
      <c r="W35" s="81">
        <v>17</v>
      </c>
      <c r="X35" s="81">
        <v>3533</v>
      </c>
      <c r="Y35" s="81">
        <v>5771</v>
      </c>
      <c r="Z35" s="81">
        <v>8758</v>
      </c>
      <c r="AA35" s="81">
        <v>1807</v>
      </c>
      <c r="AB35" s="81">
        <v>15060</v>
      </c>
      <c r="AC35" s="81">
        <v>0</v>
      </c>
      <c r="AD35" s="81">
        <v>1.6969771741806301</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2.3119999999999998</v>
      </c>
      <c r="BL35" s="81">
        <v>0</v>
      </c>
      <c r="BM35" s="82"/>
      <c r="BN35" s="81">
        <v>0</v>
      </c>
      <c r="BO35" s="81">
        <v>0</v>
      </c>
      <c r="BP35" s="81">
        <v>0</v>
      </c>
      <c r="BQ35" s="81">
        <v>0</v>
      </c>
      <c r="BR35" s="81">
        <v>1</v>
      </c>
      <c r="BS35" s="81">
        <v>0</v>
      </c>
      <c r="BT35"/>
      <c r="BU35" s="80">
        <v>2.3119999999999998</v>
      </c>
      <c r="BV35" s="80">
        <v>0</v>
      </c>
      <c r="BW35" s="80">
        <v>0</v>
      </c>
      <c r="BX35" s="80">
        <v>0</v>
      </c>
      <c r="BY35" s="80">
        <v>0</v>
      </c>
      <c r="BZ35" s="80">
        <v>0</v>
      </c>
      <c r="CA35" s="80">
        <v>0</v>
      </c>
      <c r="CB35" s="80">
        <v>0</v>
      </c>
      <c r="CC35" s="80">
        <v>0</v>
      </c>
    </row>
    <row r="36" spans="1:81">
      <c r="A36" s="80" t="s">
        <v>1790</v>
      </c>
      <c r="B36" s="80">
        <v>162</v>
      </c>
      <c r="C36" s="80">
        <v>9</v>
      </c>
      <c r="D36" s="80">
        <v>10</v>
      </c>
      <c r="E36" s="80">
        <v>2012</v>
      </c>
      <c r="F36" s="80" t="s">
        <v>88</v>
      </c>
      <c r="G36" s="80" t="s">
        <v>1781</v>
      </c>
      <c r="H36" s="80" t="s">
        <v>1782</v>
      </c>
      <c r="I36" s="177"/>
      <c r="J36" s="81">
        <v>3.218720007470413</v>
      </c>
      <c r="K36" s="81">
        <v>1.0946754161594692</v>
      </c>
      <c r="L36" s="81">
        <v>0.69535181893159093</v>
      </c>
      <c r="M36" s="81">
        <v>18.105302852475301</v>
      </c>
      <c r="N36" s="81">
        <v>21.009480500970284</v>
      </c>
      <c r="O36" s="81">
        <v>16.823357874822953</v>
      </c>
      <c r="P36" s="81">
        <v>8.9678554548603238</v>
      </c>
      <c r="Q36" s="81">
        <v>1.1328026103855879</v>
      </c>
      <c r="R36" s="81">
        <v>0</v>
      </c>
      <c r="S36" s="81">
        <v>1.9874946002031948</v>
      </c>
      <c r="T36" s="82"/>
      <c r="U36" s="81">
        <v>439289</v>
      </c>
      <c r="V36" s="81">
        <v>468</v>
      </c>
      <c r="W36" s="81">
        <v>17</v>
      </c>
      <c r="X36" s="81">
        <v>3533</v>
      </c>
      <c r="Y36" s="81">
        <v>5802</v>
      </c>
      <c r="Z36" s="81">
        <v>8799</v>
      </c>
      <c r="AA36" s="81">
        <v>1802</v>
      </c>
      <c r="AB36" s="81">
        <v>14857</v>
      </c>
      <c r="AC36" s="81">
        <v>0</v>
      </c>
      <c r="AD36" s="81">
        <v>1.9874946002031948</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2.8420000000000001</v>
      </c>
      <c r="BL36" s="81">
        <v>0</v>
      </c>
      <c r="BM36" s="82"/>
      <c r="BN36" s="81">
        <v>0</v>
      </c>
      <c r="BO36" s="81">
        <v>0</v>
      </c>
      <c r="BP36" s="81">
        <v>0</v>
      </c>
      <c r="BQ36" s="81">
        <v>0</v>
      </c>
      <c r="BR36" s="81">
        <v>1</v>
      </c>
      <c r="BS36" s="81">
        <v>0</v>
      </c>
      <c r="BT36"/>
      <c r="BU36" s="80">
        <v>2.8420000000000001</v>
      </c>
      <c r="BV36" s="80">
        <v>0</v>
      </c>
      <c r="BW36" s="80">
        <v>0</v>
      </c>
      <c r="BX36" s="80">
        <v>0</v>
      </c>
      <c r="BY36" s="80">
        <v>0</v>
      </c>
      <c r="BZ36" s="80">
        <v>0</v>
      </c>
      <c r="CA36" s="80">
        <v>0</v>
      </c>
      <c r="CB36" s="80">
        <v>0</v>
      </c>
      <c r="CC36" s="80">
        <v>0</v>
      </c>
    </row>
    <row r="37" spans="1:81">
      <c r="A37" s="80" t="s">
        <v>1791</v>
      </c>
      <c r="B37" s="80">
        <v>163</v>
      </c>
      <c r="C37" s="80">
        <v>10</v>
      </c>
      <c r="D37" s="80">
        <v>10</v>
      </c>
      <c r="E37" s="80">
        <v>2013</v>
      </c>
      <c r="F37" s="80" t="s">
        <v>89</v>
      </c>
      <c r="G37" s="80" t="s">
        <v>1781</v>
      </c>
      <c r="H37" s="80" t="s">
        <v>1782</v>
      </c>
      <c r="I37" s="177"/>
      <c r="J37" s="81">
        <v>4.2377424260801799</v>
      </c>
      <c r="K37" s="81">
        <v>0.94365777434454112</v>
      </c>
      <c r="L37" s="81">
        <v>0.71713214071760334</v>
      </c>
      <c r="M37" s="81">
        <v>17.442993981136858</v>
      </c>
      <c r="N37" s="81">
        <v>21.054029265903853</v>
      </c>
      <c r="O37" s="81">
        <v>16.120801401915305</v>
      </c>
      <c r="P37" s="81">
        <v>9.0066407333451277</v>
      </c>
      <c r="Q37" s="81">
        <v>1.1380646443608025</v>
      </c>
      <c r="R37" s="81">
        <v>0</v>
      </c>
      <c r="S37" s="81">
        <v>1.7180510439005392</v>
      </c>
      <c r="T37" s="82"/>
      <c r="U37" s="81">
        <v>535202</v>
      </c>
      <c r="V37" s="81">
        <v>468</v>
      </c>
      <c r="W37" s="81">
        <v>17</v>
      </c>
      <c r="X37" s="81">
        <v>3533</v>
      </c>
      <c r="Y37" s="81">
        <v>5822</v>
      </c>
      <c r="Z37" s="81">
        <v>8808</v>
      </c>
      <c r="AA37" s="81">
        <v>1803</v>
      </c>
      <c r="AB37" s="81">
        <v>14712</v>
      </c>
      <c r="AC37" s="81">
        <v>0</v>
      </c>
      <c r="AD37" s="81">
        <v>1.7180510439005392</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2.9590000000000001</v>
      </c>
      <c r="BL37" s="81">
        <v>0</v>
      </c>
      <c r="BM37" s="82"/>
      <c r="BN37" s="81">
        <v>0</v>
      </c>
      <c r="BO37" s="81">
        <v>0</v>
      </c>
      <c r="BP37" s="81">
        <v>0</v>
      </c>
      <c r="BQ37" s="81">
        <v>0</v>
      </c>
      <c r="BR37" s="81">
        <v>1</v>
      </c>
      <c r="BS37" s="81">
        <v>0</v>
      </c>
      <c r="BT37"/>
      <c r="BU37" s="80">
        <v>2.9590000000000001</v>
      </c>
      <c r="BV37" s="80">
        <v>0</v>
      </c>
      <c r="BW37" s="80">
        <v>0</v>
      </c>
      <c r="BX37" s="80">
        <v>0</v>
      </c>
      <c r="BY37" s="80">
        <v>0</v>
      </c>
      <c r="BZ37" s="80">
        <v>0</v>
      </c>
      <c r="CA37" s="80">
        <v>0</v>
      </c>
      <c r="CB37" s="80">
        <v>0</v>
      </c>
      <c r="CC37" s="80">
        <v>0</v>
      </c>
    </row>
    <row r="38" spans="1:81">
      <c r="A38" s="80" t="s">
        <v>1792</v>
      </c>
      <c r="B38" s="80">
        <v>164</v>
      </c>
      <c r="C38" s="80">
        <v>11</v>
      </c>
      <c r="D38" s="80">
        <v>10</v>
      </c>
      <c r="E38" s="80">
        <v>2014</v>
      </c>
      <c r="F38" s="80" t="s">
        <v>90</v>
      </c>
      <c r="G38" s="80" t="s">
        <v>1781</v>
      </c>
      <c r="H38" s="80" t="s">
        <v>1782</v>
      </c>
      <c r="I38" s="177"/>
      <c r="J38" s="81">
        <v>3.0777256680916176</v>
      </c>
      <c r="K38" s="81">
        <v>0.87105923779884853</v>
      </c>
      <c r="L38" s="81">
        <v>0.67347129216181767</v>
      </c>
      <c r="M38" s="81">
        <v>13.617221227513355</v>
      </c>
      <c r="N38" s="81">
        <v>18.461633850714158</v>
      </c>
      <c r="O38" s="81">
        <v>15.255937238653168</v>
      </c>
      <c r="P38" s="81">
        <v>9.1539119361959376</v>
      </c>
      <c r="Q38" s="81">
        <v>1.073960445493918</v>
      </c>
      <c r="R38" s="81">
        <v>0</v>
      </c>
      <c r="S38" s="81">
        <v>1.7447211848701398</v>
      </c>
      <c r="T38" s="82"/>
      <c r="U38" s="81">
        <v>431940</v>
      </c>
      <c r="V38" s="81">
        <v>380</v>
      </c>
      <c r="W38" s="81">
        <v>15</v>
      </c>
      <c r="X38" s="81">
        <v>3021</v>
      </c>
      <c r="Y38" s="81">
        <v>5876</v>
      </c>
      <c r="Z38" s="81">
        <v>8779</v>
      </c>
      <c r="AA38" s="81">
        <v>1823</v>
      </c>
      <c r="AB38" s="81">
        <v>14470</v>
      </c>
      <c r="AC38" s="81">
        <v>0</v>
      </c>
      <c r="AD38" s="81">
        <v>1.7447211848701398</v>
      </c>
      <c r="AE38" s="82"/>
      <c r="AF38" s="81">
        <v>3422847.4705250817</v>
      </c>
      <c r="AG38" s="81">
        <v>776450.27423605346</v>
      </c>
      <c r="AH38" s="81">
        <v>171135.38575385039</v>
      </c>
      <c r="AI38" s="81">
        <v>19518030.738940828</v>
      </c>
      <c r="AJ38" s="81">
        <v>26143103.973257847</v>
      </c>
      <c r="AK38" s="81">
        <v>0</v>
      </c>
      <c r="AL38" s="81">
        <v>0</v>
      </c>
      <c r="AM38" s="81">
        <v>1986514.7716794196</v>
      </c>
      <c r="AN38" s="81">
        <v>0</v>
      </c>
      <c r="AO38" s="81">
        <v>0</v>
      </c>
      <c r="AP38" s="82"/>
      <c r="AQ38" s="81">
        <v>135</v>
      </c>
      <c r="AR38" s="81">
        <v>46</v>
      </c>
      <c r="AS38" s="81">
        <v>0</v>
      </c>
      <c r="AT38" s="81">
        <v>0</v>
      </c>
      <c r="AU38" s="81">
        <v>0</v>
      </c>
      <c r="AV38" s="81">
        <v>0</v>
      </c>
      <c r="AW38" s="81" t="s">
        <v>564</v>
      </c>
      <c r="AX38" s="82"/>
      <c r="AY38" s="81">
        <v>599.79999999999995</v>
      </c>
      <c r="AZ38" s="81">
        <v>3021.2</v>
      </c>
      <c r="BA38" s="81">
        <v>0</v>
      </c>
      <c r="BB38" s="81">
        <v>0</v>
      </c>
      <c r="BC38" s="81">
        <v>0</v>
      </c>
      <c r="BD38" s="81">
        <v>0</v>
      </c>
      <c r="BE38" s="81" t="s">
        <v>564</v>
      </c>
      <c r="BF38" s="82"/>
      <c r="BG38" s="81">
        <v>0</v>
      </c>
      <c r="BH38" s="81">
        <v>0</v>
      </c>
      <c r="BI38" s="81">
        <v>0</v>
      </c>
      <c r="BJ38" s="81">
        <v>0</v>
      </c>
      <c r="BK38" s="81">
        <v>2.9750000000000001</v>
      </c>
      <c r="BL38" s="81">
        <v>0</v>
      </c>
      <c r="BM38" s="82"/>
      <c r="BN38" s="81">
        <v>0</v>
      </c>
      <c r="BO38" s="81">
        <v>0</v>
      </c>
      <c r="BP38" s="81">
        <v>0</v>
      </c>
      <c r="BQ38" s="81">
        <v>0</v>
      </c>
      <c r="BR38" s="81">
        <v>1</v>
      </c>
      <c r="BS38" s="81">
        <v>0</v>
      </c>
      <c r="BT38"/>
      <c r="BU38" s="80">
        <v>2.9750000000000001</v>
      </c>
      <c r="BV38" s="80">
        <v>0</v>
      </c>
      <c r="BW38" s="80">
        <v>0</v>
      </c>
      <c r="BX38" s="80">
        <v>0</v>
      </c>
      <c r="BY38" s="80">
        <v>0</v>
      </c>
      <c r="BZ38" s="80">
        <v>0</v>
      </c>
      <c r="CA38" s="80">
        <v>0</v>
      </c>
      <c r="CB38" s="80">
        <v>0</v>
      </c>
      <c r="CC38" s="80">
        <v>0</v>
      </c>
    </row>
    <row r="39" spans="1:81">
      <c r="A39" s="80" t="s">
        <v>1793</v>
      </c>
      <c r="B39" s="80">
        <v>165</v>
      </c>
      <c r="C39" s="80">
        <v>12</v>
      </c>
      <c r="D39" s="80">
        <v>10</v>
      </c>
      <c r="E39" s="80">
        <v>2015</v>
      </c>
      <c r="F39" s="80" t="s">
        <v>91</v>
      </c>
      <c r="G39" s="80" t="s">
        <v>1781</v>
      </c>
      <c r="H39" s="80" t="s">
        <v>1782</v>
      </c>
      <c r="I39" s="177"/>
      <c r="J39" s="81">
        <v>3.2931177561435216</v>
      </c>
      <c r="K39" s="81">
        <v>0.83197309702949018</v>
      </c>
      <c r="L39" s="81">
        <v>0.74252677108864273</v>
      </c>
      <c r="M39" s="81">
        <v>14.269631598100588</v>
      </c>
      <c r="N39" s="81">
        <v>18.482479138323818</v>
      </c>
      <c r="O39" s="81">
        <v>15.017408189410766</v>
      </c>
      <c r="P39" s="81">
        <v>9.1410132042108927</v>
      </c>
      <c r="Q39" s="81">
        <v>1.0454687038891817</v>
      </c>
      <c r="R39" s="81">
        <v>0</v>
      </c>
      <c r="S39" s="81">
        <v>1.3876899969300853</v>
      </c>
      <c r="T39" s="82"/>
      <c r="U39" s="81">
        <v>496315</v>
      </c>
      <c r="V39" s="81">
        <v>380</v>
      </c>
      <c r="W39" s="81">
        <v>15</v>
      </c>
      <c r="X39" s="81">
        <v>3021</v>
      </c>
      <c r="Y39" s="81">
        <v>5939</v>
      </c>
      <c r="Z39" s="81">
        <v>8725</v>
      </c>
      <c r="AA39" s="81">
        <v>1819</v>
      </c>
      <c r="AB39" s="81">
        <v>14389</v>
      </c>
      <c r="AC39" s="81">
        <v>0</v>
      </c>
      <c r="AD39" s="81">
        <v>1.3876899969300853</v>
      </c>
      <c r="AE39" s="82"/>
      <c r="AF39" s="81">
        <v>3758529.3964572512</v>
      </c>
      <c r="AG39" s="81">
        <v>687090.09203818697</v>
      </c>
      <c r="AH39" s="81">
        <v>156397.35266599758</v>
      </c>
      <c r="AI39" s="81">
        <v>21362878.027570806</v>
      </c>
      <c r="AJ39" s="81">
        <v>27432640.463647328</v>
      </c>
      <c r="AK39" s="81">
        <v>0</v>
      </c>
      <c r="AL39" s="81">
        <v>0</v>
      </c>
      <c r="AM39" s="81">
        <v>1971952.0904151669</v>
      </c>
      <c r="AN39" s="81">
        <v>0</v>
      </c>
      <c r="AO39" s="81">
        <v>0</v>
      </c>
      <c r="AP39" s="82"/>
      <c r="AQ39" s="81">
        <v>164</v>
      </c>
      <c r="AR39" s="81">
        <v>68</v>
      </c>
      <c r="AS39" s="81">
        <v>0</v>
      </c>
      <c r="AT39" s="81">
        <v>0</v>
      </c>
      <c r="AU39" s="81">
        <v>0</v>
      </c>
      <c r="AV39" s="81">
        <v>0</v>
      </c>
      <c r="AW39" s="81" t="s">
        <v>564</v>
      </c>
      <c r="AX39" s="82"/>
      <c r="AY39" s="81">
        <v>733.5</v>
      </c>
      <c r="AZ39" s="81">
        <v>7927.5</v>
      </c>
      <c r="BA39" s="81">
        <v>0</v>
      </c>
      <c r="BB39" s="81">
        <v>0</v>
      </c>
      <c r="BC39" s="81">
        <v>0</v>
      </c>
      <c r="BD39" s="81">
        <v>0</v>
      </c>
      <c r="BE39" s="81" t="s">
        <v>564</v>
      </c>
      <c r="BF39" s="82"/>
      <c r="BG39" s="81">
        <v>0</v>
      </c>
      <c r="BH39" s="81">
        <v>0</v>
      </c>
      <c r="BI39" s="81">
        <v>0</v>
      </c>
      <c r="BJ39" s="81">
        <v>0</v>
      </c>
      <c r="BK39" s="81">
        <v>2.9689999999999999</v>
      </c>
      <c r="BL39" s="81">
        <v>0</v>
      </c>
      <c r="BM39" s="82"/>
      <c r="BN39" s="81">
        <v>0</v>
      </c>
      <c r="BO39" s="81">
        <v>0</v>
      </c>
      <c r="BP39" s="81">
        <v>0</v>
      </c>
      <c r="BQ39" s="81">
        <v>0</v>
      </c>
      <c r="BR39" s="81">
        <v>1</v>
      </c>
      <c r="BS39" s="81">
        <v>0</v>
      </c>
      <c r="BT39"/>
      <c r="BU39" s="80">
        <v>2.9689999999999999</v>
      </c>
      <c r="BV39" s="80">
        <v>0</v>
      </c>
      <c r="BW39" s="80">
        <v>0</v>
      </c>
      <c r="BX39" s="80">
        <v>0</v>
      </c>
      <c r="BY39" s="80">
        <v>0</v>
      </c>
      <c r="BZ39" s="80">
        <v>0</v>
      </c>
      <c r="CA39" s="80">
        <v>0</v>
      </c>
      <c r="CB39" s="80">
        <v>0</v>
      </c>
      <c r="CC39" s="80">
        <v>0</v>
      </c>
    </row>
    <row r="40" spans="1:81">
      <c r="A40" s="80" t="s">
        <v>1794</v>
      </c>
      <c r="B40" s="80">
        <v>166</v>
      </c>
      <c r="C40" s="80">
        <v>13</v>
      </c>
      <c r="D40" s="80">
        <v>10</v>
      </c>
      <c r="E40" s="80">
        <v>2016</v>
      </c>
      <c r="F40" s="80" t="s">
        <v>92</v>
      </c>
      <c r="G40" s="80" t="s">
        <v>1781</v>
      </c>
      <c r="H40" s="80" t="s">
        <v>1782</v>
      </c>
      <c r="I40" s="177"/>
      <c r="J40" s="81">
        <v>2.5656540236874967</v>
      </c>
      <c r="K40" s="81">
        <v>0.83096663623876799</v>
      </c>
      <c r="L40" s="81">
        <v>0.8699967397487699</v>
      </c>
      <c r="M40" s="81">
        <v>12.488277563340338</v>
      </c>
      <c r="N40" s="81">
        <v>16.297998905394842</v>
      </c>
      <c r="O40" s="81">
        <v>14.777235174417296</v>
      </c>
      <c r="P40" s="81">
        <v>8.7408407593752333</v>
      </c>
      <c r="Q40" s="81">
        <v>1.0005026745137506</v>
      </c>
      <c r="R40" s="81">
        <v>0</v>
      </c>
      <c r="S40" s="81">
        <v>2.5626887293914162</v>
      </c>
      <c r="T40" s="82"/>
      <c r="U40" s="81">
        <v>404258</v>
      </c>
      <c r="V40" s="81">
        <v>380</v>
      </c>
      <c r="W40" s="81">
        <v>15</v>
      </c>
      <c r="X40" s="81">
        <v>3021</v>
      </c>
      <c r="Y40" s="81">
        <v>5954</v>
      </c>
      <c r="Z40" s="81">
        <v>8691</v>
      </c>
      <c r="AA40" s="81">
        <v>1799</v>
      </c>
      <c r="AB40" s="81">
        <v>14165</v>
      </c>
      <c r="AC40" s="81">
        <v>0</v>
      </c>
      <c r="AD40" s="81">
        <v>2.5626887293914158</v>
      </c>
      <c r="AE40" s="82"/>
      <c r="AF40" s="81">
        <v>2983861.6969085699</v>
      </c>
      <c r="AG40" s="81">
        <v>660522.83227566932</v>
      </c>
      <c r="AH40" s="81">
        <v>136173.84349773271</v>
      </c>
      <c r="AI40" s="81">
        <v>19953874.398420218</v>
      </c>
      <c r="AJ40" s="81">
        <v>23425514.290470868</v>
      </c>
      <c r="AK40" s="81">
        <v>0</v>
      </c>
      <c r="AL40" s="81">
        <v>0</v>
      </c>
      <c r="AM40" s="81">
        <v>1942761.9938116651</v>
      </c>
      <c r="AN40" s="81">
        <v>0</v>
      </c>
      <c r="AO40" s="81">
        <v>0</v>
      </c>
      <c r="AP40" s="82"/>
      <c r="AQ40" s="81">
        <v>178</v>
      </c>
      <c r="AR40" s="81">
        <v>85</v>
      </c>
      <c r="AS40" s="81">
        <v>0</v>
      </c>
      <c r="AT40" s="81">
        <v>0</v>
      </c>
      <c r="AU40" s="81">
        <v>0</v>
      </c>
      <c r="AV40" s="81">
        <v>0</v>
      </c>
      <c r="AW40" s="81" t="s">
        <v>564</v>
      </c>
      <c r="AX40" s="82"/>
      <c r="AY40" s="81">
        <v>798.3</v>
      </c>
      <c r="AZ40" s="81">
        <v>11018.9</v>
      </c>
      <c r="BA40" s="81">
        <v>0</v>
      </c>
      <c r="BB40" s="81">
        <v>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1795</v>
      </c>
      <c r="B41" s="80">
        <v>167</v>
      </c>
      <c r="C41" s="80">
        <v>14</v>
      </c>
      <c r="D41" s="80">
        <v>10</v>
      </c>
      <c r="E41" s="80">
        <v>2017</v>
      </c>
      <c r="F41" s="80" t="s">
        <v>71</v>
      </c>
      <c r="G41" s="80" t="s">
        <v>1781</v>
      </c>
      <c r="H41" s="80" t="s">
        <v>1782</v>
      </c>
      <c r="I41" s="177"/>
      <c r="J41" s="81">
        <v>2.5677873059924226</v>
      </c>
      <c r="K41" s="81">
        <v>0.8655821578584707</v>
      </c>
      <c r="L41" s="81">
        <v>0.76112838007152184</v>
      </c>
      <c r="M41" s="81">
        <v>12.045491704661318</v>
      </c>
      <c r="N41" s="81">
        <v>17.682643875254787</v>
      </c>
      <c r="O41" s="81">
        <v>14.450806010148947</v>
      </c>
      <c r="P41" s="81">
        <v>8.5551161754349536</v>
      </c>
      <c r="Q41" s="81">
        <v>0.95620922411629572</v>
      </c>
      <c r="R41" s="81">
        <v>0</v>
      </c>
      <c r="S41" s="81">
        <v>1.6404744982463884</v>
      </c>
      <c r="T41" s="82"/>
      <c r="U41" s="81">
        <v>439785.99999999988</v>
      </c>
      <c r="V41" s="81">
        <v>380</v>
      </c>
      <c r="W41" s="81">
        <v>15</v>
      </c>
      <c r="X41" s="81">
        <v>3021</v>
      </c>
      <c r="Y41" s="81">
        <v>5970</v>
      </c>
      <c r="Z41" s="81">
        <v>8640</v>
      </c>
      <c r="AA41" s="81">
        <v>1772</v>
      </c>
      <c r="AB41" s="81">
        <v>14000</v>
      </c>
      <c r="AC41" s="81">
        <v>0</v>
      </c>
      <c r="AD41" s="81">
        <v>1.6404744982463879</v>
      </c>
      <c r="AE41" s="82"/>
      <c r="AF41" s="81">
        <v>3059393.2468901989</v>
      </c>
      <c r="AG41" s="81">
        <v>685364.2592882117</v>
      </c>
      <c r="AH41" s="81">
        <v>162760.41959838849</v>
      </c>
      <c r="AI41" s="81">
        <v>20000475.42126523</v>
      </c>
      <c r="AJ41" s="81">
        <v>25958741.09323097</v>
      </c>
      <c r="AK41" s="81">
        <v>0</v>
      </c>
      <c r="AL41" s="81">
        <v>0</v>
      </c>
      <c r="AM41" s="81">
        <v>1923136.3504560071</v>
      </c>
      <c r="AN41" s="81">
        <v>0</v>
      </c>
      <c r="AO41" s="81">
        <v>0</v>
      </c>
      <c r="AP41" s="82"/>
      <c r="AQ41" s="81">
        <v>192</v>
      </c>
      <c r="AR41" s="81">
        <v>93</v>
      </c>
      <c r="AS41" s="81">
        <v>0</v>
      </c>
      <c r="AT41" s="81">
        <v>0</v>
      </c>
      <c r="AU41" s="81">
        <v>0</v>
      </c>
      <c r="AV41" s="81">
        <v>0</v>
      </c>
      <c r="AW41" s="81" t="s">
        <v>564</v>
      </c>
      <c r="AX41" s="82"/>
      <c r="AY41" s="81">
        <v>873.10000000000014</v>
      </c>
      <c r="AZ41" s="81">
        <v>12218.9</v>
      </c>
      <c r="BA41" s="81">
        <v>0</v>
      </c>
      <c r="BB41" s="81">
        <v>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1796</v>
      </c>
      <c r="B42" s="80">
        <v>168</v>
      </c>
      <c r="C42" s="80">
        <v>15</v>
      </c>
      <c r="D42" s="80">
        <v>10</v>
      </c>
      <c r="E42" s="80">
        <v>2018</v>
      </c>
      <c r="F42" s="80" t="s">
        <v>93</v>
      </c>
      <c r="G42" s="80" t="s">
        <v>1781</v>
      </c>
      <c r="H42" s="80" t="s">
        <v>1782</v>
      </c>
      <c r="I42" s="177"/>
      <c r="J42" s="81">
        <v>2.2300167701154923</v>
      </c>
      <c r="K42" s="81">
        <v>0.81386703466634991</v>
      </c>
      <c r="L42" s="81">
        <v>0.71303802711133357</v>
      </c>
      <c r="M42" s="81">
        <v>11.909060966322411</v>
      </c>
      <c r="N42" s="81">
        <v>16.703382186136857</v>
      </c>
      <c r="O42" s="81">
        <v>14.103815223013271</v>
      </c>
      <c r="P42" s="81">
        <v>8.4364973222300268</v>
      </c>
      <c r="Q42" s="81">
        <v>0.87603234154511722</v>
      </c>
      <c r="R42" s="81">
        <v>0</v>
      </c>
      <c r="S42" s="81">
        <v>2.448069627307492</v>
      </c>
      <c r="T42" s="82"/>
      <c r="U42" s="81">
        <v>406367</v>
      </c>
      <c r="V42" s="81">
        <v>380</v>
      </c>
      <c r="W42" s="81">
        <v>15</v>
      </c>
      <c r="X42" s="81">
        <v>3021</v>
      </c>
      <c r="Y42" s="81">
        <v>5985</v>
      </c>
      <c r="Z42" s="81">
        <v>8594</v>
      </c>
      <c r="AA42" s="81">
        <v>1765</v>
      </c>
      <c r="AB42" s="81">
        <v>13822</v>
      </c>
      <c r="AC42" s="81">
        <v>0</v>
      </c>
      <c r="AD42" s="81">
        <v>2.448069627307492</v>
      </c>
      <c r="AE42" s="82"/>
      <c r="AF42" s="81">
        <v>2704915.2702009398</v>
      </c>
      <c r="AG42" s="81">
        <v>618924.79161906836</v>
      </c>
      <c r="AH42" s="81">
        <v>155342.82279039029</v>
      </c>
      <c r="AI42" s="81">
        <v>19490001.002368461</v>
      </c>
      <c r="AJ42" s="81">
        <v>25754974.518911611</v>
      </c>
      <c r="AK42" s="81">
        <v>0</v>
      </c>
      <c r="AL42" s="81">
        <v>0</v>
      </c>
      <c r="AM42" s="81">
        <v>1902613.652256411</v>
      </c>
      <c r="AN42" s="81">
        <v>0</v>
      </c>
      <c r="AO42" s="81">
        <v>0</v>
      </c>
      <c r="AP42" s="82"/>
      <c r="AQ42" s="81">
        <v>205</v>
      </c>
      <c r="AR42" s="81">
        <v>102</v>
      </c>
      <c r="AS42" s="81">
        <v>0</v>
      </c>
      <c r="AT42" s="81">
        <v>0</v>
      </c>
      <c r="AU42" s="81">
        <v>0</v>
      </c>
      <c r="AV42" s="81">
        <v>0</v>
      </c>
      <c r="AW42" s="81" t="s">
        <v>564</v>
      </c>
      <c r="AX42" s="82"/>
      <c r="AY42" s="81">
        <v>933.8</v>
      </c>
      <c r="AZ42" s="81">
        <v>12939</v>
      </c>
      <c r="BA42" s="81">
        <v>0</v>
      </c>
      <c r="BB42" s="81">
        <v>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1797</v>
      </c>
      <c r="B43" s="80">
        <v>169</v>
      </c>
      <c r="C43" s="80">
        <v>16</v>
      </c>
      <c r="D43" s="80">
        <v>10</v>
      </c>
      <c r="E43" s="80">
        <v>2019</v>
      </c>
      <c r="F43" s="80" t="s">
        <v>73</v>
      </c>
      <c r="G43" s="80" t="s">
        <v>1781</v>
      </c>
      <c r="H43" s="80" t="s">
        <v>1782</v>
      </c>
      <c r="I43" s="177"/>
      <c r="J43" s="81">
        <v>2.0418354735841704</v>
      </c>
      <c r="K43" s="81">
        <v>0.71851136581458563</v>
      </c>
      <c r="L43" s="81">
        <v>0.71904042318873929</v>
      </c>
      <c r="M43" s="81">
        <v>11.276130326748278</v>
      </c>
      <c r="N43" s="81">
        <v>14.649361353062099</v>
      </c>
      <c r="O43" s="81">
        <v>13.663041180051239</v>
      </c>
      <c r="P43" s="81">
        <v>8.230423935988787</v>
      </c>
      <c r="Q43" s="81">
        <v>0.84275694394825151</v>
      </c>
      <c r="R43" s="81">
        <v>0</v>
      </c>
      <c r="S43" s="81">
        <v>1.928571570853564</v>
      </c>
      <c r="T43" s="82"/>
      <c r="U43" s="81">
        <v>388862</v>
      </c>
      <c r="V43" s="81">
        <v>380</v>
      </c>
      <c r="W43" s="81">
        <v>15</v>
      </c>
      <c r="X43" s="81">
        <v>3021</v>
      </c>
      <c r="Y43" s="81">
        <v>6038</v>
      </c>
      <c r="Z43" s="81">
        <v>8554</v>
      </c>
      <c r="AA43" s="81">
        <v>1709</v>
      </c>
      <c r="AB43" s="81">
        <v>13657</v>
      </c>
      <c r="AC43" s="81">
        <v>0</v>
      </c>
      <c r="AD43" s="81">
        <v>1.928571570853564</v>
      </c>
      <c r="AE43" s="82"/>
      <c r="AF43" s="81">
        <v>2531816.073344389</v>
      </c>
      <c r="AG43" s="81">
        <v>577971.20061384083</v>
      </c>
      <c r="AH43" s="81">
        <v>164711.81053643639</v>
      </c>
      <c r="AI43" s="81">
        <v>19223873.527786091</v>
      </c>
      <c r="AJ43" s="81">
        <v>22690884.948753051</v>
      </c>
      <c r="AK43" s="81">
        <v>0</v>
      </c>
      <c r="AL43" s="81">
        <v>0</v>
      </c>
      <c r="AM43" s="81">
        <v>1859980.5901590441</v>
      </c>
      <c r="AN43" s="81">
        <v>0</v>
      </c>
      <c r="AO43" s="81">
        <v>0</v>
      </c>
      <c r="AP43" s="82"/>
      <c r="AQ43" s="81">
        <v>226</v>
      </c>
      <c r="AR43" s="81">
        <v>108</v>
      </c>
      <c r="AS43" s="81">
        <v>0</v>
      </c>
      <c r="AT43" s="81">
        <v>0</v>
      </c>
      <c r="AU43" s="81">
        <v>0</v>
      </c>
      <c r="AV43" s="81">
        <v>0</v>
      </c>
      <c r="AW43" s="81" t="s">
        <v>564</v>
      </c>
      <c r="AX43" s="82"/>
      <c r="AY43" s="81">
        <v>1024</v>
      </c>
      <c r="AZ43" s="81">
        <v>16063.4</v>
      </c>
      <c r="BA43" s="81">
        <v>0</v>
      </c>
      <c r="BB43" s="81">
        <v>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1798</v>
      </c>
      <c r="B44" s="80">
        <v>170</v>
      </c>
      <c r="C44" s="80">
        <v>17</v>
      </c>
      <c r="D44" s="80">
        <v>10</v>
      </c>
      <c r="E44" s="80">
        <v>2020</v>
      </c>
      <c r="F44" s="80" t="s">
        <v>218</v>
      </c>
      <c r="G44" s="80" t="s">
        <v>1781</v>
      </c>
      <c r="H44" s="80" t="s">
        <v>1782</v>
      </c>
      <c r="I44" s="177"/>
      <c r="J44" s="81">
        <v>2.1355369307499621</v>
      </c>
      <c r="K44" s="81">
        <v>0.70619943613965552</v>
      </c>
      <c r="L44" s="81">
        <v>2.0225408489430472</v>
      </c>
      <c r="M44" s="81">
        <v>11.038532824646484</v>
      </c>
      <c r="N44" s="81">
        <v>15.209892230068803</v>
      </c>
      <c r="O44" s="81">
        <v>11.833612894454363</v>
      </c>
      <c r="P44" s="81">
        <v>7.5398288323651164</v>
      </c>
      <c r="Q44" s="81">
        <v>0.79281879796785493</v>
      </c>
      <c r="R44" s="81">
        <v>0</v>
      </c>
      <c r="S44" s="81">
        <v>2.0345057592606932</v>
      </c>
      <c r="T44" s="82"/>
      <c r="U44" s="81">
        <v>382327</v>
      </c>
      <c r="V44" s="81">
        <v>341</v>
      </c>
      <c r="W44" s="81">
        <v>43</v>
      </c>
      <c r="X44" s="81">
        <v>3264</v>
      </c>
      <c r="Y44" s="81">
        <v>6020</v>
      </c>
      <c r="Z44" s="81">
        <v>8456</v>
      </c>
      <c r="AA44" s="81">
        <v>1701</v>
      </c>
      <c r="AB44" s="81">
        <v>13446</v>
      </c>
      <c r="AC44" s="81">
        <v>0</v>
      </c>
      <c r="AD44" s="81">
        <v>2.0345057592606932</v>
      </c>
      <c r="AE44" s="82"/>
      <c r="AF44" s="81">
        <v>2679525.272016353</v>
      </c>
      <c r="AG44" s="81">
        <v>538604.964674477</v>
      </c>
      <c r="AH44" s="81">
        <v>476972.69476372836</v>
      </c>
      <c r="AI44" s="81">
        <v>18847007.136679843</v>
      </c>
      <c r="AJ44" s="81">
        <v>24416533.504412226</v>
      </c>
      <c r="AK44" s="81"/>
      <c r="AL44" s="81"/>
      <c r="AM44" s="81">
        <v>1754852.388175796</v>
      </c>
      <c r="AN44" s="81"/>
      <c r="AO44" s="81"/>
      <c r="AP44" s="82"/>
      <c r="AQ44" s="81">
        <v>246</v>
      </c>
      <c r="AR44" s="81">
        <v>111</v>
      </c>
      <c r="AS44" s="81">
        <v>0</v>
      </c>
      <c r="AT44" s="81">
        <v>0</v>
      </c>
      <c r="AU44" s="81">
        <v>0</v>
      </c>
      <c r="AV44" s="81">
        <v>0</v>
      </c>
      <c r="AW44" s="81">
        <v>0</v>
      </c>
      <c r="AX44" s="82"/>
      <c r="AY44" s="81">
        <v>1119.0999999999999</v>
      </c>
      <c r="AZ44" s="81">
        <v>17969.900000000001</v>
      </c>
      <c r="BA44" s="81">
        <v>0</v>
      </c>
      <c r="BB44" s="81">
        <v>0</v>
      </c>
      <c r="BC44" s="81">
        <v>0</v>
      </c>
      <c r="BD44" s="81">
        <v>0</v>
      </c>
      <c r="BE44" s="81">
        <v>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1799</v>
      </c>
      <c r="B45" s="80">
        <v>170</v>
      </c>
      <c r="C45" s="80">
        <v>18</v>
      </c>
      <c r="D45" s="80">
        <v>10</v>
      </c>
      <c r="E45" s="80">
        <v>2021</v>
      </c>
      <c r="F45" s="80" t="s">
        <v>75</v>
      </c>
      <c r="G45" s="174" t="s">
        <v>1781</v>
      </c>
      <c r="H45" s="80" t="s">
        <v>1782</v>
      </c>
      <c r="I45" s="177"/>
      <c r="J45" s="81">
        <v>1.9246704592002966</v>
      </c>
      <c r="K45" s="81">
        <v>0.78631142629571149</v>
      </c>
      <c r="L45" s="81">
        <v>1.8596032570631924</v>
      </c>
      <c r="M45" s="81">
        <v>12.445587688958339</v>
      </c>
      <c r="N45" s="81">
        <v>14.239897720052012</v>
      </c>
      <c r="O45" s="81">
        <v>11.363342479240552</v>
      </c>
      <c r="P45" s="81">
        <v>7.7224509581152656</v>
      </c>
      <c r="Q45" s="81">
        <v>0.79296495446231019</v>
      </c>
      <c r="R45" s="81">
        <v>0</v>
      </c>
      <c r="S45" s="81">
        <v>1.541921515589135</v>
      </c>
      <c r="T45" s="82"/>
      <c r="U45" s="81">
        <v>398073</v>
      </c>
      <c r="V45" s="81">
        <v>341</v>
      </c>
      <c r="W45" s="81">
        <v>43</v>
      </c>
      <c r="X45" s="81">
        <v>3264</v>
      </c>
      <c r="Y45" s="81">
        <v>6030</v>
      </c>
      <c r="Z45" s="81">
        <v>8361</v>
      </c>
      <c r="AA45" s="81">
        <v>1699</v>
      </c>
      <c r="AB45" s="81">
        <v>13289</v>
      </c>
      <c r="AC45" s="81">
        <v>0</v>
      </c>
      <c r="AD45" s="81">
        <v>1.541921515589135</v>
      </c>
      <c r="AE45" s="82"/>
      <c r="AF45" s="81">
        <v>2432361.8836809057</v>
      </c>
      <c r="AG45" s="81">
        <v>606259.98833893694</v>
      </c>
      <c r="AH45" s="81">
        <v>420009.22164945706</v>
      </c>
      <c r="AI45" s="81">
        <v>20995805.311300542</v>
      </c>
      <c r="AJ45" s="81">
        <v>21300093.171927307</v>
      </c>
      <c r="AK45" s="81">
        <v>0</v>
      </c>
      <c r="AL45" s="81">
        <v>0</v>
      </c>
      <c r="AM45" s="81">
        <v>1744365.805077893</v>
      </c>
      <c r="AN45" s="81">
        <v>0</v>
      </c>
      <c r="AO45" s="81">
        <v>0</v>
      </c>
      <c r="AP45" s="82"/>
      <c r="AQ45" s="81">
        <v>268</v>
      </c>
      <c r="AR45" s="81">
        <v>129</v>
      </c>
      <c r="AS45" s="81">
        <v>0</v>
      </c>
      <c r="AT45" s="81">
        <v>0</v>
      </c>
      <c r="AU45" s="81">
        <v>0</v>
      </c>
      <c r="AV45" s="81">
        <v>0</v>
      </c>
      <c r="AW45" s="81"/>
      <c r="AX45" s="82"/>
      <c r="AY45" s="81">
        <v>1244.8</v>
      </c>
      <c r="AZ45" s="81">
        <v>19455.400000000001</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1800</v>
      </c>
      <c r="B46" s="80">
        <v>170</v>
      </c>
      <c r="C46" s="80">
        <v>19</v>
      </c>
      <c r="D46" s="80">
        <v>10</v>
      </c>
      <c r="E46" s="80">
        <v>2022</v>
      </c>
      <c r="F46" s="80" t="s">
        <v>568</v>
      </c>
      <c r="G46" s="174" t="s">
        <v>1781</v>
      </c>
      <c r="H46" s="80" t="s">
        <v>1782</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293</v>
      </c>
      <c r="AR46" s="81">
        <v>134</v>
      </c>
      <c r="AS46" s="81">
        <v>0</v>
      </c>
      <c r="AT46" s="81">
        <v>0</v>
      </c>
      <c r="AU46" s="81">
        <v>0</v>
      </c>
      <c r="AV46" s="81">
        <v>0</v>
      </c>
      <c r="AW46" s="81"/>
      <c r="AX46" s="82"/>
      <c r="AY46" s="81">
        <v>1394.0000000000007</v>
      </c>
      <c r="AZ46" s="81">
        <v>20604.100000000002</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1801</v>
      </c>
      <c r="B47" s="80">
        <v>239</v>
      </c>
      <c r="C47" s="80">
        <v>1</v>
      </c>
      <c r="D47" s="80">
        <v>15</v>
      </c>
      <c r="E47" s="80">
        <v>1990</v>
      </c>
      <c r="F47" s="80" t="s">
        <v>562</v>
      </c>
      <c r="G47" s="80" t="s">
        <v>1802</v>
      </c>
      <c r="H47" s="80" t="s">
        <v>1803</v>
      </c>
      <c r="I47" s="177"/>
      <c r="J47" s="81">
        <v>3.2152298517748541</v>
      </c>
      <c r="K47" s="81">
        <v>3.4046607847790424</v>
      </c>
      <c r="L47" s="81">
        <v>0</v>
      </c>
      <c r="M47" s="81">
        <v>14.625589945727773</v>
      </c>
      <c r="N47" s="81">
        <v>17.756248842608095</v>
      </c>
      <c r="O47" s="81">
        <v>8.9712985459519974</v>
      </c>
      <c r="P47" s="81">
        <v>8.3892377870472039</v>
      </c>
      <c r="Q47" s="81">
        <v>0.85393476885487429</v>
      </c>
      <c r="R47" s="81">
        <v>0</v>
      </c>
      <c r="S47" s="81">
        <v>0.87333082923892225</v>
      </c>
      <c r="T47" s="82"/>
      <c r="U47" s="81">
        <v>151907</v>
      </c>
      <c r="V47" s="81">
        <v>795</v>
      </c>
      <c r="W47" s="81">
        <v>0</v>
      </c>
      <c r="X47" s="81">
        <v>3171</v>
      </c>
      <c r="Y47" s="81">
        <v>4082</v>
      </c>
      <c r="Z47" s="81">
        <v>3690</v>
      </c>
      <c r="AA47" s="81">
        <v>2037</v>
      </c>
      <c r="AB47" s="81">
        <v>13865</v>
      </c>
      <c r="AC47" s="81">
        <v>0</v>
      </c>
      <c r="AD47" s="81">
        <v>0.87333082923892225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1804</v>
      </c>
      <c r="B48" s="80">
        <v>240</v>
      </c>
      <c r="C48" s="80">
        <v>2</v>
      </c>
      <c r="D48" s="80">
        <v>15</v>
      </c>
      <c r="E48" s="80">
        <v>2005</v>
      </c>
      <c r="F48" s="80" t="s">
        <v>565</v>
      </c>
      <c r="G48" s="80" t="s">
        <v>1802</v>
      </c>
      <c r="H48" s="80" t="s">
        <v>1803</v>
      </c>
      <c r="I48" s="177"/>
      <c r="J48" s="81">
        <v>1.9514107072688744</v>
      </c>
      <c r="K48" s="81">
        <v>2.6093516183125502</v>
      </c>
      <c r="L48" s="81">
        <v>0</v>
      </c>
      <c r="M48" s="81">
        <v>34.029959627304294</v>
      </c>
      <c r="N48" s="81">
        <v>24.433148789973927</v>
      </c>
      <c r="O48" s="81">
        <v>13.332883594165487</v>
      </c>
      <c r="P48" s="81">
        <v>9.5444033382489515</v>
      </c>
      <c r="Q48" s="81">
        <v>0.8092537325460154</v>
      </c>
      <c r="R48" s="81">
        <v>0</v>
      </c>
      <c r="S48" s="81">
        <v>3.6355795335499694</v>
      </c>
      <c r="T48" s="82"/>
      <c r="U48" s="81">
        <v>79607</v>
      </c>
      <c r="V48" s="81">
        <v>692</v>
      </c>
      <c r="W48" s="81">
        <v>0</v>
      </c>
      <c r="X48" s="81">
        <v>3172</v>
      </c>
      <c r="Y48" s="81">
        <v>4928</v>
      </c>
      <c r="Z48" s="81">
        <v>6346</v>
      </c>
      <c r="AA48" s="81">
        <v>1898</v>
      </c>
      <c r="AB48" s="81">
        <v>13736</v>
      </c>
      <c r="AC48" s="81">
        <v>0</v>
      </c>
      <c r="AD48" s="81">
        <v>3.6355795335499694</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1805</v>
      </c>
      <c r="B49" s="80">
        <v>241</v>
      </c>
      <c r="C49" s="80">
        <v>3</v>
      </c>
      <c r="D49" s="80">
        <v>15</v>
      </c>
      <c r="E49" s="80">
        <v>2006</v>
      </c>
      <c r="F49" s="80" t="s">
        <v>566</v>
      </c>
      <c r="G49" s="80" t="s">
        <v>1802</v>
      </c>
      <c r="H49" s="80" t="s">
        <v>1803</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1806</v>
      </c>
      <c r="B50" s="80">
        <v>242</v>
      </c>
      <c r="C50" s="80">
        <v>4</v>
      </c>
      <c r="D50" s="80">
        <v>15</v>
      </c>
      <c r="E50" s="80">
        <v>2007</v>
      </c>
      <c r="F50" s="80" t="s">
        <v>567</v>
      </c>
      <c r="G50" s="80" t="s">
        <v>1802</v>
      </c>
      <c r="H50" s="80" t="s">
        <v>1803</v>
      </c>
      <c r="I50" s="177"/>
      <c r="J50" s="81">
        <v>2.4517131627267386</v>
      </c>
      <c r="K50" s="81">
        <v>2.3250001476222582</v>
      </c>
      <c r="L50" s="81">
        <v>0</v>
      </c>
      <c r="M50" s="81">
        <v>29.024715258187602</v>
      </c>
      <c r="N50" s="81">
        <v>22.166768116148983</v>
      </c>
      <c r="O50" s="81">
        <v>13.033778608603992</v>
      </c>
      <c r="P50" s="81">
        <v>9.5338381331939939</v>
      </c>
      <c r="Q50" s="81">
        <v>0.85668046555926902</v>
      </c>
      <c r="R50" s="81">
        <v>0</v>
      </c>
      <c r="S50" s="81">
        <v>2.8697869928659898</v>
      </c>
      <c r="T50" s="82"/>
      <c r="U50" s="81">
        <v>109944</v>
      </c>
      <c r="V50" s="81">
        <v>625</v>
      </c>
      <c r="W50" s="81">
        <v>0</v>
      </c>
      <c r="X50" s="81">
        <v>3757</v>
      </c>
      <c r="Y50" s="81">
        <v>5035</v>
      </c>
      <c r="Z50" s="81">
        <v>6449</v>
      </c>
      <c r="AA50" s="81">
        <v>1867</v>
      </c>
      <c r="AB50" s="81">
        <v>13772</v>
      </c>
      <c r="AC50" s="81">
        <v>0</v>
      </c>
      <c r="AD50" s="81">
        <v>2.8697869928659898</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1807</v>
      </c>
      <c r="B51" s="80">
        <v>243</v>
      </c>
      <c r="C51" s="80">
        <v>5</v>
      </c>
      <c r="D51" s="80">
        <v>15</v>
      </c>
      <c r="E51" s="80">
        <v>2008</v>
      </c>
      <c r="F51" s="80" t="s">
        <v>84</v>
      </c>
      <c r="G51" s="80" t="s">
        <v>1802</v>
      </c>
      <c r="H51" s="80" t="s">
        <v>1803</v>
      </c>
      <c r="I51" s="177"/>
      <c r="J51" s="81">
        <v>1.7233016804952184</v>
      </c>
      <c r="K51" s="81">
        <v>1.7999126647361081</v>
      </c>
      <c r="L51" s="81">
        <v>0</v>
      </c>
      <c r="M51" s="81">
        <v>32.44294506427358</v>
      </c>
      <c r="N51" s="81">
        <v>23.915964476922703</v>
      </c>
      <c r="O51" s="81">
        <v>12.939376808274531</v>
      </c>
      <c r="P51" s="81">
        <v>9.038408142798346</v>
      </c>
      <c r="Q51" s="81">
        <v>0.84534008277099415</v>
      </c>
      <c r="R51" s="81">
        <v>0</v>
      </c>
      <c r="S51" s="81">
        <v>2.417571402250124</v>
      </c>
      <c r="T51" s="82"/>
      <c r="U51" s="81">
        <v>89478</v>
      </c>
      <c r="V51" s="81">
        <v>625</v>
      </c>
      <c r="W51" s="81">
        <v>0</v>
      </c>
      <c r="X51" s="81">
        <v>3757</v>
      </c>
      <c r="Y51" s="81">
        <v>5140</v>
      </c>
      <c r="Z51" s="81">
        <v>6627</v>
      </c>
      <c r="AA51" s="81">
        <v>1772</v>
      </c>
      <c r="AB51" s="81">
        <v>13813</v>
      </c>
      <c r="AC51" s="81">
        <v>0</v>
      </c>
      <c r="AD51" s="81">
        <v>2.417571402250124</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1808</v>
      </c>
      <c r="B52" s="80">
        <v>244</v>
      </c>
      <c r="C52" s="80">
        <v>6</v>
      </c>
      <c r="D52" s="80">
        <v>15</v>
      </c>
      <c r="E52" s="80">
        <v>2009</v>
      </c>
      <c r="F52" s="80" t="s">
        <v>85</v>
      </c>
      <c r="G52" s="80" t="s">
        <v>1802</v>
      </c>
      <c r="H52" s="80" t="s">
        <v>1803</v>
      </c>
      <c r="I52" s="177"/>
      <c r="J52" s="81">
        <v>2.0216486415960504</v>
      </c>
      <c r="K52" s="81">
        <v>1.8900120084253016</v>
      </c>
      <c r="L52" s="81">
        <v>0.45078168224581261</v>
      </c>
      <c r="M52" s="81">
        <v>35.348219525213516</v>
      </c>
      <c r="N52" s="81">
        <v>21.637140079063325</v>
      </c>
      <c r="O52" s="81">
        <v>13.463246632009094</v>
      </c>
      <c r="P52" s="81">
        <v>8.9034747260551192</v>
      </c>
      <c r="Q52" s="81">
        <v>0.80812989317165174</v>
      </c>
      <c r="R52" s="81">
        <v>0</v>
      </c>
      <c r="S52" s="81">
        <v>3.6337828226059172</v>
      </c>
      <c r="T52" s="82"/>
      <c r="U52" s="81">
        <v>93962</v>
      </c>
      <c r="V52" s="81">
        <v>655</v>
      </c>
      <c r="W52" s="81">
        <v>10</v>
      </c>
      <c r="X52" s="81">
        <v>4568</v>
      </c>
      <c r="Y52" s="81">
        <v>5216</v>
      </c>
      <c r="Z52" s="81">
        <v>6806</v>
      </c>
      <c r="AA52" s="81">
        <v>1792</v>
      </c>
      <c r="AB52" s="81">
        <v>13862</v>
      </c>
      <c r="AC52" s="81">
        <v>0</v>
      </c>
      <c r="AD52" s="81">
        <v>3.6337828226059172</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7</v>
      </c>
      <c r="BJ52" s="81">
        <v>0</v>
      </c>
      <c r="BK52" s="81">
        <v>7.0270000000000001</v>
      </c>
      <c r="BL52" s="81">
        <v>0</v>
      </c>
      <c r="BM52" s="82"/>
      <c r="BN52" s="81">
        <v>0</v>
      </c>
      <c r="BO52" s="81">
        <v>0</v>
      </c>
      <c r="BP52" s="81">
        <v>1</v>
      </c>
      <c r="BQ52" s="81">
        <v>0</v>
      </c>
      <c r="BR52" s="81">
        <v>1</v>
      </c>
      <c r="BS52" s="81">
        <v>0</v>
      </c>
      <c r="BT52"/>
      <c r="BU52" s="80"/>
      <c r="BV52" s="80"/>
      <c r="BW52" s="80"/>
      <c r="BX52" s="80"/>
      <c r="BY52" s="80"/>
      <c r="BZ52" s="80"/>
      <c r="CA52" s="80"/>
      <c r="CB52" s="80"/>
      <c r="CC52" s="80"/>
    </row>
    <row r="53" spans="1:81">
      <c r="A53" s="80" t="s">
        <v>1809</v>
      </c>
      <c r="B53" s="80">
        <v>245</v>
      </c>
      <c r="C53" s="80">
        <v>7</v>
      </c>
      <c r="D53" s="80">
        <v>15</v>
      </c>
      <c r="E53" s="80">
        <v>2010</v>
      </c>
      <c r="F53" s="80" t="s">
        <v>86</v>
      </c>
      <c r="G53" s="80" t="s">
        <v>1802</v>
      </c>
      <c r="H53" s="80" t="s">
        <v>1803</v>
      </c>
      <c r="I53" s="177"/>
      <c r="J53" s="81">
        <v>1.7148480326520366</v>
      </c>
      <c r="K53" s="81">
        <v>2.0037595077428954</v>
      </c>
      <c r="L53" s="81">
        <v>0.43949653703061764</v>
      </c>
      <c r="M53" s="81">
        <v>36.64619308801268</v>
      </c>
      <c r="N53" s="81">
        <v>23.078215773307623</v>
      </c>
      <c r="O53" s="81">
        <v>13.885347577611835</v>
      </c>
      <c r="P53" s="81">
        <v>8.917502475144655</v>
      </c>
      <c r="Q53" s="81">
        <v>0.84417267092947879</v>
      </c>
      <c r="R53" s="81">
        <v>0</v>
      </c>
      <c r="S53" s="81">
        <v>3.6138532825667466</v>
      </c>
      <c r="T53" s="82"/>
      <c r="U53" s="81">
        <v>90375</v>
      </c>
      <c r="V53" s="81">
        <v>655</v>
      </c>
      <c r="W53" s="81">
        <v>10</v>
      </c>
      <c r="X53" s="81">
        <v>4568</v>
      </c>
      <c r="Y53" s="81">
        <v>5271</v>
      </c>
      <c r="Z53" s="81">
        <v>7052</v>
      </c>
      <c r="AA53" s="81">
        <v>1750</v>
      </c>
      <c r="AB53" s="81">
        <v>13875</v>
      </c>
      <c r="AC53" s="81">
        <v>0</v>
      </c>
      <c r="AD53" s="81">
        <v>3.6138532825667466</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7.42</v>
      </c>
      <c r="BJ53" s="81">
        <v>0</v>
      </c>
      <c r="BK53" s="81">
        <v>6.5039999999999996</v>
      </c>
      <c r="BL53" s="81">
        <v>0</v>
      </c>
      <c r="BM53" s="82"/>
      <c r="BN53" s="81">
        <v>0</v>
      </c>
      <c r="BO53" s="81">
        <v>0</v>
      </c>
      <c r="BP53" s="81">
        <v>1</v>
      </c>
      <c r="BQ53" s="81">
        <v>0</v>
      </c>
      <c r="BR53" s="81">
        <v>1</v>
      </c>
      <c r="BS53" s="81">
        <v>0</v>
      </c>
      <c r="BT53"/>
      <c r="BU53" s="80">
        <v>13.923999999999999</v>
      </c>
      <c r="BV53" s="80">
        <v>0</v>
      </c>
      <c r="BW53" s="80">
        <v>0</v>
      </c>
      <c r="BX53" s="80">
        <v>0</v>
      </c>
      <c r="BY53" s="80">
        <v>0</v>
      </c>
      <c r="BZ53" s="80">
        <v>0</v>
      </c>
      <c r="CA53" s="80">
        <v>0</v>
      </c>
      <c r="CB53" s="80">
        <v>0</v>
      </c>
      <c r="CC53" s="80">
        <v>0</v>
      </c>
    </row>
    <row r="54" spans="1:81">
      <c r="A54" s="80" t="s">
        <v>1810</v>
      </c>
      <c r="B54" s="80">
        <v>246</v>
      </c>
      <c r="C54" s="80">
        <v>8</v>
      </c>
      <c r="D54" s="80">
        <v>15</v>
      </c>
      <c r="E54" s="80">
        <v>2011</v>
      </c>
      <c r="F54" s="80" t="s">
        <v>87</v>
      </c>
      <c r="G54" s="80" t="s">
        <v>1802</v>
      </c>
      <c r="H54" s="80" t="s">
        <v>1803</v>
      </c>
      <c r="I54" s="177"/>
      <c r="J54" s="81">
        <v>1.5658913844996143</v>
      </c>
      <c r="K54" s="81">
        <v>2.2638777453037133</v>
      </c>
      <c r="L54" s="81">
        <v>0.49340378220749415</v>
      </c>
      <c r="M54" s="81">
        <v>35.67211475891051</v>
      </c>
      <c r="N54" s="81">
        <v>23.969216625113084</v>
      </c>
      <c r="O54" s="81">
        <v>13.809795073081103</v>
      </c>
      <c r="P54" s="81">
        <v>8.6400067661507922</v>
      </c>
      <c r="Q54" s="81">
        <v>0.97112753364038507</v>
      </c>
      <c r="R54" s="81">
        <v>0</v>
      </c>
      <c r="S54" s="81">
        <v>2.5829232946820668</v>
      </c>
      <c r="T54" s="82"/>
      <c r="U54" s="81">
        <v>87567</v>
      </c>
      <c r="V54" s="81">
        <v>655</v>
      </c>
      <c r="W54" s="81">
        <v>10</v>
      </c>
      <c r="X54" s="81">
        <v>4568</v>
      </c>
      <c r="Y54" s="81">
        <v>5309</v>
      </c>
      <c r="Z54" s="81">
        <v>7166</v>
      </c>
      <c r="AA54" s="81">
        <v>1746</v>
      </c>
      <c r="AB54" s="81">
        <v>13838</v>
      </c>
      <c r="AC54" s="81">
        <v>0</v>
      </c>
      <c r="AD54" s="81">
        <v>2.5829232946820668</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7.6269999999999998</v>
      </c>
      <c r="BJ54" s="81">
        <v>0</v>
      </c>
      <c r="BK54" s="81">
        <v>0</v>
      </c>
      <c r="BL54" s="81">
        <v>0</v>
      </c>
      <c r="BM54" s="82"/>
      <c r="BN54" s="81">
        <v>0</v>
      </c>
      <c r="BO54" s="81">
        <v>0</v>
      </c>
      <c r="BP54" s="81">
        <v>1</v>
      </c>
      <c r="BQ54" s="81">
        <v>0</v>
      </c>
      <c r="BR54" s="81">
        <v>0</v>
      </c>
      <c r="BS54" s="81">
        <v>0</v>
      </c>
      <c r="BT54"/>
      <c r="BU54" s="80">
        <v>7.6269999999999998</v>
      </c>
      <c r="BV54" s="80">
        <v>0</v>
      </c>
      <c r="BW54" s="80">
        <v>0</v>
      </c>
      <c r="BX54" s="80">
        <v>0</v>
      </c>
      <c r="BY54" s="80">
        <v>0</v>
      </c>
      <c r="BZ54" s="80">
        <v>0</v>
      </c>
      <c r="CA54" s="80">
        <v>0</v>
      </c>
      <c r="CB54" s="80">
        <v>0</v>
      </c>
      <c r="CC54" s="80">
        <v>0</v>
      </c>
    </row>
    <row r="55" spans="1:81">
      <c r="A55" s="80" t="s">
        <v>1811</v>
      </c>
      <c r="B55" s="80">
        <v>247</v>
      </c>
      <c r="C55" s="80">
        <v>9</v>
      </c>
      <c r="D55" s="80">
        <v>15</v>
      </c>
      <c r="E55" s="80">
        <v>2012</v>
      </c>
      <c r="F55" s="80" t="s">
        <v>88</v>
      </c>
      <c r="G55" s="80" t="s">
        <v>1802</v>
      </c>
      <c r="H55" s="80" t="s">
        <v>1803</v>
      </c>
      <c r="I55" s="177"/>
      <c r="J55" s="81">
        <v>1.6178479751530228</v>
      </c>
      <c r="K55" s="81">
        <v>2.0035978120301761</v>
      </c>
      <c r="L55" s="81">
        <v>0.47604883282334226</v>
      </c>
      <c r="M55" s="81">
        <v>36.975192126063931</v>
      </c>
      <c r="N55" s="81">
        <v>21.193198187140638</v>
      </c>
      <c r="O55" s="81">
        <v>13.819664816367803</v>
      </c>
      <c r="P55" s="81">
        <v>8.4851240569016948</v>
      </c>
      <c r="Q55" s="81">
        <v>1.0550306064417703</v>
      </c>
      <c r="R55" s="81">
        <v>0</v>
      </c>
      <c r="S55" s="81">
        <v>3.115446751782768</v>
      </c>
      <c r="T55" s="82"/>
      <c r="U55" s="81">
        <v>101875</v>
      </c>
      <c r="V55" s="81">
        <v>655</v>
      </c>
      <c r="W55" s="81">
        <v>10</v>
      </c>
      <c r="X55" s="81">
        <v>4568</v>
      </c>
      <c r="Y55" s="81">
        <v>5393</v>
      </c>
      <c r="Z55" s="81">
        <v>7228</v>
      </c>
      <c r="AA55" s="81">
        <v>1705</v>
      </c>
      <c r="AB55" s="81">
        <v>13837</v>
      </c>
      <c r="AC55" s="81">
        <v>0</v>
      </c>
      <c r="AD55" s="81">
        <v>3.115446751782768</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7.593</v>
      </c>
      <c r="BJ55" s="81">
        <v>0</v>
      </c>
      <c r="BK55" s="81">
        <v>0</v>
      </c>
      <c r="BL55" s="81">
        <v>0</v>
      </c>
      <c r="BM55" s="82"/>
      <c r="BN55" s="81">
        <v>0</v>
      </c>
      <c r="BO55" s="81">
        <v>0</v>
      </c>
      <c r="BP55" s="81">
        <v>1</v>
      </c>
      <c r="BQ55" s="81">
        <v>0</v>
      </c>
      <c r="BR55" s="81">
        <v>0</v>
      </c>
      <c r="BS55" s="81">
        <v>0</v>
      </c>
      <c r="BT55"/>
      <c r="BU55" s="80">
        <v>7.593</v>
      </c>
      <c r="BV55" s="80">
        <v>0</v>
      </c>
      <c r="BW55" s="80">
        <v>0</v>
      </c>
      <c r="BX55" s="80">
        <v>0</v>
      </c>
      <c r="BY55" s="80">
        <v>0</v>
      </c>
      <c r="BZ55" s="80">
        <v>0</v>
      </c>
      <c r="CA55" s="80">
        <v>0</v>
      </c>
      <c r="CB55" s="80">
        <v>0</v>
      </c>
      <c r="CC55" s="80">
        <v>0</v>
      </c>
    </row>
    <row r="56" spans="1:81">
      <c r="A56" s="80" t="s">
        <v>1812</v>
      </c>
      <c r="B56" s="80">
        <v>248</v>
      </c>
      <c r="C56" s="80">
        <v>10</v>
      </c>
      <c r="D56" s="80">
        <v>15</v>
      </c>
      <c r="E56" s="80">
        <v>2013</v>
      </c>
      <c r="F56" s="80" t="s">
        <v>89</v>
      </c>
      <c r="G56" s="80" t="s">
        <v>1802</v>
      </c>
      <c r="H56" s="80" t="s">
        <v>1803</v>
      </c>
      <c r="I56" s="177"/>
      <c r="J56" s="81">
        <v>1.6322772942557064</v>
      </c>
      <c r="K56" s="81">
        <v>1.8614589340846932</v>
      </c>
      <c r="L56" s="81">
        <v>0.4266856160883945</v>
      </c>
      <c r="M56" s="81">
        <v>38.166127890383734</v>
      </c>
      <c r="N56" s="81">
        <v>21.410771047702124</v>
      </c>
      <c r="O56" s="81">
        <v>13.516362210847472</v>
      </c>
      <c r="P56" s="81">
        <v>8.2123779066108646</v>
      </c>
      <c r="Q56" s="81">
        <v>1.0730080670152728</v>
      </c>
      <c r="R56" s="81">
        <v>0</v>
      </c>
      <c r="S56" s="81">
        <v>2.3186563811570866</v>
      </c>
      <c r="T56" s="82"/>
      <c r="U56" s="81">
        <v>99229</v>
      </c>
      <c r="V56" s="81">
        <v>655</v>
      </c>
      <c r="W56" s="81">
        <v>10</v>
      </c>
      <c r="X56" s="81">
        <v>4568</v>
      </c>
      <c r="Y56" s="81">
        <v>5446</v>
      </c>
      <c r="Z56" s="81">
        <v>7385</v>
      </c>
      <c r="AA56" s="81">
        <v>1644</v>
      </c>
      <c r="AB56" s="81">
        <v>13871</v>
      </c>
      <c r="AC56" s="81">
        <v>0</v>
      </c>
      <c r="AD56" s="81">
        <v>2.3186563811570866</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7.2530000000000001</v>
      </c>
      <c r="BJ56" s="81">
        <v>0</v>
      </c>
      <c r="BK56" s="81">
        <v>0</v>
      </c>
      <c r="BL56" s="81">
        <v>0</v>
      </c>
      <c r="BM56" s="82"/>
      <c r="BN56" s="81">
        <v>0</v>
      </c>
      <c r="BO56" s="81">
        <v>0</v>
      </c>
      <c r="BP56" s="81">
        <v>1</v>
      </c>
      <c r="BQ56" s="81">
        <v>0</v>
      </c>
      <c r="BR56" s="81">
        <v>0</v>
      </c>
      <c r="BS56" s="81">
        <v>0</v>
      </c>
      <c r="BT56"/>
      <c r="BU56" s="80">
        <v>7.2530000000000001</v>
      </c>
      <c r="BV56" s="80">
        <v>0</v>
      </c>
      <c r="BW56" s="80">
        <v>0</v>
      </c>
      <c r="BX56" s="80">
        <v>0</v>
      </c>
      <c r="BY56" s="80">
        <v>0</v>
      </c>
      <c r="BZ56" s="80">
        <v>0</v>
      </c>
      <c r="CA56" s="80">
        <v>0</v>
      </c>
      <c r="CB56" s="80">
        <v>0</v>
      </c>
      <c r="CC56" s="80">
        <v>0</v>
      </c>
    </row>
    <row r="57" spans="1:81">
      <c r="A57" s="80" t="s">
        <v>1813</v>
      </c>
      <c r="B57" s="80">
        <v>249</v>
      </c>
      <c r="C57" s="80">
        <v>11</v>
      </c>
      <c r="D57" s="80">
        <v>15</v>
      </c>
      <c r="E57" s="80">
        <v>2014</v>
      </c>
      <c r="F57" s="80" t="s">
        <v>90</v>
      </c>
      <c r="G57" s="80" t="s">
        <v>1802</v>
      </c>
      <c r="H57" s="80" t="s">
        <v>1803</v>
      </c>
      <c r="I57" s="177"/>
      <c r="J57" s="81">
        <v>1.7301719847593289</v>
      </c>
      <c r="K57" s="81">
        <v>1.5060632347864482</v>
      </c>
      <c r="L57" s="81">
        <v>0.62367727983233545</v>
      </c>
      <c r="M57" s="81">
        <v>33.256368902084581</v>
      </c>
      <c r="N57" s="81">
        <v>21.459583707941828</v>
      </c>
      <c r="O57" s="81">
        <v>13.095881425047303</v>
      </c>
      <c r="P57" s="81">
        <v>8.2048777310719476</v>
      </c>
      <c r="Q57" s="81">
        <v>1.0263113365784311</v>
      </c>
      <c r="R57" s="81">
        <v>0</v>
      </c>
      <c r="S57" s="81">
        <v>3.4135688900780186</v>
      </c>
      <c r="T57" s="82"/>
      <c r="U57" s="81">
        <v>103739</v>
      </c>
      <c r="V57" s="81">
        <v>486</v>
      </c>
      <c r="W57" s="81">
        <v>13</v>
      </c>
      <c r="X57" s="81">
        <v>4505</v>
      </c>
      <c r="Y57" s="81">
        <v>5444</v>
      </c>
      <c r="Z57" s="81">
        <v>7536</v>
      </c>
      <c r="AA57" s="81">
        <v>1634</v>
      </c>
      <c r="AB57" s="81">
        <v>13828</v>
      </c>
      <c r="AC57" s="81">
        <v>0</v>
      </c>
      <c r="AD57" s="81">
        <v>3.4135688900780186</v>
      </c>
      <c r="AE57" s="82"/>
      <c r="AF57" s="81">
        <v>1077800.3708691148</v>
      </c>
      <c r="AG57" s="81">
        <v>949131.16600407928</v>
      </c>
      <c r="AH57" s="81">
        <v>149294.29150358093</v>
      </c>
      <c r="AI57" s="81">
        <v>31267692.950163972</v>
      </c>
      <c r="AJ57" s="81">
        <v>22395658.706728749</v>
      </c>
      <c r="AK57" s="81">
        <v>0</v>
      </c>
      <c r="AL57" s="81">
        <v>0</v>
      </c>
      <c r="AM57" s="81">
        <v>1898377.7652234291</v>
      </c>
      <c r="AN57" s="81">
        <v>0</v>
      </c>
      <c r="AO57" s="81">
        <v>0</v>
      </c>
      <c r="AP57" s="82"/>
      <c r="AQ57" s="81">
        <v>53</v>
      </c>
      <c r="AR57" s="81">
        <v>52</v>
      </c>
      <c r="AS57" s="81">
        <v>0</v>
      </c>
      <c r="AT57" s="81">
        <v>0</v>
      </c>
      <c r="AU57" s="81">
        <v>0</v>
      </c>
      <c r="AV57" s="81">
        <v>0</v>
      </c>
      <c r="AW57" s="81" t="s">
        <v>564</v>
      </c>
      <c r="AX57" s="82"/>
      <c r="AY57" s="81">
        <v>272.59999999999997</v>
      </c>
      <c r="AZ57" s="81">
        <v>779.3</v>
      </c>
      <c r="BA57" s="81">
        <v>0</v>
      </c>
      <c r="BB57" s="81">
        <v>0</v>
      </c>
      <c r="BC57" s="81">
        <v>0</v>
      </c>
      <c r="BD57" s="81">
        <v>0</v>
      </c>
      <c r="BE57" s="81" t="s">
        <v>564</v>
      </c>
      <c r="BF57" s="82"/>
      <c r="BG57" s="81">
        <v>0</v>
      </c>
      <c r="BH57" s="81">
        <v>0</v>
      </c>
      <c r="BI57" s="81">
        <v>6.782</v>
      </c>
      <c r="BJ57" s="81">
        <v>0</v>
      </c>
      <c r="BK57" s="81">
        <v>0</v>
      </c>
      <c r="BL57" s="81">
        <v>0</v>
      </c>
      <c r="BM57" s="82"/>
      <c r="BN57" s="81">
        <v>0</v>
      </c>
      <c r="BO57" s="81">
        <v>0</v>
      </c>
      <c r="BP57" s="81">
        <v>1</v>
      </c>
      <c r="BQ57" s="81">
        <v>0</v>
      </c>
      <c r="BR57" s="81">
        <v>0</v>
      </c>
      <c r="BS57" s="81">
        <v>0</v>
      </c>
      <c r="BT57"/>
      <c r="BU57" s="80">
        <v>6.782</v>
      </c>
      <c r="BV57" s="80">
        <v>0</v>
      </c>
      <c r="BW57" s="80">
        <v>0</v>
      </c>
      <c r="BX57" s="80">
        <v>0</v>
      </c>
      <c r="BY57" s="80">
        <v>0</v>
      </c>
      <c r="BZ57" s="80">
        <v>0</v>
      </c>
      <c r="CA57" s="80">
        <v>0</v>
      </c>
      <c r="CB57" s="80">
        <v>0</v>
      </c>
      <c r="CC57" s="80">
        <v>0</v>
      </c>
    </row>
    <row r="58" spans="1:81">
      <c r="A58" s="80" t="s">
        <v>1814</v>
      </c>
      <c r="B58" s="80">
        <v>250</v>
      </c>
      <c r="C58" s="80">
        <v>12</v>
      </c>
      <c r="D58" s="80">
        <v>15</v>
      </c>
      <c r="E58" s="80">
        <v>2015</v>
      </c>
      <c r="F58" s="80" t="s">
        <v>91</v>
      </c>
      <c r="G58" s="80" t="s">
        <v>1802</v>
      </c>
      <c r="H58" s="80" t="s">
        <v>1803</v>
      </c>
      <c r="I58" s="177"/>
      <c r="J58" s="81">
        <v>1.7802408560661878</v>
      </c>
      <c r="K58" s="81">
        <v>1.4978371920031852</v>
      </c>
      <c r="L58" s="81">
        <v>0.71632158325360729</v>
      </c>
      <c r="M58" s="81">
        <v>30.108033345016775</v>
      </c>
      <c r="N58" s="81">
        <v>20.557069851701417</v>
      </c>
      <c r="O58" s="81">
        <v>13.86076655006589</v>
      </c>
      <c r="P58" s="81">
        <v>8.015346927276731</v>
      </c>
      <c r="Q58" s="81">
        <v>1.0056523963117774</v>
      </c>
      <c r="R58" s="81">
        <v>0</v>
      </c>
      <c r="S58" s="81">
        <v>2.13401426986804</v>
      </c>
      <c r="T58" s="82"/>
      <c r="U58" s="81">
        <v>103587</v>
      </c>
      <c r="V58" s="81">
        <v>486</v>
      </c>
      <c r="W58" s="81">
        <v>13</v>
      </c>
      <c r="X58" s="81">
        <v>4505</v>
      </c>
      <c r="Y58" s="81">
        <v>5507</v>
      </c>
      <c r="Z58" s="81">
        <v>8053</v>
      </c>
      <c r="AA58" s="81">
        <v>1595</v>
      </c>
      <c r="AB58" s="81">
        <v>13841</v>
      </c>
      <c r="AC58" s="81">
        <v>0</v>
      </c>
      <c r="AD58" s="81">
        <v>2.13401426986804</v>
      </c>
      <c r="AE58" s="82"/>
      <c r="AF58" s="81">
        <v>1344291.9640415816</v>
      </c>
      <c r="AG58" s="81">
        <v>959271.94214810524</v>
      </c>
      <c r="AH58" s="81">
        <v>144037.61210525443</v>
      </c>
      <c r="AI58" s="81">
        <v>30344998.037571516</v>
      </c>
      <c r="AJ58" s="81">
        <v>21325926.188533653</v>
      </c>
      <c r="AK58" s="81">
        <v>0</v>
      </c>
      <c r="AL58" s="81">
        <v>0</v>
      </c>
      <c r="AM58" s="81">
        <v>1896850.9891887086</v>
      </c>
      <c r="AN58" s="81">
        <v>0</v>
      </c>
      <c r="AO58" s="81">
        <v>0</v>
      </c>
      <c r="AP58" s="82"/>
      <c r="AQ58" s="81">
        <v>59</v>
      </c>
      <c r="AR58" s="81">
        <v>56</v>
      </c>
      <c r="AS58" s="81">
        <v>0</v>
      </c>
      <c r="AT58" s="81">
        <v>0</v>
      </c>
      <c r="AU58" s="81">
        <v>0</v>
      </c>
      <c r="AV58" s="81">
        <v>0</v>
      </c>
      <c r="AW58" s="81" t="s">
        <v>564</v>
      </c>
      <c r="AX58" s="82"/>
      <c r="AY58" s="81">
        <v>296.53000000000003</v>
      </c>
      <c r="AZ58" s="81">
        <v>850.2</v>
      </c>
      <c r="BA58" s="81">
        <v>0</v>
      </c>
      <c r="BB58" s="81">
        <v>0</v>
      </c>
      <c r="BC58" s="81">
        <v>0</v>
      </c>
      <c r="BD58" s="81">
        <v>0</v>
      </c>
      <c r="BE58" s="81" t="s">
        <v>564</v>
      </c>
      <c r="BF58" s="82"/>
      <c r="BG58" s="81">
        <v>0</v>
      </c>
      <c r="BH58" s="81">
        <v>0</v>
      </c>
      <c r="BI58" s="81">
        <v>6.548</v>
      </c>
      <c r="BJ58" s="81">
        <v>0</v>
      </c>
      <c r="BK58" s="81">
        <v>0</v>
      </c>
      <c r="BL58" s="81">
        <v>0</v>
      </c>
      <c r="BM58" s="82"/>
      <c r="BN58" s="81">
        <v>0</v>
      </c>
      <c r="BO58" s="81">
        <v>0</v>
      </c>
      <c r="BP58" s="81">
        <v>1</v>
      </c>
      <c r="BQ58" s="81">
        <v>0</v>
      </c>
      <c r="BR58" s="81">
        <v>0</v>
      </c>
      <c r="BS58" s="81">
        <v>0</v>
      </c>
      <c r="BT58"/>
      <c r="BU58" s="80">
        <v>6.548</v>
      </c>
      <c r="BV58" s="80">
        <v>0</v>
      </c>
      <c r="BW58" s="80">
        <v>0</v>
      </c>
      <c r="BX58" s="80">
        <v>0</v>
      </c>
      <c r="BY58" s="80">
        <v>0</v>
      </c>
      <c r="BZ58" s="80">
        <v>0</v>
      </c>
      <c r="CA58" s="80">
        <v>0</v>
      </c>
      <c r="CB58" s="80">
        <v>0</v>
      </c>
      <c r="CC58" s="80">
        <v>0</v>
      </c>
    </row>
    <row r="59" spans="1:81">
      <c r="A59" s="80" t="s">
        <v>1815</v>
      </c>
      <c r="B59" s="80">
        <v>251</v>
      </c>
      <c r="C59" s="80">
        <v>13</v>
      </c>
      <c r="D59" s="80">
        <v>15</v>
      </c>
      <c r="E59" s="80">
        <v>2016</v>
      </c>
      <c r="F59" s="80" t="s">
        <v>92</v>
      </c>
      <c r="G59" s="80" t="s">
        <v>1802</v>
      </c>
      <c r="H59" s="80" t="s">
        <v>1803</v>
      </c>
      <c r="I59" s="177"/>
      <c r="J59" s="81">
        <v>2.4954210108537391</v>
      </c>
      <c r="K59" s="81">
        <v>1.4283021532876372</v>
      </c>
      <c r="L59" s="81">
        <v>0.68363413509171234</v>
      </c>
      <c r="M59" s="81">
        <v>31.204931591165852</v>
      </c>
      <c r="N59" s="81">
        <v>20.593376755743321</v>
      </c>
      <c r="O59" s="81">
        <v>13.547924274508917</v>
      </c>
      <c r="P59" s="81">
        <v>7.7836725383652698</v>
      </c>
      <c r="Q59" s="81">
        <v>0.96921268617562206</v>
      </c>
      <c r="R59" s="81">
        <v>0</v>
      </c>
      <c r="S59" s="81">
        <v>2.6283401196399159</v>
      </c>
      <c r="T59" s="82"/>
      <c r="U59" s="81">
        <v>119972</v>
      </c>
      <c r="V59" s="81">
        <v>486</v>
      </c>
      <c r="W59" s="81">
        <v>13</v>
      </c>
      <c r="X59" s="81">
        <v>4505</v>
      </c>
      <c r="Y59" s="81">
        <v>5542</v>
      </c>
      <c r="Z59" s="81">
        <v>7968</v>
      </c>
      <c r="AA59" s="81">
        <v>1602</v>
      </c>
      <c r="AB59" s="81">
        <v>13722</v>
      </c>
      <c r="AC59" s="81">
        <v>0</v>
      </c>
      <c r="AD59" s="81">
        <v>2.6283401196399159</v>
      </c>
      <c r="AE59" s="82"/>
      <c r="AF59" s="81">
        <v>2071676.180707847</v>
      </c>
      <c r="AG59" s="81">
        <v>836285.86013735703</v>
      </c>
      <c r="AH59" s="81">
        <v>108258.88823237531</v>
      </c>
      <c r="AI59" s="81">
        <v>32574859.55390485</v>
      </c>
      <c r="AJ59" s="81">
        <v>22737762.344232328</v>
      </c>
      <c r="AK59" s="81">
        <v>0</v>
      </c>
      <c r="AL59" s="81">
        <v>0</v>
      </c>
      <c r="AM59" s="81">
        <v>1882003.535410071</v>
      </c>
      <c r="AN59" s="81">
        <v>0</v>
      </c>
      <c r="AO59" s="81">
        <v>0</v>
      </c>
      <c r="AP59" s="82"/>
      <c r="AQ59" s="81">
        <v>67</v>
      </c>
      <c r="AR59" s="81">
        <v>60</v>
      </c>
      <c r="AS59" s="81">
        <v>0</v>
      </c>
      <c r="AT59" s="81">
        <v>0</v>
      </c>
      <c r="AU59" s="81">
        <v>0</v>
      </c>
      <c r="AV59" s="81">
        <v>0</v>
      </c>
      <c r="AW59" s="81" t="s">
        <v>564</v>
      </c>
      <c r="AX59" s="82"/>
      <c r="AY59" s="81">
        <v>332.23</v>
      </c>
      <c r="AZ59" s="81">
        <v>911.7</v>
      </c>
      <c r="BA59" s="81">
        <v>0</v>
      </c>
      <c r="BB59" s="81">
        <v>0</v>
      </c>
      <c r="BC59" s="81">
        <v>0</v>
      </c>
      <c r="BD59" s="81">
        <v>0</v>
      </c>
      <c r="BE59" s="81" t="s">
        <v>564</v>
      </c>
      <c r="BF59" s="82"/>
      <c r="BG59" s="81">
        <v>0</v>
      </c>
      <c r="BH59" s="81">
        <v>0</v>
      </c>
      <c r="BI59" s="81">
        <v>6.6340000000000003</v>
      </c>
      <c r="BJ59" s="81">
        <v>0</v>
      </c>
      <c r="BK59" s="81">
        <v>0</v>
      </c>
      <c r="BL59" s="81">
        <v>0</v>
      </c>
      <c r="BM59" s="82"/>
      <c r="BN59" s="81">
        <v>0</v>
      </c>
      <c r="BO59" s="81">
        <v>0</v>
      </c>
      <c r="BP59" s="81">
        <v>1</v>
      </c>
      <c r="BQ59" s="81">
        <v>0</v>
      </c>
      <c r="BR59" s="81">
        <v>0</v>
      </c>
      <c r="BS59" s="81">
        <v>0</v>
      </c>
      <c r="BT59"/>
      <c r="BU59" s="80">
        <v>6.6340000000000003</v>
      </c>
      <c r="BV59" s="80">
        <v>0</v>
      </c>
      <c r="BW59" s="80">
        <v>0</v>
      </c>
      <c r="BX59" s="80">
        <v>0</v>
      </c>
      <c r="BY59" s="80">
        <v>0</v>
      </c>
      <c r="BZ59" s="80">
        <v>0</v>
      </c>
      <c r="CA59" s="80">
        <v>0</v>
      </c>
      <c r="CB59" s="80">
        <v>0</v>
      </c>
      <c r="CC59" s="80">
        <v>0</v>
      </c>
    </row>
    <row r="60" spans="1:81">
      <c r="A60" s="80" t="s">
        <v>1816</v>
      </c>
      <c r="B60" s="80">
        <v>252</v>
      </c>
      <c r="C60" s="80">
        <v>14</v>
      </c>
      <c r="D60" s="80">
        <v>15</v>
      </c>
      <c r="E60" s="80">
        <v>2017</v>
      </c>
      <c r="F60" s="80" t="s">
        <v>71</v>
      </c>
      <c r="G60" s="80" t="s">
        <v>1802</v>
      </c>
      <c r="H60" s="80" t="s">
        <v>1803</v>
      </c>
      <c r="I60" s="177"/>
      <c r="J60" s="81">
        <v>2.1934194393261652</v>
      </c>
      <c r="K60" s="81">
        <v>1.5376088073439493</v>
      </c>
      <c r="L60" s="81">
        <v>0.53076738518106659</v>
      </c>
      <c r="M60" s="81">
        <v>31.333674274674081</v>
      </c>
      <c r="N60" s="81">
        <v>21.481305900872144</v>
      </c>
      <c r="O60" s="81">
        <v>13.432224892072478</v>
      </c>
      <c r="P60" s="81">
        <v>7.604011273312671</v>
      </c>
      <c r="Q60" s="81">
        <v>0.93947556269426047</v>
      </c>
      <c r="R60" s="81">
        <v>0</v>
      </c>
      <c r="S60" s="81">
        <v>2.6586090481060749</v>
      </c>
      <c r="T60" s="82"/>
      <c r="U60" s="81">
        <v>116068</v>
      </c>
      <c r="V60" s="81">
        <v>486</v>
      </c>
      <c r="W60" s="81">
        <v>13</v>
      </c>
      <c r="X60" s="81">
        <v>4505</v>
      </c>
      <c r="Y60" s="81">
        <v>5621</v>
      </c>
      <c r="Z60" s="81">
        <v>8031</v>
      </c>
      <c r="AA60" s="81">
        <v>1575</v>
      </c>
      <c r="AB60" s="81">
        <v>13755</v>
      </c>
      <c r="AC60" s="81">
        <v>0</v>
      </c>
      <c r="AD60" s="81">
        <v>2.6586090481060749</v>
      </c>
      <c r="AE60" s="82"/>
      <c r="AF60" s="81">
        <v>1727565.4401821999</v>
      </c>
      <c r="AG60" s="81">
        <v>904675.32161354099</v>
      </c>
      <c r="AH60" s="81">
        <v>113181.3766571702</v>
      </c>
      <c r="AI60" s="81">
        <v>33402759.32756165</v>
      </c>
      <c r="AJ60" s="81">
        <v>23561873.776393712</v>
      </c>
      <c r="AK60" s="81">
        <v>0</v>
      </c>
      <c r="AL60" s="81">
        <v>0</v>
      </c>
      <c r="AM60" s="81">
        <v>1889481.4643230271</v>
      </c>
      <c r="AN60" s="81">
        <v>0</v>
      </c>
      <c r="AO60" s="81">
        <v>0</v>
      </c>
      <c r="AP60" s="82"/>
      <c r="AQ60" s="81">
        <v>72</v>
      </c>
      <c r="AR60" s="81">
        <v>61</v>
      </c>
      <c r="AS60" s="81">
        <v>0</v>
      </c>
      <c r="AT60" s="81">
        <v>0</v>
      </c>
      <c r="AU60" s="81">
        <v>0</v>
      </c>
      <c r="AV60" s="81">
        <v>0</v>
      </c>
      <c r="AW60" s="81" t="s">
        <v>564</v>
      </c>
      <c r="AX60" s="82"/>
      <c r="AY60" s="81">
        <v>370.03</v>
      </c>
      <c r="AZ60" s="81">
        <v>929.7</v>
      </c>
      <c r="BA60" s="81">
        <v>0</v>
      </c>
      <c r="BB60" s="81">
        <v>0</v>
      </c>
      <c r="BC60" s="81">
        <v>0</v>
      </c>
      <c r="BD60" s="81">
        <v>0</v>
      </c>
      <c r="BE60" s="81" t="s">
        <v>564</v>
      </c>
      <c r="BF60" s="82"/>
      <c r="BG60" s="81">
        <v>0</v>
      </c>
      <c r="BH60" s="81">
        <v>0</v>
      </c>
      <c r="BI60" s="81">
        <v>6.3710000000000004</v>
      </c>
      <c r="BJ60" s="81">
        <v>0</v>
      </c>
      <c r="BK60" s="81">
        <v>0</v>
      </c>
      <c r="BL60" s="81">
        <v>0</v>
      </c>
      <c r="BM60" s="82"/>
      <c r="BN60" s="81">
        <v>0</v>
      </c>
      <c r="BO60" s="81">
        <v>0</v>
      </c>
      <c r="BP60" s="81">
        <v>1</v>
      </c>
      <c r="BQ60" s="81">
        <v>0</v>
      </c>
      <c r="BR60" s="81">
        <v>0</v>
      </c>
      <c r="BS60" s="81">
        <v>0</v>
      </c>
      <c r="BT60"/>
      <c r="BU60" s="80">
        <v>6.3710000000000004</v>
      </c>
      <c r="BV60" s="80">
        <v>0</v>
      </c>
      <c r="BW60" s="80">
        <v>0</v>
      </c>
      <c r="BX60" s="80">
        <v>0</v>
      </c>
      <c r="BY60" s="80">
        <v>0</v>
      </c>
      <c r="BZ60" s="80">
        <v>0</v>
      </c>
      <c r="CA60" s="80">
        <v>0</v>
      </c>
      <c r="CB60" s="80">
        <v>0</v>
      </c>
      <c r="CC60" s="80">
        <v>0</v>
      </c>
    </row>
    <row r="61" spans="1:81">
      <c r="A61" s="80" t="s">
        <v>1817</v>
      </c>
      <c r="B61" s="80">
        <v>253</v>
      </c>
      <c r="C61" s="80">
        <v>15</v>
      </c>
      <c r="D61" s="80">
        <v>15</v>
      </c>
      <c r="E61" s="80">
        <v>2018</v>
      </c>
      <c r="F61" s="80" t="s">
        <v>93</v>
      </c>
      <c r="G61" s="80" t="s">
        <v>1802</v>
      </c>
      <c r="H61" s="80" t="s">
        <v>1803</v>
      </c>
      <c r="I61" s="177"/>
      <c r="J61" s="81">
        <v>4.2524055357993857</v>
      </c>
      <c r="K61" s="81">
        <v>1.4669942160546297</v>
      </c>
      <c r="L61" s="81">
        <v>0.49965158149122041</v>
      </c>
      <c r="M61" s="81">
        <v>36.253619614967633</v>
      </c>
      <c r="N61" s="81">
        <v>19.443428953177666</v>
      </c>
      <c r="O61" s="81">
        <v>13.266842246083232</v>
      </c>
      <c r="P61" s="81">
        <v>7.4900800588863756</v>
      </c>
      <c r="Q61" s="81">
        <v>0.86709582294014953</v>
      </c>
      <c r="R61" s="81">
        <v>0</v>
      </c>
      <c r="S61" s="81">
        <v>2.3831185531039054</v>
      </c>
      <c r="T61" s="82"/>
      <c r="U61" s="81">
        <v>231942</v>
      </c>
      <c r="V61" s="81">
        <v>486</v>
      </c>
      <c r="W61" s="81">
        <v>13</v>
      </c>
      <c r="X61" s="81">
        <v>4505</v>
      </c>
      <c r="Y61" s="81">
        <v>5667</v>
      </c>
      <c r="Z61" s="81">
        <v>8084</v>
      </c>
      <c r="AA61" s="81">
        <v>1567</v>
      </c>
      <c r="AB61" s="81">
        <v>13681</v>
      </c>
      <c r="AC61" s="81">
        <v>0</v>
      </c>
      <c r="AD61" s="81">
        <v>2.383118553103905</v>
      </c>
      <c r="AE61" s="82"/>
      <c r="AF61" s="81">
        <v>2722871.859606415</v>
      </c>
      <c r="AG61" s="81">
        <v>810097.3117254877</v>
      </c>
      <c r="AH61" s="81">
        <v>104550.8784902458</v>
      </c>
      <c r="AI61" s="81">
        <v>39170566.67947565</v>
      </c>
      <c r="AJ61" s="81">
        <v>20965915.99088281</v>
      </c>
      <c r="AK61" s="81">
        <v>0</v>
      </c>
      <c r="AL61" s="81">
        <v>0</v>
      </c>
      <c r="AM61" s="81">
        <v>1883204.845646068</v>
      </c>
      <c r="AN61" s="81">
        <v>0</v>
      </c>
      <c r="AO61" s="81">
        <v>0</v>
      </c>
      <c r="AP61" s="82"/>
      <c r="AQ61" s="81">
        <v>76</v>
      </c>
      <c r="AR61" s="81">
        <v>63</v>
      </c>
      <c r="AS61" s="81">
        <v>0</v>
      </c>
      <c r="AT61" s="81">
        <v>0</v>
      </c>
      <c r="AU61" s="81">
        <v>0</v>
      </c>
      <c r="AV61" s="81">
        <v>0</v>
      </c>
      <c r="AW61" s="81" t="s">
        <v>564</v>
      </c>
      <c r="AX61" s="82"/>
      <c r="AY61" s="81">
        <v>397.53</v>
      </c>
      <c r="AZ61" s="81">
        <v>953</v>
      </c>
      <c r="BA61" s="81">
        <v>0</v>
      </c>
      <c r="BB61" s="81">
        <v>0</v>
      </c>
      <c r="BC61" s="81">
        <v>0</v>
      </c>
      <c r="BD61" s="81">
        <v>0</v>
      </c>
      <c r="BE61" s="81" t="s">
        <v>564</v>
      </c>
      <c r="BF61" s="82"/>
      <c r="BG61" s="81">
        <v>0</v>
      </c>
      <c r="BH61" s="81">
        <v>0</v>
      </c>
      <c r="BI61" s="81">
        <v>6.06</v>
      </c>
      <c r="BJ61" s="81">
        <v>0</v>
      </c>
      <c r="BK61" s="81">
        <v>0</v>
      </c>
      <c r="BL61" s="81">
        <v>0</v>
      </c>
      <c r="BM61" s="82"/>
      <c r="BN61" s="81">
        <v>0</v>
      </c>
      <c r="BO61" s="81">
        <v>0</v>
      </c>
      <c r="BP61" s="81">
        <v>1</v>
      </c>
      <c r="BQ61" s="81">
        <v>0</v>
      </c>
      <c r="BR61" s="81">
        <v>0</v>
      </c>
      <c r="BS61" s="81">
        <v>0</v>
      </c>
      <c r="BT61"/>
      <c r="BU61" s="80">
        <v>6.06</v>
      </c>
      <c r="BV61" s="80">
        <v>0</v>
      </c>
      <c r="BW61" s="80">
        <v>0</v>
      </c>
      <c r="BX61" s="80">
        <v>0</v>
      </c>
      <c r="BY61" s="80">
        <v>0</v>
      </c>
      <c r="BZ61" s="80">
        <v>0</v>
      </c>
      <c r="CA61" s="80">
        <v>0</v>
      </c>
      <c r="CB61" s="80">
        <v>0</v>
      </c>
      <c r="CC61" s="80">
        <v>0</v>
      </c>
    </row>
    <row r="62" spans="1:81">
      <c r="A62" s="80" t="s">
        <v>1818</v>
      </c>
      <c r="B62" s="80">
        <v>254</v>
      </c>
      <c r="C62" s="80">
        <v>16</v>
      </c>
      <c r="D62" s="80">
        <v>15</v>
      </c>
      <c r="E62" s="80">
        <v>2019</v>
      </c>
      <c r="F62" s="80" t="s">
        <v>73</v>
      </c>
      <c r="G62" s="80" t="s">
        <v>1802</v>
      </c>
      <c r="H62" s="80" t="s">
        <v>1803</v>
      </c>
      <c r="I62" s="177"/>
      <c r="J62" s="81">
        <v>2.3073446596260667</v>
      </c>
      <c r="K62" s="81">
        <v>1.3726336962585381</v>
      </c>
      <c r="L62" s="81">
        <v>0.50811741822950385</v>
      </c>
      <c r="M62" s="81">
        <v>29.83718775481972</v>
      </c>
      <c r="N62" s="81">
        <v>18.992910934923319</v>
      </c>
      <c r="O62" s="81">
        <v>12.484256472209548</v>
      </c>
      <c r="P62" s="81">
        <v>7.6525123664635331</v>
      </c>
      <c r="Q62" s="81">
        <v>0.83454967488878617</v>
      </c>
      <c r="R62" s="81">
        <v>0</v>
      </c>
      <c r="S62" s="81">
        <v>3.1060500420874302</v>
      </c>
      <c r="T62" s="82"/>
      <c r="U62" s="81">
        <v>126487</v>
      </c>
      <c r="V62" s="81">
        <v>486</v>
      </c>
      <c r="W62" s="81">
        <v>13</v>
      </c>
      <c r="X62" s="81">
        <v>4505</v>
      </c>
      <c r="Y62" s="81">
        <v>5638</v>
      </c>
      <c r="Z62" s="81">
        <v>7816</v>
      </c>
      <c r="AA62" s="81">
        <v>1589</v>
      </c>
      <c r="AB62" s="81">
        <v>13524</v>
      </c>
      <c r="AC62" s="81">
        <v>0</v>
      </c>
      <c r="AD62" s="81">
        <v>3.1060500420874302</v>
      </c>
      <c r="AE62" s="82"/>
      <c r="AF62" s="81">
        <v>1880811.241773915</v>
      </c>
      <c r="AG62" s="81">
        <v>787518.77306254092</v>
      </c>
      <c r="AH62" s="81">
        <v>115504.27778887629</v>
      </c>
      <c r="AI62" s="81">
        <v>30928971.19373437</v>
      </c>
      <c r="AJ62" s="81">
        <v>20138793.422132794</v>
      </c>
      <c r="AK62" s="81">
        <v>0</v>
      </c>
      <c r="AL62" s="81">
        <v>0</v>
      </c>
      <c r="AM62" s="81">
        <v>1841866.9913825081</v>
      </c>
      <c r="AN62" s="81">
        <v>0</v>
      </c>
      <c r="AO62" s="81">
        <v>0</v>
      </c>
      <c r="AP62" s="82"/>
      <c r="AQ62" s="81">
        <v>85</v>
      </c>
      <c r="AR62" s="81">
        <v>63</v>
      </c>
      <c r="AS62" s="81">
        <v>0</v>
      </c>
      <c r="AT62" s="81">
        <v>0</v>
      </c>
      <c r="AU62" s="81">
        <v>0</v>
      </c>
      <c r="AV62" s="81">
        <v>0</v>
      </c>
      <c r="AW62" s="81" t="s">
        <v>564</v>
      </c>
      <c r="AX62" s="82"/>
      <c r="AY62" s="81">
        <v>442.52999999999992</v>
      </c>
      <c r="AZ62" s="81">
        <v>952.50000000000023</v>
      </c>
      <c r="BA62" s="81">
        <v>0</v>
      </c>
      <c r="BB62" s="81">
        <v>0</v>
      </c>
      <c r="BC62" s="81">
        <v>0</v>
      </c>
      <c r="BD62" s="81">
        <v>0</v>
      </c>
      <c r="BE62" s="81" t="s">
        <v>564</v>
      </c>
      <c r="BF62" s="82"/>
      <c r="BG62" s="81">
        <v>0</v>
      </c>
      <c r="BH62" s="81">
        <v>0</v>
      </c>
      <c r="BI62" s="81">
        <v>5.7990000000000004</v>
      </c>
      <c r="BJ62" s="81">
        <v>0</v>
      </c>
      <c r="BK62" s="81">
        <v>0</v>
      </c>
      <c r="BL62" s="81">
        <v>0</v>
      </c>
      <c r="BM62" s="82"/>
      <c r="BN62" s="81">
        <v>0</v>
      </c>
      <c r="BO62" s="81">
        <v>0</v>
      </c>
      <c r="BP62" s="81">
        <v>1</v>
      </c>
      <c r="BQ62" s="81">
        <v>0</v>
      </c>
      <c r="BR62" s="81">
        <v>0</v>
      </c>
      <c r="BS62" s="81">
        <v>0</v>
      </c>
      <c r="BT62"/>
      <c r="BU62" s="80">
        <v>5.7990000000000004</v>
      </c>
      <c r="BV62" s="80">
        <v>0</v>
      </c>
      <c r="BW62" s="80">
        <v>0</v>
      </c>
      <c r="BX62" s="80">
        <v>0</v>
      </c>
      <c r="BY62" s="80">
        <v>0</v>
      </c>
      <c r="BZ62" s="80">
        <v>0</v>
      </c>
      <c r="CA62" s="80">
        <v>0</v>
      </c>
      <c r="CB62" s="80">
        <v>0</v>
      </c>
      <c r="CC62" s="80">
        <v>0</v>
      </c>
    </row>
    <row r="63" spans="1:81">
      <c r="A63" s="80" t="s">
        <v>1819</v>
      </c>
      <c r="B63" s="80">
        <v>255</v>
      </c>
      <c r="C63" s="80">
        <v>17</v>
      </c>
      <c r="D63" s="80">
        <v>15</v>
      </c>
      <c r="E63" s="80">
        <v>2020</v>
      </c>
      <c r="F63" s="80" t="s">
        <v>218</v>
      </c>
      <c r="G63" s="80" t="s">
        <v>1802</v>
      </c>
      <c r="H63" s="80" t="s">
        <v>1803</v>
      </c>
      <c r="I63" s="177"/>
      <c r="J63" s="81">
        <v>1.9818347141233279</v>
      </c>
      <c r="K63" s="81">
        <v>1.2155559779858345</v>
      </c>
      <c r="L63" s="81">
        <v>7.9382592236131505E-2</v>
      </c>
      <c r="M63" s="81">
        <v>23.349502881151814</v>
      </c>
      <c r="N63" s="81">
        <v>17.761784408451742</v>
      </c>
      <c r="O63" s="81">
        <v>11.146490859073912</v>
      </c>
      <c r="P63" s="81">
        <v>7.2251152244298291</v>
      </c>
      <c r="Q63" s="81">
        <v>0.79063716063892364</v>
      </c>
      <c r="R63" s="81">
        <v>0</v>
      </c>
      <c r="S63" s="81">
        <v>2.7631105768279718</v>
      </c>
      <c r="T63" s="82"/>
      <c r="U63" s="81">
        <v>126954</v>
      </c>
      <c r="V63" s="81">
        <v>508</v>
      </c>
      <c r="W63" s="81">
        <v>2</v>
      </c>
      <c r="X63" s="81">
        <v>4562</v>
      </c>
      <c r="Y63" s="81">
        <v>5655</v>
      </c>
      <c r="Z63" s="81">
        <v>7965</v>
      </c>
      <c r="AA63" s="81">
        <v>1630</v>
      </c>
      <c r="AB63" s="81">
        <v>13409</v>
      </c>
      <c r="AC63" s="81">
        <v>0</v>
      </c>
      <c r="AD63" s="81">
        <v>2.7631105768279718</v>
      </c>
      <c r="AE63" s="82"/>
      <c r="AF63" s="81">
        <v>1690753.579868905</v>
      </c>
      <c r="AG63" s="81">
        <v>695608.13436971698</v>
      </c>
      <c r="AH63" s="81">
        <v>19901.410677415701</v>
      </c>
      <c r="AI63" s="81">
        <v>26225110.581481393</v>
      </c>
      <c r="AJ63" s="81">
        <v>21100247.055916879</v>
      </c>
      <c r="AK63" s="81"/>
      <c r="AL63" s="81"/>
      <c r="AM63" s="81">
        <v>1750023.4770972223</v>
      </c>
      <c r="AN63" s="81"/>
      <c r="AO63" s="81"/>
      <c r="AP63" s="82"/>
      <c r="AQ63" s="81">
        <v>98</v>
      </c>
      <c r="AR63" s="81">
        <v>63</v>
      </c>
      <c r="AS63" s="81">
        <v>0</v>
      </c>
      <c r="AT63" s="81">
        <v>0</v>
      </c>
      <c r="AU63" s="81">
        <v>0</v>
      </c>
      <c r="AV63" s="81">
        <v>0</v>
      </c>
      <c r="AW63" s="81">
        <v>0</v>
      </c>
      <c r="AX63" s="82"/>
      <c r="AY63" s="81">
        <v>517.42999999999984</v>
      </c>
      <c r="AZ63" s="81">
        <v>952.50000000000011</v>
      </c>
      <c r="BA63" s="81">
        <v>0</v>
      </c>
      <c r="BB63" s="81">
        <v>0</v>
      </c>
      <c r="BC63" s="81">
        <v>0</v>
      </c>
      <c r="BD63" s="81">
        <v>0</v>
      </c>
      <c r="BE63" s="81">
        <v>0</v>
      </c>
      <c r="BF63" s="82"/>
      <c r="BG63" s="81">
        <v>0</v>
      </c>
      <c r="BH63" s="81">
        <v>0</v>
      </c>
      <c r="BI63" s="81">
        <v>5.9509999999999996</v>
      </c>
      <c r="BJ63" s="81">
        <v>0</v>
      </c>
      <c r="BK63" s="81">
        <v>0</v>
      </c>
      <c r="BL63" s="81">
        <v>0</v>
      </c>
      <c r="BM63" s="82"/>
      <c r="BN63" s="81">
        <v>0</v>
      </c>
      <c r="BO63" s="81">
        <v>0</v>
      </c>
      <c r="BP63" s="81">
        <v>1</v>
      </c>
      <c r="BQ63" s="81">
        <v>0</v>
      </c>
      <c r="BR63" s="81">
        <v>0</v>
      </c>
      <c r="BS63" s="81">
        <v>0</v>
      </c>
      <c r="BT63"/>
      <c r="BU63" s="80">
        <v>5.9509999999999996</v>
      </c>
      <c r="BV63" s="80">
        <v>0</v>
      </c>
      <c r="BW63" s="80">
        <v>0</v>
      </c>
      <c r="BX63" s="80">
        <v>0</v>
      </c>
      <c r="BY63" s="80">
        <v>0</v>
      </c>
      <c r="BZ63" s="80">
        <v>0</v>
      </c>
      <c r="CA63" s="80">
        <v>0</v>
      </c>
      <c r="CB63" s="80">
        <v>0</v>
      </c>
      <c r="CC63" s="80">
        <v>0</v>
      </c>
    </row>
    <row r="64" spans="1:81">
      <c r="A64" s="80" t="s">
        <v>1820</v>
      </c>
      <c r="B64" s="80">
        <v>255</v>
      </c>
      <c r="C64" s="80">
        <v>18</v>
      </c>
      <c r="D64" s="80">
        <v>15</v>
      </c>
      <c r="E64" s="80">
        <v>2021</v>
      </c>
      <c r="F64" s="80" t="s">
        <v>75</v>
      </c>
      <c r="G64" s="174" t="s">
        <v>1802</v>
      </c>
      <c r="H64" s="80" t="s">
        <v>1803</v>
      </c>
      <c r="I64" s="177"/>
      <c r="J64" s="81">
        <v>1.9482171396864727</v>
      </c>
      <c r="K64" s="81">
        <v>1.2872388331787996</v>
      </c>
      <c r="L64" s="81">
        <v>8.557224239377359E-2</v>
      </c>
      <c r="M64" s="81">
        <v>25.135690026884443</v>
      </c>
      <c r="N64" s="81">
        <v>17.462004006873595</v>
      </c>
      <c r="O64" s="81">
        <v>10.742238841755452</v>
      </c>
      <c r="P64" s="81">
        <v>7.272467058848985</v>
      </c>
      <c r="Q64" s="81">
        <v>0.79189088047778755</v>
      </c>
      <c r="R64" s="81">
        <v>0</v>
      </c>
      <c r="S64" s="81">
        <v>2.2605720588593701</v>
      </c>
      <c r="T64" s="82"/>
      <c r="U64" s="81">
        <v>132189</v>
      </c>
      <c r="V64" s="81">
        <v>508</v>
      </c>
      <c r="W64" s="81">
        <v>2</v>
      </c>
      <c r="X64" s="81">
        <v>4562</v>
      </c>
      <c r="Y64" s="81">
        <v>5623</v>
      </c>
      <c r="Z64" s="81">
        <v>7904</v>
      </c>
      <c r="AA64" s="81">
        <v>1600</v>
      </c>
      <c r="AB64" s="81">
        <v>13271</v>
      </c>
      <c r="AC64" s="81">
        <v>0</v>
      </c>
      <c r="AD64" s="81">
        <v>2.2605720588593701</v>
      </c>
      <c r="AE64" s="82"/>
      <c r="AF64" s="81">
        <v>1646146.8029695505</v>
      </c>
      <c r="AG64" s="81">
        <v>745453.99539124756</v>
      </c>
      <c r="AH64" s="81">
        <v>21042.863683532985</v>
      </c>
      <c r="AI64" s="81">
        <v>28735219.21836054</v>
      </c>
      <c r="AJ64" s="81">
        <v>20808699.567883927</v>
      </c>
      <c r="AK64" s="81">
        <v>0</v>
      </c>
      <c r="AL64" s="81">
        <v>0</v>
      </c>
      <c r="AM64" s="81">
        <v>1742003.0550973527</v>
      </c>
      <c r="AN64" s="81">
        <v>0</v>
      </c>
      <c r="AO64" s="81">
        <v>0</v>
      </c>
      <c r="AP64" s="82"/>
      <c r="AQ64" s="81">
        <v>102</v>
      </c>
      <c r="AR64" s="81">
        <v>64</v>
      </c>
      <c r="AS64" s="81">
        <v>0</v>
      </c>
      <c r="AT64" s="81">
        <v>0</v>
      </c>
      <c r="AU64" s="81">
        <v>0</v>
      </c>
      <c r="AV64" s="81">
        <v>0</v>
      </c>
      <c r="AW64" s="81"/>
      <c r="AX64" s="82"/>
      <c r="AY64" s="81">
        <v>534.72999999999979</v>
      </c>
      <c r="AZ64" s="81">
        <v>963.00000000000011</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1821</v>
      </c>
      <c r="B65" s="80">
        <v>255</v>
      </c>
      <c r="C65" s="80">
        <v>19</v>
      </c>
      <c r="D65" s="80">
        <v>15</v>
      </c>
      <c r="E65" s="80">
        <v>2022</v>
      </c>
      <c r="F65" s="80" t="s">
        <v>568</v>
      </c>
      <c r="G65" s="174" t="s">
        <v>1802</v>
      </c>
      <c r="H65" s="80" t="s">
        <v>1803</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112</v>
      </c>
      <c r="AR65" s="81">
        <v>64</v>
      </c>
      <c r="AS65" s="81">
        <v>0</v>
      </c>
      <c r="AT65" s="81">
        <v>0</v>
      </c>
      <c r="AU65" s="81">
        <v>0</v>
      </c>
      <c r="AV65" s="81">
        <v>0</v>
      </c>
      <c r="AW65" s="81"/>
      <c r="AX65" s="82"/>
      <c r="AY65" s="81">
        <v>593.02999999999975</v>
      </c>
      <c r="AZ65" s="81">
        <v>963.00000000000011</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1822</v>
      </c>
      <c r="B66" s="80">
        <v>358</v>
      </c>
      <c r="C66" s="80">
        <v>1</v>
      </c>
      <c r="D66" s="80">
        <v>22</v>
      </c>
      <c r="E66" s="80">
        <v>1990</v>
      </c>
      <c r="F66" s="80" t="s">
        <v>562</v>
      </c>
      <c r="G66" s="80" t="s">
        <v>1823</v>
      </c>
      <c r="H66" s="80" t="s">
        <v>1824</v>
      </c>
      <c r="I66" s="177"/>
      <c r="J66" s="81">
        <v>12.416482498303782</v>
      </c>
      <c r="K66" s="81">
        <v>3.2018732381037238</v>
      </c>
      <c r="L66" s="81">
        <v>9.6534370583695921</v>
      </c>
      <c r="M66" s="81">
        <v>15.1625618770637</v>
      </c>
      <c r="N66" s="81">
        <v>14.308842046699146</v>
      </c>
      <c r="O66" s="81">
        <v>14.701745882756565</v>
      </c>
      <c r="P66" s="81">
        <v>19.974375683445725</v>
      </c>
      <c r="Q66" s="81">
        <v>1.1602796329215272</v>
      </c>
      <c r="R66" s="81">
        <v>1.5915250312865872</v>
      </c>
      <c r="S66" s="81">
        <v>1.1430643908960685</v>
      </c>
      <c r="T66" s="82"/>
      <c r="U66" s="81">
        <v>1291108</v>
      </c>
      <c r="V66" s="81">
        <v>985</v>
      </c>
      <c r="W66" s="81">
        <v>109</v>
      </c>
      <c r="X66" s="81">
        <v>5229</v>
      </c>
      <c r="Y66" s="81">
        <v>4902</v>
      </c>
      <c r="Z66" s="81">
        <v>6047</v>
      </c>
      <c r="AA66" s="81">
        <v>4850</v>
      </c>
      <c r="AB66" s="81">
        <v>18839</v>
      </c>
      <c r="AC66" s="81">
        <v>275655</v>
      </c>
      <c r="AD66" s="81">
        <v>1.1430643908960685</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1825</v>
      </c>
      <c r="B67" s="80">
        <v>359</v>
      </c>
      <c r="C67" s="80">
        <v>2</v>
      </c>
      <c r="D67" s="80">
        <v>22</v>
      </c>
      <c r="E67" s="80">
        <v>2005</v>
      </c>
      <c r="F67" s="80" t="s">
        <v>565</v>
      </c>
      <c r="G67" s="80" t="s">
        <v>1823</v>
      </c>
      <c r="H67" s="80" t="s">
        <v>1824</v>
      </c>
      <c r="I67" s="177"/>
      <c r="J67" s="81">
        <v>5.7495876445913519</v>
      </c>
      <c r="K67" s="81">
        <v>1.8420109046636393</v>
      </c>
      <c r="L67" s="81">
        <v>7.1194468130713089</v>
      </c>
      <c r="M67" s="81">
        <v>28.284631293573707</v>
      </c>
      <c r="N67" s="81">
        <v>24.127666371683219</v>
      </c>
      <c r="O67" s="81">
        <v>19.310200616762522</v>
      </c>
      <c r="P67" s="81">
        <v>19.672131643429871</v>
      </c>
      <c r="Q67" s="81">
        <v>1.0223485746120418</v>
      </c>
      <c r="R67" s="81">
        <v>1.4193349651528135</v>
      </c>
      <c r="S67" s="81">
        <v>1.4019295211181437</v>
      </c>
      <c r="T67" s="82"/>
      <c r="U67" s="81">
        <v>622311</v>
      </c>
      <c r="V67" s="81">
        <v>702</v>
      </c>
      <c r="W67" s="81">
        <v>85</v>
      </c>
      <c r="X67" s="81">
        <v>4577</v>
      </c>
      <c r="Y67" s="81">
        <v>5324</v>
      </c>
      <c r="Z67" s="81">
        <v>9191</v>
      </c>
      <c r="AA67" s="81">
        <v>3912</v>
      </c>
      <c r="AB67" s="81">
        <v>17353</v>
      </c>
      <c r="AC67" s="81">
        <v>250980</v>
      </c>
      <c r="AD67" s="81">
        <v>1.4019295211181437</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1826</v>
      </c>
      <c r="B68" s="80">
        <v>360</v>
      </c>
      <c r="C68" s="80">
        <v>3</v>
      </c>
      <c r="D68" s="80">
        <v>22</v>
      </c>
      <c r="E68" s="80">
        <v>2006</v>
      </c>
      <c r="F68" s="80" t="s">
        <v>566</v>
      </c>
      <c r="G68" s="80" t="s">
        <v>1823</v>
      </c>
      <c r="H68" s="80" t="s">
        <v>1824</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1827</v>
      </c>
      <c r="B69" s="80">
        <v>361</v>
      </c>
      <c r="C69" s="80">
        <v>4</v>
      </c>
      <c r="D69" s="80">
        <v>22</v>
      </c>
      <c r="E69" s="80">
        <v>2007</v>
      </c>
      <c r="F69" s="80" t="s">
        <v>567</v>
      </c>
      <c r="G69" s="80" t="s">
        <v>1823</v>
      </c>
      <c r="H69" s="80" t="s">
        <v>1824</v>
      </c>
      <c r="I69" s="177"/>
      <c r="J69" s="81">
        <v>4.8007125228057292</v>
      </c>
      <c r="K69" s="81">
        <v>1.4934796898101812</v>
      </c>
      <c r="L69" s="81">
        <v>10.491841362353377</v>
      </c>
      <c r="M69" s="81">
        <v>23.725800904694253</v>
      </c>
      <c r="N69" s="81">
        <v>24.468580362466323</v>
      </c>
      <c r="O69" s="81">
        <v>18.302666937434914</v>
      </c>
      <c r="P69" s="81">
        <v>19.307681832676213</v>
      </c>
      <c r="Q69" s="81">
        <v>1.0400593511582181</v>
      </c>
      <c r="R69" s="81">
        <v>1.2486876146770205</v>
      </c>
      <c r="S69" s="81">
        <v>1.5300989760797803</v>
      </c>
      <c r="T69" s="82"/>
      <c r="U69" s="81">
        <v>613107</v>
      </c>
      <c r="V69" s="81">
        <v>595</v>
      </c>
      <c r="W69" s="81">
        <v>157</v>
      </c>
      <c r="X69" s="81">
        <v>5170</v>
      </c>
      <c r="Y69" s="81">
        <v>5295</v>
      </c>
      <c r="Z69" s="81">
        <v>9056</v>
      </c>
      <c r="AA69" s="81">
        <v>3781</v>
      </c>
      <c r="AB69" s="81">
        <v>16720</v>
      </c>
      <c r="AC69" s="81">
        <v>227140</v>
      </c>
      <c r="AD69" s="81">
        <v>1.5300989760797803</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1828</v>
      </c>
      <c r="B70" s="80">
        <v>362</v>
      </c>
      <c r="C70" s="80">
        <v>5</v>
      </c>
      <c r="D70" s="80">
        <v>22</v>
      </c>
      <c r="E70" s="80">
        <v>2008</v>
      </c>
      <c r="F70" s="80" t="s">
        <v>84</v>
      </c>
      <c r="G70" s="80" t="s">
        <v>1823</v>
      </c>
      <c r="H70" s="80" t="s">
        <v>1824</v>
      </c>
      <c r="I70" s="177"/>
      <c r="J70" s="81">
        <v>4.5826295521814044</v>
      </c>
      <c r="K70" s="81">
        <v>1.1832004348325076</v>
      </c>
      <c r="L70" s="81">
        <v>10.249714152559003</v>
      </c>
      <c r="M70" s="81">
        <v>26.587311406903002</v>
      </c>
      <c r="N70" s="81">
        <v>23.395931267876882</v>
      </c>
      <c r="O70" s="81">
        <v>17.65081731504478</v>
      </c>
      <c r="P70" s="81">
        <v>18.923529463759518</v>
      </c>
      <c r="Q70" s="81">
        <v>1.0096590664993745</v>
      </c>
      <c r="R70" s="81">
        <v>1.0839328422053391</v>
      </c>
      <c r="S70" s="81">
        <v>1.5150829439586075</v>
      </c>
      <c r="T70" s="82"/>
      <c r="U70" s="81">
        <v>609894</v>
      </c>
      <c r="V70" s="81">
        <v>595</v>
      </c>
      <c r="W70" s="81">
        <v>157</v>
      </c>
      <c r="X70" s="81">
        <v>5170</v>
      </c>
      <c r="Y70" s="81">
        <v>5306</v>
      </c>
      <c r="Z70" s="81">
        <v>9040</v>
      </c>
      <c r="AA70" s="81">
        <v>3710</v>
      </c>
      <c r="AB70" s="81">
        <v>16498</v>
      </c>
      <c r="AC70" s="81">
        <v>204740</v>
      </c>
      <c r="AD70" s="81">
        <v>1.5150829439586075</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1829</v>
      </c>
      <c r="B71" s="80">
        <v>363</v>
      </c>
      <c r="C71" s="80">
        <v>6</v>
      </c>
      <c r="D71" s="80">
        <v>22</v>
      </c>
      <c r="E71" s="80">
        <v>2009</v>
      </c>
      <c r="F71" s="80" t="s">
        <v>85</v>
      </c>
      <c r="G71" s="80" t="s">
        <v>1823</v>
      </c>
      <c r="H71" s="80" t="s">
        <v>1824</v>
      </c>
      <c r="I71" s="177"/>
      <c r="J71" s="81">
        <v>4.4813744497490609</v>
      </c>
      <c r="K71" s="81">
        <v>1.048898666074529</v>
      </c>
      <c r="L71" s="81">
        <v>8.3871640481003826</v>
      </c>
      <c r="M71" s="81">
        <v>27.27393997058288</v>
      </c>
      <c r="N71" s="81">
        <v>21.328705203343297</v>
      </c>
      <c r="O71" s="81">
        <v>18.020889923244617</v>
      </c>
      <c r="P71" s="81">
        <v>18.194489088623797</v>
      </c>
      <c r="Q71" s="81">
        <v>0.94862859772681551</v>
      </c>
      <c r="R71" s="81">
        <v>1.2836125872099604</v>
      </c>
      <c r="S71" s="81">
        <v>1.7275858106161135</v>
      </c>
      <c r="T71" s="82"/>
      <c r="U71" s="81">
        <v>516283</v>
      </c>
      <c r="V71" s="81">
        <v>538</v>
      </c>
      <c r="W71" s="81">
        <v>177</v>
      </c>
      <c r="X71" s="81">
        <v>5254</v>
      </c>
      <c r="Y71" s="81">
        <v>5284</v>
      </c>
      <c r="Z71" s="81">
        <v>9110</v>
      </c>
      <c r="AA71" s="81">
        <v>3662</v>
      </c>
      <c r="AB71" s="81">
        <v>16272</v>
      </c>
      <c r="AC71" s="81">
        <v>236536</v>
      </c>
      <c r="AD71" s="81">
        <v>1.7275858106161135</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3.87</v>
      </c>
      <c r="BJ71" s="81">
        <v>0</v>
      </c>
      <c r="BK71" s="81">
        <v>9.1900000000000013</v>
      </c>
      <c r="BL71" s="81">
        <v>0</v>
      </c>
      <c r="BM71" s="82"/>
      <c r="BN71" s="81">
        <v>0</v>
      </c>
      <c r="BO71" s="81">
        <v>0</v>
      </c>
      <c r="BP71" s="81">
        <v>1</v>
      </c>
      <c r="BQ71" s="81">
        <v>0</v>
      </c>
      <c r="BR71" s="81">
        <v>2</v>
      </c>
      <c r="BS71" s="81">
        <v>0</v>
      </c>
      <c r="BT71"/>
      <c r="BU71" s="80"/>
      <c r="BV71" s="80"/>
      <c r="BW71" s="80"/>
      <c r="BX71" s="80"/>
      <c r="BY71" s="80"/>
      <c r="BZ71" s="80"/>
      <c r="CA71" s="80"/>
      <c r="CB71" s="80"/>
      <c r="CC71" s="80"/>
    </row>
    <row r="72" spans="1:81">
      <c r="A72" s="80" t="s">
        <v>1830</v>
      </c>
      <c r="B72" s="80">
        <v>364</v>
      </c>
      <c r="C72" s="80">
        <v>7</v>
      </c>
      <c r="D72" s="80">
        <v>22</v>
      </c>
      <c r="E72" s="80">
        <v>2010</v>
      </c>
      <c r="F72" s="80" t="s">
        <v>86</v>
      </c>
      <c r="G72" s="80" t="s">
        <v>1823</v>
      </c>
      <c r="H72" s="80" t="s">
        <v>1824</v>
      </c>
      <c r="I72" s="177"/>
      <c r="J72" s="81">
        <v>4.5933843497123386</v>
      </c>
      <c r="K72" s="81">
        <v>1.0690968881982847</v>
      </c>
      <c r="L72" s="81">
        <v>7.9404396642323238</v>
      </c>
      <c r="M72" s="81">
        <v>26.599458564408661</v>
      </c>
      <c r="N72" s="81">
        <v>21.503277365233149</v>
      </c>
      <c r="O72" s="81">
        <v>17.902095884238062</v>
      </c>
      <c r="P72" s="81">
        <v>18.252853637696091</v>
      </c>
      <c r="Q72" s="81">
        <v>0.97741506007078038</v>
      </c>
      <c r="R72" s="81">
        <v>1.3127520049690229</v>
      </c>
      <c r="S72" s="81">
        <v>1.8389857016147846</v>
      </c>
      <c r="T72" s="82"/>
      <c r="U72" s="81">
        <v>566125</v>
      </c>
      <c r="V72" s="81">
        <v>538</v>
      </c>
      <c r="W72" s="81">
        <v>177</v>
      </c>
      <c r="X72" s="81">
        <v>5254</v>
      </c>
      <c r="Y72" s="81">
        <v>5318</v>
      </c>
      <c r="Z72" s="81">
        <v>9092</v>
      </c>
      <c r="AA72" s="81">
        <v>3582</v>
      </c>
      <c r="AB72" s="81">
        <v>16065</v>
      </c>
      <c r="AC72" s="81">
        <v>229244</v>
      </c>
      <c r="AD72" s="81">
        <v>1.8389857016147846</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4.78</v>
      </c>
      <c r="BJ72" s="81">
        <v>0</v>
      </c>
      <c r="BK72" s="81">
        <v>9.1539999999999999</v>
      </c>
      <c r="BL72" s="81">
        <v>0</v>
      </c>
      <c r="BM72" s="82"/>
      <c r="BN72" s="81">
        <v>0</v>
      </c>
      <c r="BO72" s="81">
        <v>0</v>
      </c>
      <c r="BP72" s="81">
        <v>1</v>
      </c>
      <c r="BQ72" s="81">
        <v>0</v>
      </c>
      <c r="BR72" s="81">
        <v>2</v>
      </c>
      <c r="BS72" s="81">
        <v>0</v>
      </c>
      <c r="BT72"/>
      <c r="BU72" s="80">
        <v>13.933999999999999</v>
      </c>
      <c r="BV72" s="80">
        <v>0</v>
      </c>
      <c r="BW72" s="80">
        <v>0</v>
      </c>
      <c r="BX72" s="80">
        <v>0</v>
      </c>
      <c r="BY72" s="80">
        <v>0</v>
      </c>
      <c r="BZ72" s="80">
        <v>0</v>
      </c>
      <c r="CA72" s="80">
        <v>0</v>
      </c>
      <c r="CB72" s="80">
        <v>0</v>
      </c>
      <c r="CC72" s="80">
        <v>0</v>
      </c>
    </row>
    <row r="73" spans="1:81">
      <c r="A73" s="80" t="s">
        <v>1831</v>
      </c>
      <c r="B73" s="80">
        <v>365</v>
      </c>
      <c r="C73" s="80">
        <v>8</v>
      </c>
      <c r="D73" s="80">
        <v>22</v>
      </c>
      <c r="E73" s="80">
        <v>2011</v>
      </c>
      <c r="F73" s="80" t="s">
        <v>87</v>
      </c>
      <c r="G73" s="80" t="s">
        <v>1823</v>
      </c>
      <c r="H73" s="80" t="s">
        <v>1824</v>
      </c>
      <c r="I73" s="177"/>
      <c r="J73" s="81">
        <v>8.4426731280880016</v>
      </c>
      <c r="K73" s="81">
        <v>1.4360796560200053</v>
      </c>
      <c r="L73" s="81">
        <v>7.4127956279507696</v>
      </c>
      <c r="M73" s="81">
        <v>30.956536011179718</v>
      </c>
      <c r="N73" s="81">
        <v>25.406160889849748</v>
      </c>
      <c r="O73" s="81">
        <v>17.577329174096111</v>
      </c>
      <c r="P73" s="81">
        <v>17.576920981310202</v>
      </c>
      <c r="Q73" s="81">
        <v>1.1160457557076922</v>
      </c>
      <c r="R73" s="81">
        <v>1.0880364225383095</v>
      </c>
      <c r="S73" s="81">
        <v>1.8598775612803757</v>
      </c>
      <c r="T73" s="82"/>
      <c r="U73" s="81">
        <v>858042</v>
      </c>
      <c r="V73" s="81">
        <v>538</v>
      </c>
      <c r="W73" s="81">
        <v>177</v>
      </c>
      <c r="X73" s="81">
        <v>5254</v>
      </c>
      <c r="Y73" s="81">
        <v>5368</v>
      </c>
      <c r="Z73" s="81">
        <v>9121</v>
      </c>
      <c r="AA73" s="81">
        <v>3552</v>
      </c>
      <c r="AB73" s="81">
        <v>15903</v>
      </c>
      <c r="AC73" s="81">
        <v>189688</v>
      </c>
      <c r="AD73" s="81">
        <v>1.8598775612803757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4.444</v>
      </c>
      <c r="BJ73" s="81">
        <v>0</v>
      </c>
      <c r="BK73" s="81">
        <v>6.9449999999999994</v>
      </c>
      <c r="BL73" s="81">
        <v>0</v>
      </c>
      <c r="BM73" s="82"/>
      <c r="BN73" s="81">
        <v>0</v>
      </c>
      <c r="BO73" s="81">
        <v>0</v>
      </c>
      <c r="BP73" s="81">
        <v>1</v>
      </c>
      <c r="BQ73" s="81">
        <v>0</v>
      </c>
      <c r="BR73" s="81">
        <v>2</v>
      </c>
      <c r="BS73" s="81">
        <v>0</v>
      </c>
      <c r="BT73"/>
      <c r="BU73" s="80">
        <v>11.388999999999999</v>
      </c>
      <c r="BV73" s="80">
        <v>0</v>
      </c>
      <c r="BW73" s="80">
        <v>0</v>
      </c>
      <c r="BX73" s="80">
        <v>0</v>
      </c>
      <c r="BY73" s="80">
        <v>0</v>
      </c>
      <c r="BZ73" s="80">
        <v>0</v>
      </c>
      <c r="CA73" s="80">
        <v>0</v>
      </c>
      <c r="CB73" s="80">
        <v>0</v>
      </c>
      <c r="CC73" s="80">
        <v>0</v>
      </c>
    </row>
    <row r="74" spans="1:81">
      <c r="A74" s="80" t="s">
        <v>1832</v>
      </c>
      <c r="B74" s="80">
        <v>366</v>
      </c>
      <c r="C74" s="80">
        <v>9</v>
      </c>
      <c r="D74" s="80">
        <v>22</v>
      </c>
      <c r="E74" s="80">
        <v>2012</v>
      </c>
      <c r="F74" s="80" t="s">
        <v>88</v>
      </c>
      <c r="G74" s="80" t="s">
        <v>1823</v>
      </c>
      <c r="H74" s="80" t="s">
        <v>1824</v>
      </c>
      <c r="I74" s="177"/>
      <c r="J74" s="81">
        <v>7.1197849115433707</v>
      </c>
      <c r="K74" s="81">
        <v>1.348148714083268</v>
      </c>
      <c r="L74" s="81">
        <v>7.434934859469938</v>
      </c>
      <c r="M74" s="81">
        <v>34.829844899526528</v>
      </c>
      <c r="N74" s="81">
        <v>27.296488036061596</v>
      </c>
      <c r="O74" s="81">
        <v>17.651237629317592</v>
      </c>
      <c r="P74" s="81">
        <v>17.597301269914599</v>
      </c>
      <c r="Q74" s="81">
        <v>1.2009674844304636</v>
      </c>
      <c r="R74" s="81">
        <v>1.2054582700506673</v>
      </c>
      <c r="S74" s="81">
        <v>2.0363410864134797</v>
      </c>
      <c r="T74" s="82"/>
      <c r="U74" s="81">
        <v>663605</v>
      </c>
      <c r="V74" s="81">
        <v>538</v>
      </c>
      <c r="W74" s="81">
        <v>177</v>
      </c>
      <c r="X74" s="81">
        <v>5254</v>
      </c>
      <c r="Y74" s="81">
        <v>5424</v>
      </c>
      <c r="Z74" s="81">
        <v>9232</v>
      </c>
      <c r="AA74" s="81">
        <v>3536</v>
      </c>
      <c r="AB74" s="81">
        <v>15751</v>
      </c>
      <c r="AC74" s="81">
        <v>204716</v>
      </c>
      <c r="AD74" s="81">
        <v>2.0363410864134797</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5.4180000000000001</v>
      </c>
      <c r="BJ74" s="81">
        <v>0</v>
      </c>
      <c r="BK74" s="81">
        <v>8.6850000000000005</v>
      </c>
      <c r="BL74" s="81">
        <v>0</v>
      </c>
      <c r="BM74" s="82"/>
      <c r="BN74" s="81">
        <v>0</v>
      </c>
      <c r="BO74" s="81">
        <v>0</v>
      </c>
      <c r="BP74" s="81">
        <v>1</v>
      </c>
      <c r="BQ74" s="81">
        <v>0</v>
      </c>
      <c r="BR74" s="81">
        <v>2</v>
      </c>
      <c r="BS74" s="81">
        <v>0</v>
      </c>
      <c r="BT74"/>
      <c r="BU74" s="80">
        <v>14.103</v>
      </c>
      <c r="BV74" s="80">
        <v>0</v>
      </c>
      <c r="BW74" s="80">
        <v>0</v>
      </c>
      <c r="BX74" s="80">
        <v>0</v>
      </c>
      <c r="BY74" s="80">
        <v>0</v>
      </c>
      <c r="BZ74" s="80">
        <v>0</v>
      </c>
      <c r="CA74" s="80">
        <v>0</v>
      </c>
      <c r="CB74" s="80">
        <v>0</v>
      </c>
      <c r="CC74" s="80">
        <v>0</v>
      </c>
    </row>
    <row r="75" spans="1:81">
      <c r="A75" s="80" t="s">
        <v>1833</v>
      </c>
      <c r="B75" s="80">
        <v>367</v>
      </c>
      <c r="C75" s="80">
        <v>10</v>
      </c>
      <c r="D75" s="80">
        <v>22</v>
      </c>
      <c r="E75" s="80">
        <v>2013</v>
      </c>
      <c r="F75" s="80" t="s">
        <v>89</v>
      </c>
      <c r="G75" s="80" t="s">
        <v>1823</v>
      </c>
      <c r="H75" s="80" t="s">
        <v>1824</v>
      </c>
      <c r="I75" s="177"/>
      <c r="J75" s="81">
        <v>5.660489757679219</v>
      </c>
      <c r="K75" s="81">
        <v>1.1445437651677934</v>
      </c>
      <c r="L75" s="81">
        <v>5.3936524486651818</v>
      </c>
      <c r="M75" s="81">
        <v>30.060353669339392</v>
      </c>
      <c r="N75" s="81">
        <v>26.803908838201796</v>
      </c>
      <c r="O75" s="81">
        <v>17.041414833473368</v>
      </c>
      <c r="P75" s="81">
        <v>17.698573554210643</v>
      </c>
      <c r="Q75" s="81">
        <v>1.2105474184068923</v>
      </c>
      <c r="R75" s="81">
        <v>1.4319141498793839</v>
      </c>
      <c r="S75" s="81">
        <v>1.8154061440061866</v>
      </c>
      <c r="T75" s="82"/>
      <c r="U75" s="81">
        <v>580054</v>
      </c>
      <c r="V75" s="81">
        <v>538</v>
      </c>
      <c r="W75" s="81">
        <v>177</v>
      </c>
      <c r="X75" s="81">
        <v>5254</v>
      </c>
      <c r="Y75" s="81">
        <v>5415</v>
      </c>
      <c r="Z75" s="81">
        <v>9311</v>
      </c>
      <c r="AA75" s="81">
        <v>3543</v>
      </c>
      <c r="AB75" s="81">
        <v>15649</v>
      </c>
      <c r="AC75" s="81">
        <v>237371</v>
      </c>
      <c r="AD75" s="81">
        <v>1.8154061440061866</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5.968</v>
      </c>
      <c r="BJ75" s="81">
        <v>0</v>
      </c>
      <c r="BK75" s="81">
        <v>9.4380000000000006</v>
      </c>
      <c r="BL75" s="81">
        <v>0</v>
      </c>
      <c r="BM75" s="82"/>
      <c r="BN75" s="81">
        <v>0</v>
      </c>
      <c r="BO75" s="81">
        <v>0</v>
      </c>
      <c r="BP75" s="81">
        <v>1</v>
      </c>
      <c r="BQ75" s="81">
        <v>0</v>
      </c>
      <c r="BR75" s="81">
        <v>2</v>
      </c>
      <c r="BS75" s="81">
        <v>0</v>
      </c>
      <c r="BT75"/>
      <c r="BU75" s="80">
        <v>15.406000000000001</v>
      </c>
      <c r="BV75" s="80">
        <v>0</v>
      </c>
      <c r="BW75" s="80">
        <v>0</v>
      </c>
      <c r="BX75" s="80">
        <v>0</v>
      </c>
      <c r="BY75" s="80">
        <v>0</v>
      </c>
      <c r="BZ75" s="80">
        <v>0</v>
      </c>
      <c r="CA75" s="80">
        <v>0</v>
      </c>
      <c r="CB75" s="80">
        <v>0</v>
      </c>
      <c r="CC75" s="80">
        <v>0</v>
      </c>
    </row>
    <row r="76" spans="1:81">
      <c r="A76" s="80" t="s">
        <v>1834</v>
      </c>
      <c r="B76" s="80">
        <v>368</v>
      </c>
      <c r="C76" s="80">
        <v>11</v>
      </c>
      <c r="D76" s="80">
        <v>22</v>
      </c>
      <c r="E76" s="80">
        <v>2014</v>
      </c>
      <c r="F76" s="80" t="s">
        <v>90</v>
      </c>
      <c r="G76" s="80" t="s">
        <v>1823</v>
      </c>
      <c r="H76" s="80" t="s">
        <v>1824</v>
      </c>
      <c r="I76" s="177"/>
      <c r="J76" s="81">
        <v>6.0693025289059932</v>
      </c>
      <c r="K76" s="81">
        <v>1.2501886587234992</v>
      </c>
      <c r="L76" s="81">
        <v>5.9204742510511519</v>
      </c>
      <c r="M76" s="81">
        <v>29.375093849770899</v>
      </c>
      <c r="N76" s="81">
        <v>26.087302924150183</v>
      </c>
      <c r="O76" s="81">
        <v>16.284700747627159</v>
      </c>
      <c r="P76" s="81">
        <v>17.84586013233152</v>
      </c>
      <c r="Q76" s="81">
        <v>1.1467700651918815</v>
      </c>
      <c r="R76" s="81">
        <v>1.296434150780724</v>
      </c>
      <c r="S76" s="81">
        <v>1.8623889083106691</v>
      </c>
      <c r="T76" s="82"/>
      <c r="U76" s="81">
        <v>668915</v>
      </c>
      <c r="V76" s="81">
        <v>541</v>
      </c>
      <c r="W76" s="81">
        <v>129</v>
      </c>
      <c r="X76" s="81">
        <v>4592</v>
      </c>
      <c r="Y76" s="81">
        <v>5396</v>
      </c>
      <c r="Z76" s="81">
        <v>9371</v>
      </c>
      <c r="AA76" s="81">
        <v>3554</v>
      </c>
      <c r="AB76" s="81">
        <v>15451</v>
      </c>
      <c r="AC76" s="81">
        <v>215588</v>
      </c>
      <c r="AD76" s="81">
        <v>1.8623889083106691</v>
      </c>
      <c r="AE76" s="82"/>
      <c r="AF76" s="81">
        <v>6433519.9339034213</v>
      </c>
      <c r="AG76" s="81">
        <v>984644.51559149672</v>
      </c>
      <c r="AH76" s="81">
        <v>1322705.5483608774</v>
      </c>
      <c r="AI76" s="81">
        <v>31585115.520976596</v>
      </c>
      <c r="AJ76" s="81">
        <v>32346980.962484546</v>
      </c>
      <c r="AK76" s="81">
        <v>0</v>
      </c>
      <c r="AL76" s="81">
        <v>0</v>
      </c>
      <c r="AM76" s="81">
        <v>2121191.4123855368</v>
      </c>
      <c r="AN76" s="81">
        <v>0</v>
      </c>
      <c r="AO76" s="81">
        <v>0</v>
      </c>
      <c r="AP76" s="82"/>
      <c r="AQ76" s="81">
        <v>149</v>
      </c>
      <c r="AR76" s="81">
        <v>23</v>
      </c>
      <c r="AS76" s="81">
        <v>0</v>
      </c>
      <c r="AT76" s="81">
        <v>1</v>
      </c>
      <c r="AU76" s="81">
        <v>0</v>
      </c>
      <c r="AV76" s="81">
        <v>0</v>
      </c>
      <c r="AW76" s="81" t="s">
        <v>564</v>
      </c>
      <c r="AX76" s="82"/>
      <c r="AY76" s="81">
        <v>724.2</v>
      </c>
      <c r="AZ76" s="81">
        <v>537.4</v>
      </c>
      <c r="BA76" s="81">
        <v>0</v>
      </c>
      <c r="BB76" s="81">
        <v>990</v>
      </c>
      <c r="BC76" s="81">
        <v>0</v>
      </c>
      <c r="BD76" s="81">
        <v>0</v>
      </c>
      <c r="BE76" s="81" t="s">
        <v>564</v>
      </c>
      <c r="BF76" s="82"/>
      <c r="BG76" s="81">
        <v>0</v>
      </c>
      <c r="BH76" s="81">
        <v>0</v>
      </c>
      <c r="BI76" s="81">
        <v>5.8029999999999999</v>
      </c>
      <c r="BJ76" s="81">
        <v>0</v>
      </c>
      <c r="BK76" s="81">
        <v>5.6390000000000002</v>
      </c>
      <c r="BL76" s="81">
        <v>0</v>
      </c>
      <c r="BM76" s="82"/>
      <c r="BN76" s="81">
        <v>0</v>
      </c>
      <c r="BO76" s="81">
        <v>0</v>
      </c>
      <c r="BP76" s="81">
        <v>1</v>
      </c>
      <c r="BQ76" s="81">
        <v>0</v>
      </c>
      <c r="BR76" s="81">
        <v>1</v>
      </c>
      <c r="BS76" s="81">
        <v>0</v>
      </c>
      <c r="BT76"/>
      <c r="BU76" s="80">
        <v>11.442</v>
      </c>
      <c r="BV76" s="80">
        <v>0</v>
      </c>
      <c r="BW76" s="80">
        <v>0</v>
      </c>
      <c r="BX76" s="80">
        <v>0</v>
      </c>
      <c r="BY76" s="80">
        <v>0</v>
      </c>
      <c r="BZ76" s="80">
        <v>0</v>
      </c>
      <c r="CA76" s="80">
        <v>0</v>
      </c>
      <c r="CB76" s="80">
        <v>0</v>
      </c>
      <c r="CC76" s="80">
        <v>0</v>
      </c>
    </row>
    <row r="77" spans="1:81">
      <c r="A77" s="80" t="s">
        <v>1835</v>
      </c>
      <c r="B77" s="80">
        <v>369</v>
      </c>
      <c r="C77" s="80">
        <v>12</v>
      </c>
      <c r="D77" s="80">
        <v>22</v>
      </c>
      <c r="E77" s="80">
        <v>2015</v>
      </c>
      <c r="F77" s="80" t="s">
        <v>91</v>
      </c>
      <c r="G77" s="80" t="s">
        <v>1823</v>
      </c>
      <c r="H77" s="80" t="s">
        <v>1824</v>
      </c>
      <c r="I77" s="177"/>
      <c r="J77" s="81">
        <v>4.9065254043210871</v>
      </c>
      <c r="K77" s="81">
        <v>1.2634502837226995</v>
      </c>
      <c r="L77" s="81">
        <v>6.0223522158158209</v>
      </c>
      <c r="M77" s="81">
        <v>28.899178364515731</v>
      </c>
      <c r="N77" s="81">
        <v>23.429345607449186</v>
      </c>
      <c r="O77" s="81">
        <v>16.282484982444224</v>
      </c>
      <c r="P77" s="81">
        <v>17.724218565833876</v>
      </c>
      <c r="Q77" s="81">
        <v>1.1035220428569668</v>
      </c>
      <c r="R77" s="81">
        <v>1.1442311862374013</v>
      </c>
      <c r="S77" s="81">
        <v>1.8950063759678393</v>
      </c>
      <c r="T77" s="82"/>
      <c r="U77" s="81">
        <v>598740</v>
      </c>
      <c r="V77" s="81">
        <v>541</v>
      </c>
      <c r="W77" s="81">
        <v>129</v>
      </c>
      <c r="X77" s="81">
        <v>4592</v>
      </c>
      <c r="Y77" s="81">
        <v>5405</v>
      </c>
      <c r="Z77" s="81">
        <v>9460</v>
      </c>
      <c r="AA77" s="81">
        <v>3527</v>
      </c>
      <c r="AB77" s="81">
        <v>15188</v>
      </c>
      <c r="AC77" s="81">
        <v>196010</v>
      </c>
      <c r="AD77" s="81">
        <v>1.8950063759678393</v>
      </c>
      <c r="AE77" s="82"/>
      <c r="AF77" s="81">
        <v>5219022.9627463855</v>
      </c>
      <c r="AG77" s="81">
        <v>929085.55772393674</v>
      </c>
      <c r="AH77" s="81">
        <v>1047490.3824192464</v>
      </c>
      <c r="AI77" s="81">
        <v>32355783.99994823</v>
      </c>
      <c r="AJ77" s="81">
        <v>29619637.599274717</v>
      </c>
      <c r="AK77" s="81">
        <v>0</v>
      </c>
      <c r="AL77" s="81">
        <v>0</v>
      </c>
      <c r="AM77" s="81">
        <v>2081451.6887362264</v>
      </c>
      <c r="AN77" s="81">
        <v>0</v>
      </c>
      <c r="AO77" s="81">
        <v>0</v>
      </c>
      <c r="AP77" s="82"/>
      <c r="AQ77" s="81">
        <v>162</v>
      </c>
      <c r="AR77" s="81">
        <v>35</v>
      </c>
      <c r="AS77" s="81">
        <v>0</v>
      </c>
      <c r="AT77" s="81">
        <v>2</v>
      </c>
      <c r="AU77" s="81">
        <v>0</v>
      </c>
      <c r="AV77" s="81">
        <v>0</v>
      </c>
      <c r="AW77" s="81" t="s">
        <v>564</v>
      </c>
      <c r="AX77" s="82"/>
      <c r="AY77" s="81">
        <v>783.3</v>
      </c>
      <c r="AZ77" s="81">
        <v>3657.3</v>
      </c>
      <c r="BA77" s="81">
        <v>0</v>
      </c>
      <c r="BB77" s="81">
        <v>1150</v>
      </c>
      <c r="BC77" s="81">
        <v>0</v>
      </c>
      <c r="BD77" s="81">
        <v>0</v>
      </c>
      <c r="BE77" s="81" t="s">
        <v>564</v>
      </c>
      <c r="BF77" s="82"/>
      <c r="BG77" s="81">
        <v>0</v>
      </c>
      <c r="BH77" s="81">
        <v>0</v>
      </c>
      <c r="BI77" s="81">
        <v>5.5149999999999997</v>
      </c>
      <c r="BJ77" s="81">
        <v>0</v>
      </c>
      <c r="BK77" s="81">
        <v>5.7869999999999999</v>
      </c>
      <c r="BL77" s="81">
        <v>0</v>
      </c>
      <c r="BM77" s="82"/>
      <c r="BN77" s="81">
        <v>0</v>
      </c>
      <c r="BO77" s="81">
        <v>0</v>
      </c>
      <c r="BP77" s="81">
        <v>1</v>
      </c>
      <c r="BQ77" s="81">
        <v>0</v>
      </c>
      <c r="BR77" s="81">
        <v>1</v>
      </c>
      <c r="BS77" s="81">
        <v>0</v>
      </c>
      <c r="BT77"/>
      <c r="BU77" s="80">
        <v>11.302</v>
      </c>
      <c r="BV77" s="80">
        <v>0</v>
      </c>
      <c r="BW77" s="80">
        <v>0</v>
      </c>
      <c r="BX77" s="80">
        <v>0</v>
      </c>
      <c r="BY77" s="80">
        <v>0</v>
      </c>
      <c r="BZ77" s="80">
        <v>0</v>
      </c>
      <c r="CA77" s="80">
        <v>0</v>
      </c>
      <c r="CB77" s="80">
        <v>0</v>
      </c>
      <c r="CC77" s="80">
        <v>0</v>
      </c>
    </row>
    <row r="78" spans="1:81">
      <c r="A78" s="80" t="s">
        <v>1836</v>
      </c>
      <c r="B78" s="80">
        <v>370</v>
      </c>
      <c r="C78" s="80">
        <v>13</v>
      </c>
      <c r="D78" s="80">
        <v>22</v>
      </c>
      <c r="E78" s="80">
        <v>2016</v>
      </c>
      <c r="F78" s="80" t="s">
        <v>92</v>
      </c>
      <c r="G78" s="80" t="s">
        <v>1823</v>
      </c>
      <c r="H78" s="80" t="s">
        <v>1824</v>
      </c>
      <c r="I78" s="177"/>
      <c r="J78" s="81">
        <v>5.4905642175738976</v>
      </c>
      <c r="K78" s="81">
        <v>1.2978512988914028</v>
      </c>
      <c r="L78" s="81">
        <v>6.6028679457313126</v>
      </c>
      <c r="M78" s="81">
        <v>21.11300048070861</v>
      </c>
      <c r="N78" s="81">
        <v>21.843176800210763</v>
      </c>
      <c r="O78" s="81">
        <v>16.006546074325673</v>
      </c>
      <c r="P78" s="81">
        <v>18.205631086925511</v>
      </c>
      <c r="Q78" s="81">
        <v>1.052064054845204</v>
      </c>
      <c r="R78" s="81">
        <v>1.2406076873025602</v>
      </c>
      <c r="S78" s="81">
        <v>2.0555306379664398</v>
      </c>
      <c r="T78" s="82"/>
      <c r="U78" s="81">
        <v>660236</v>
      </c>
      <c r="V78" s="81">
        <v>541</v>
      </c>
      <c r="W78" s="81">
        <v>129</v>
      </c>
      <c r="X78" s="81">
        <v>4592</v>
      </c>
      <c r="Y78" s="81">
        <v>5416</v>
      </c>
      <c r="Z78" s="81">
        <v>9414</v>
      </c>
      <c r="AA78" s="81">
        <v>3747</v>
      </c>
      <c r="AB78" s="81">
        <v>14895</v>
      </c>
      <c r="AC78" s="81">
        <v>211883.58109426059</v>
      </c>
      <c r="AD78" s="81">
        <v>2.0555306379664402</v>
      </c>
      <c r="AE78" s="82"/>
      <c r="AF78" s="81">
        <v>6097368.3760997877</v>
      </c>
      <c r="AG78" s="81">
        <v>915823.92237392638</v>
      </c>
      <c r="AH78" s="81">
        <v>921592.81705924124</v>
      </c>
      <c r="AI78" s="81">
        <v>28819963.859896719</v>
      </c>
      <c r="AJ78" s="81">
        <v>27652894.329280801</v>
      </c>
      <c r="AK78" s="81">
        <v>0</v>
      </c>
      <c r="AL78" s="81">
        <v>0</v>
      </c>
      <c r="AM78" s="81">
        <v>2042883.155511807</v>
      </c>
      <c r="AN78" s="81">
        <v>0</v>
      </c>
      <c r="AO78" s="81">
        <v>0</v>
      </c>
      <c r="AP78" s="82"/>
      <c r="AQ78" s="81">
        <v>175</v>
      </c>
      <c r="AR78" s="81">
        <v>42</v>
      </c>
      <c r="AS78" s="81">
        <v>0</v>
      </c>
      <c r="AT78" s="81">
        <v>2</v>
      </c>
      <c r="AU78" s="81">
        <v>0</v>
      </c>
      <c r="AV78" s="81">
        <v>0</v>
      </c>
      <c r="AW78" s="81" t="s">
        <v>564</v>
      </c>
      <c r="AX78" s="82"/>
      <c r="AY78" s="81">
        <v>856.4</v>
      </c>
      <c r="AZ78" s="81">
        <v>10215.6</v>
      </c>
      <c r="BA78" s="81">
        <v>0</v>
      </c>
      <c r="BB78" s="81">
        <v>1150</v>
      </c>
      <c r="BC78" s="81">
        <v>0</v>
      </c>
      <c r="BD78" s="81">
        <v>0</v>
      </c>
      <c r="BE78" s="81" t="s">
        <v>564</v>
      </c>
      <c r="BF78" s="82"/>
      <c r="BG78" s="81">
        <v>0</v>
      </c>
      <c r="BH78" s="81">
        <v>0</v>
      </c>
      <c r="BI78" s="81">
        <v>5.4939999999999998</v>
      </c>
      <c r="BJ78" s="81">
        <v>0</v>
      </c>
      <c r="BK78" s="81">
        <v>5.9569999999999999</v>
      </c>
      <c r="BL78" s="81">
        <v>0</v>
      </c>
      <c r="BM78" s="82"/>
      <c r="BN78" s="81">
        <v>0</v>
      </c>
      <c r="BO78" s="81">
        <v>0</v>
      </c>
      <c r="BP78" s="81">
        <v>1</v>
      </c>
      <c r="BQ78" s="81">
        <v>0</v>
      </c>
      <c r="BR78" s="81">
        <v>1</v>
      </c>
      <c r="BS78" s="81">
        <v>0</v>
      </c>
      <c r="BT78"/>
      <c r="BU78" s="80">
        <v>11.451000000000001</v>
      </c>
      <c r="BV78" s="80">
        <v>0</v>
      </c>
      <c r="BW78" s="80">
        <v>0</v>
      </c>
      <c r="BX78" s="80">
        <v>0</v>
      </c>
      <c r="BY78" s="80">
        <v>0</v>
      </c>
      <c r="BZ78" s="80">
        <v>0</v>
      </c>
      <c r="CA78" s="80">
        <v>0</v>
      </c>
      <c r="CB78" s="80">
        <v>0</v>
      </c>
      <c r="CC78" s="80">
        <v>0</v>
      </c>
    </row>
    <row r="79" spans="1:81">
      <c r="A79" s="80" t="s">
        <v>1837</v>
      </c>
      <c r="B79" s="80">
        <v>371</v>
      </c>
      <c r="C79" s="80">
        <v>14</v>
      </c>
      <c r="D79" s="80">
        <v>22</v>
      </c>
      <c r="E79" s="80">
        <v>2017</v>
      </c>
      <c r="F79" s="80" t="s">
        <v>71</v>
      </c>
      <c r="G79" s="80" t="s">
        <v>1823</v>
      </c>
      <c r="H79" s="80" t="s">
        <v>1824</v>
      </c>
      <c r="I79" s="177"/>
      <c r="J79" s="81">
        <v>5.427671310508706</v>
      </c>
      <c r="K79" s="81">
        <v>1.334009886155983</v>
      </c>
      <c r="L79" s="81">
        <v>6.8407767734243921</v>
      </c>
      <c r="M79" s="81">
        <v>19.569269738278859</v>
      </c>
      <c r="N79" s="81">
        <v>23.200783411410736</v>
      </c>
      <c r="O79" s="81">
        <v>15.723614270996558</v>
      </c>
      <c r="P79" s="81">
        <v>17.993746041673855</v>
      </c>
      <c r="Q79" s="81">
        <v>0.99998994644904893</v>
      </c>
      <c r="R79" s="81">
        <v>0.70318469993148569</v>
      </c>
      <c r="S79" s="81">
        <v>1.9608681378066626</v>
      </c>
      <c r="T79" s="82"/>
      <c r="U79" s="81">
        <v>690011</v>
      </c>
      <c r="V79" s="81">
        <v>541</v>
      </c>
      <c r="W79" s="81">
        <v>129</v>
      </c>
      <c r="X79" s="81">
        <v>4592</v>
      </c>
      <c r="Y79" s="81">
        <v>5421</v>
      </c>
      <c r="Z79" s="81">
        <v>9401</v>
      </c>
      <c r="AA79" s="81">
        <v>3727</v>
      </c>
      <c r="AB79" s="81">
        <v>14641</v>
      </c>
      <c r="AC79" s="81">
        <v>122480</v>
      </c>
      <c r="AD79" s="81">
        <v>1.960868137806663</v>
      </c>
      <c r="AE79" s="82"/>
      <c r="AF79" s="81">
        <v>6160013.4305794286</v>
      </c>
      <c r="AG79" s="81">
        <v>959341.66895006376</v>
      </c>
      <c r="AH79" s="81">
        <v>1290558.33753843</v>
      </c>
      <c r="AI79" s="81">
        <v>28270817.11846593</v>
      </c>
      <c r="AJ79" s="81">
        <v>29553618.917824019</v>
      </c>
      <c r="AK79" s="81">
        <v>0</v>
      </c>
      <c r="AL79" s="81">
        <v>0</v>
      </c>
      <c r="AM79" s="81">
        <v>2011188.5219304571</v>
      </c>
      <c r="AN79" s="81">
        <v>0</v>
      </c>
      <c r="AO79" s="81">
        <v>0</v>
      </c>
      <c r="AP79" s="82"/>
      <c r="AQ79" s="81">
        <v>183</v>
      </c>
      <c r="AR79" s="81">
        <v>45</v>
      </c>
      <c r="AS79" s="81">
        <v>0</v>
      </c>
      <c r="AT79" s="81">
        <v>2</v>
      </c>
      <c r="AU79" s="81">
        <v>0</v>
      </c>
      <c r="AV79" s="81">
        <v>0</v>
      </c>
      <c r="AW79" s="81" t="s">
        <v>564</v>
      </c>
      <c r="AX79" s="82"/>
      <c r="AY79" s="81">
        <v>900.8</v>
      </c>
      <c r="AZ79" s="81">
        <v>10284.799999999999</v>
      </c>
      <c r="BA79" s="81">
        <v>0</v>
      </c>
      <c r="BB79" s="81">
        <v>1150</v>
      </c>
      <c r="BC79" s="81">
        <v>0</v>
      </c>
      <c r="BD79" s="81">
        <v>0</v>
      </c>
      <c r="BE79" s="81" t="s">
        <v>564</v>
      </c>
      <c r="BF79" s="82"/>
      <c r="BG79" s="81">
        <v>0</v>
      </c>
      <c r="BH79" s="81">
        <v>0</v>
      </c>
      <c r="BI79" s="81">
        <v>5.62</v>
      </c>
      <c r="BJ79" s="81">
        <v>0</v>
      </c>
      <c r="BK79" s="81">
        <v>5.7220000000000004</v>
      </c>
      <c r="BL79" s="81">
        <v>0</v>
      </c>
      <c r="BM79" s="82"/>
      <c r="BN79" s="81">
        <v>0</v>
      </c>
      <c r="BO79" s="81">
        <v>0</v>
      </c>
      <c r="BP79" s="81">
        <v>1</v>
      </c>
      <c r="BQ79" s="81">
        <v>0</v>
      </c>
      <c r="BR79" s="81">
        <v>1</v>
      </c>
      <c r="BS79" s="81">
        <v>0</v>
      </c>
      <c r="BT79"/>
      <c r="BU79" s="80">
        <v>11.342000000000001</v>
      </c>
      <c r="BV79" s="80">
        <v>0</v>
      </c>
      <c r="BW79" s="80">
        <v>0</v>
      </c>
      <c r="BX79" s="80">
        <v>0</v>
      </c>
      <c r="BY79" s="80">
        <v>0</v>
      </c>
      <c r="BZ79" s="80">
        <v>0</v>
      </c>
      <c r="CA79" s="80">
        <v>0</v>
      </c>
      <c r="CB79" s="80">
        <v>0</v>
      </c>
      <c r="CC79" s="80">
        <v>0</v>
      </c>
    </row>
    <row r="80" spans="1:81">
      <c r="A80" s="80" t="s">
        <v>1838</v>
      </c>
      <c r="B80" s="80">
        <v>372</v>
      </c>
      <c r="C80" s="80">
        <v>15</v>
      </c>
      <c r="D80" s="80">
        <v>22</v>
      </c>
      <c r="E80" s="80">
        <v>2018</v>
      </c>
      <c r="F80" s="80" t="s">
        <v>93</v>
      </c>
      <c r="G80" s="80" t="s">
        <v>1823</v>
      </c>
      <c r="H80" s="80" t="s">
        <v>1824</v>
      </c>
      <c r="I80" s="177"/>
      <c r="J80" s="81">
        <v>5.7227452163065902</v>
      </c>
      <c r="K80" s="81">
        <v>1.2679653518471008</v>
      </c>
      <c r="L80" s="81">
        <v>6.2031741667783677</v>
      </c>
      <c r="M80" s="81">
        <v>20.756244650140257</v>
      </c>
      <c r="N80" s="81">
        <v>21.20149341040511</v>
      </c>
      <c r="O80" s="81">
        <v>15.360915811892509</v>
      </c>
      <c r="P80" s="81">
        <v>17.742933745109269</v>
      </c>
      <c r="Q80" s="81">
        <v>0.91095448162552228</v>
      </c>
      <c r="R80" s="81">
        <v>0.71586517430702046</v>
      </c>
      <c r="S80" s="81">
        <v>2.0719790420308999</v>
      </c>
      <c r="T80" s="82"/>
      <c r="U80" s="81">
        <v>701624</v>
      </c>
      <c r="V80" s="81">
        <v>541</v>
      </c>
      <c r="W80" s="81">
        <v>129</v>
      </c>
      <c r="X80" s="81">
        <v>4592</v>
      </c>
      <c r="Y80" s="81">
        <v>5397</v>
      </c>
      <c r="Z80" s="81">
        <v>9360</v>
      </c>
      <c r="AA80" s="81">
        <v>3712</v>
      </c>
      <c r="AB80" s="81">
        <v>14373</v>
      </c>
      <c r="AC80" s="81">
        <v>124200</v>
      </c>
      <c r="AD80" s="81">
        <v>2.0719790420308999</v>
      </c>
      <c r="AE80" s="82"/>
      <c r="AF80" s="81">
        <v>6554070.6938576074</v>
      </c>
      <c r="AG80" s="81">
        <v>852644.49263529119</v>
      </c>
      <c r="AH80" s="81">
        <v>1223619.775000571</v>
      </c>
      <c r="AI80" s="81">
        <v>28199271.86393372</v>
      </c>
      <c r="AJ80" s="81">
        <v>26911020.5569578</v>
      </c>
      <c r="AK80" s="81">
        <v>0</v>
      </c>
      <c r="AL80" s="81">
        <v>0</v>
      </c>
      <c r="AM80" s="81">
        <v>1978459.414258529</v>
      </c>
      <c r="AN80" s="81">
        <v>0</v>
      </c>
      <c r="AO80" s="81">
        <v>0</v>
      </c>
      <c r="AP80" s="82"/>
      <c r="AQ80" s="81">
        <v>190</v>
      </c>
      <c r="AR80" s="81">
        <v>47</v>
      </c>
      <c r="AS80" s="81">
        <v>0</v>
      </c>
      <c r="AT80" s="81">
        <v>2</v>
      </c>
      <c r="AU80" s="81">
        <v>0</v>
      </c>
      <c r="AV80" s="81">
        <v>0</v>
      </c>
      <c r="AW80" s="81" t="s">
        <v>564</v>
      </c>
      <c r="AX80" s="82"/>
      <c r="AY80" s="81">
        <v>948.80000000000007</v>
      </c>
      <c r="AZ80" s="81">
        <v>11333.9</v>
      </c>
      <c r="BA80" s="81">
        <v>0</v>
      </c>
      <c r="BB80" s="81">
        <v>1150</v>
      </c>
      <c r="BC80" s="81">
        <v>0</v>
      </c>
      <c r="BD80" s="81">
        <v>0</v>
      </c>
      <c r="BE80" s="81" t="s">
        <v>564</v>
      </c>
      <c r="BF80" s="82"/>
      <c r="BG80" s="81">
        <v>0</v>
      </c>
      <c r="BH80" s="81">
        <v>0</v>
      </c>
      <c r="BI80" s="81">
        <v>4.9859999999999998</v>
      </c>
      <c r="BJ80" s="81">
        <v>0</v>
      </c>
      <c r="BK80" s="81">
        <v>5.4710000000000001</v>
      </c>
      <c r="BL80" s="81">
        <v>0</v>
      </c>
      <c r="BM80" s="82"/>
      <c r="BN80" s="81">
        <v>0</v>
      </c>
      <c r="BO80" s="81">
        <v>0</v>
      </c>
      <c r="BP80" s="81">
        <v>1</v>
      </c>
      <c r="BQ80" s="81">
        <v>0</v>
      </c>
      <c r="BR80" s="81">
        <v>1</v>
      </c>
      <c r="BS80" s="81">
        <v>0</v>
      </c>
      <c r="BT80"/>
      <c r="BU80" s="80">
        <v>10.457000000000001</v>
      </c>
      <c r="BV80" s="80">
        <v>0</v>
      </c>
      <c r="BW80" s="80">
        <v>0</v>
      </c>
      <c r="BX80" s="80">
        <v>0</v>
      </c>
      <c r="BY80" s="80">
        <v>0</v>
      </c>
      <c r="BZ80" s="80">
        <v>0</v>
      </c>
      <c r="CA80" s="80">
        <v>0</v>
      </c>
      <c r="CB80" s="80">
        <v>0</v>
      </c>
      <c r="CC80" s="80">
        <v>0</v>
      </c>
    </row>
    <row r="81" spans="1:81">
      <c r="A81" s="80" t="s">
        <v>1839</v>
      </c>
      <c r="B81" s="80">
        <v>373</v>
      </c>
      <c r="C81" s="80">
        <v>16</v>
      </c>
      <c r="D81" s="80">
        <v>22</v>
      </c>
      <c r="E81" s="80">
        <v>2019</v>
      </c>
      <c r="F81" s="80" t="s">
        <v>73</v>
      </c>
      <c r="G81" s="80" t="s">
        <v>1823</v>
      </c>
      <c r="H81" s="80" t="s">
        <v>1824</v>
      </c>
      <c r="I81" s="177"/>
      <c r="J81" s="81">
        <v>5.5175750043092346</v>
      </c>
      <c r="K81" s="81">
        <v>1.1737182436975984</v>
      </c>
      <c r="L81" s="81">
        <v>6.2642915080686672</v>
      </c>
      <c r="M81" s="81">
        <v>20.780122189140268</v>
      </c>
      <c r="N81" s="81">
        <v>20.325673754530804</v>
      </c>
      <c r="O81" s="81">
        <v>14.800296887345663</v>
      </c>
      <c r="P81" s="81">
        <v>16.797962954200631</v>
      </c>
      <c r="Q81" s="81">
        <v>0.86089932818496429</v>
      </c>
      <c r="R81" s="81">
        <v>1.0294830319001018</v>
      </c>
      <c r="S81" s="81">
        <v>2.2701481470659246</v>
      </c>
      <c r="T81" s="82"/>
      <c r="U81" s="81">
        <v>677662</v>
      </c>
      <c r="V81" s="81">
        <v>541</v>
      </c>
      <c r="W81" s="81">
        <v>129</v>
      </c>
      <c r="X81" s="81">
        <v>4592</v>
      </c>
      <c r="Y81" s="81">
        <v>5314</v>
      </c>
      <c r="Z81" s="81">
        <v>9266</v>
      </c>
      <c r="AA81" s="81">
        <v>3488</v>
      </c>
      <c r="AB81" s="81">
        <v>13951</v>
      </c>
      <c r="AC81" s="81">
        <v>181537</v>
      </c>
      <c r="AD81" s="81">
        <v>2.270148147065925</v>
      </c>
      <c r="AE81" s="82"/>
      <c r="AF81" s="81">
        <v>6686193.6189479074</v>
      </c>
      <c r="AG81" s="81">
        <v>825611.63456982025</v>
      </c>
      <c r="AH81" s="81">
        <v>1284506.3513843419</v>
      </c>
      <c r="AI81" s="81">
        <v>30126377.210037749</v>
      </c>
      <c r="AJ81" s="81">
        <v>27053864.74118261</v>
      </c>
      <c r="AK81" s="81">
        <v>0</v>
      </c>
      <c r="AL81" s="81">
        <v>0</v>
      </c>
      <c r="AM81" s="81">
        <v>1900021.1769282289</v>
      </c>
      <c r="AN81" s="81">
        <v>0</v>
      </c>
      <c r="AO81" s="81">
        <v>0</v>
      </c>
      <c r="AP81" s="82"/>
      <c r="AQ81" s="81">
        <v>202</v>
      </c>
      <c r="AR81" s="81">
        <v>51</v>
      </c>
      <c r="AS81" s="81">
        <v>0</v>
      </c>
      <c r="AT81" s="81">
        <v>2</v>
      </c>
      <c r="AU81" s="81">
        <v>0</v>
      </c>
      <c r="AV81" s="81">
        <v>0</v>
      </c>
      <c r="AW81" s="81" t="s">
        <v>564</v>
      </c>
      <c r="AX81" s="82"/>
      <c r="AY81" s="81">
        <v>1012.2</v>
      </c>
      <c r="AZ81" s="81">
        <v>14917</v>
      </c>
      <c r="BA81" s="81">
        <v>0</v>
      </c>
      <c r="BB81" s="81">
        <v>1150</v>
      </c>
      <c r="BC81" s="81">
        <v>0</v>
      </c>
      <c r="BD81" s="81">
        <v>0</v>
      </c>
      <c r="BE81" s="81" t="s">
        <v>564</v>
      </c>
      <c r="BF81" s="82"/>
      <c r="BG81" s="81">
        <v>0</v>
      </c>
      <c r="BH81" s="81">
        <v>0</v>
      </c>
      <c r="BI81" s="81">
        <v>4.4429999999999996</v>
      </c>
      <c r="BJ81" s="81">
        <v>0</v>
      </c>
      <c r="BK81" s="81">
        <v>5.202</v>
      </c>
      <c r="BL81" s="81">
        <v>0</v>
      </c>
      <c r="BM81" s="82"/>
      <c r="BN81" s="81">
        <v>0</v>
      </c>
      <c r="BO81" s="81">
        <v>0</v>
      </c>
      <c r="BP81" s="81">
        <v>1</v>
      </c>
      <c r="BQ81" s="81">
        <v>0</v>
      </c>
      <c r="BR81" s="81">
        <v>1</v>
      </c>
      <c r="BS81" s="81">
        <v>0</v>
      </c>
      <c r="BT81"/>
      <c r="BU81" s="80">
        <v>9.6449999999999996</v>
      </c>
      <c r="BV81" s="80">
        <v>0</v>
      </c>
      <c r="BW81" s="80">
        <v>0</v>
      </c>
      <c r="BX81" s="80">
        <v>0</v>
      </c>
      <c r="BY81" s="80">
        <v>0</v>
      </c>
      <c r="BZ81" s="80">
        <v>0</v>
      </c>
      <c r="CA81" s="80">
        <v>0</v>
      </c>
      <c r="CB81" s="80">
        <v>0</v>
      </c>
      <c r="CC81" s="80">
        <v>0</v>
      </c>
    </row>
    <row r="82" spans="1:81">
      <c r="A82" s="80" t="s">
        <v>1840</v>
      </c>
      <c r="B82" s="80">
        <v>374</v>
      </c>
      <c r="C82" s="80">
        <v>17</v>
      </c>
      <c r="D82" s="80">
        <v>22</v>
      </c>
      <c r="E82" s="80">
        <v>2020</v>
      </c>
      <c r="F82" s="80" t="s">
        <v>218</v>
      </c>
      <c r="G82" s="80" t="s">
        <v>1823</v>
      </c>
      <c r="H82" s="80" t="s">
        <v>1824</v>
      </c>
      <c r="I82" s="177"/>
      <c r="J82" s="81">
        <v>4.7961234424336672</v>
      </c>
      <c r="K82" s="81">
        <v>1.1575289592620168</v>
      </c>
      <c r="L82" s="81">
        <v>5.5189731937525188</v>
      </c>
      <c r="M82" s="81">
        <v>16.810631829486454</v>
      </c>
      <c r="N82" s="81">
        <v>18.114087359361182</v>
      </c>
      <c r="O82" s="81">
        <v>12.862196796704122</v>
      </c>
      <c r="P82" s="81">
        <v>16.382837956743955</v>
      </c>
      <c r="Q82" s="81">
        <v>0.80567276925723408</v>
      </c>
      <c r="R82" s="81">
        <v>0</v>
      </c>
      <c r="S82" s="81">
        <v>1.7990072805579671</v>
      </c>
      <c r="T82" s="82"/>
      <c r="U82" s="81">
        <v>621862</v>
      </c>
      <c r="V82" s="81">
        <v>529</v>
      </c>
      <c r="W82" s="81">
        <v>139</v>
      </c>
      <c r="X82" s="81">
        <v>4447</v>
      </c>
      <c r="Y82" s="81">
        <v>5310</v>
      </c>
      <c r="Z82" s="81">
        <v>9191</v>
      </c>
      <c r="AA82" s="81">
        <v>3696</v>
      </c>
      <c r="AB82" s="81">
        <v>13664</v>
      </c>
      <c r="AC82" s="81">
        <v>0</v>
      </c>
      <c r="AD82" s="81">
        <v>1.7990072805579671</v>
      </c>
      <c r="AE82" s="82"/>
      <c r="AF82" s="81">
        <v>5826552.6345805395</v>
      </c>
      <c r="AG82" s="81">
        <v>792053.36930237338</v>
      </c>
      <c r="AH82" s="81">
        <v>1140313.0836264631</v>
      </c>
      <c r="AI82" s="81">
        <v>24961742.088299356</v>
      </c>
      <c r="AJ82" s="81">
        <v>25680376.181061607</v>
      </c>
      <c r="AK82" s="81"/>
      <c r="AL82" s="81"/>
      <c r="AM82" s="81">
        <v>1783303.8102063125</v>
      </c>
      <c r="AN82" s="81"/>
      <c r="AO82" s="81"/>
      <c r="AP82" s="82"/>
      <c r="AQ82" s="81">
        <v>209</v>
      </c>
      <c r="AR82" s="81">
        <v>57</v>
      </c>
      <c r="AS82" s="81">
        <v>0</v>
      </c>
      <c r="AT82" s="81">
        <v>2</v>
      </c>
      <c r="AU82" s="81">
        <v>0</v>
      </c>
      <c r="AV82" s="81">
        <v>0</v>
      </c>
      <c r="AW82" s="81">
        <v>0</v>
      </c>
      <c r="AX82" s="82"/>
      <c r="AY82" s="81">
        <v>1042.3</v>
      </c>
      <c r="AZ82" s="81">
        <v>27154.6</v>
      </c>
      <c r="BA82" s="81">
        <v>0</v>
      </c>
      <c r="BB82" s="81">
        <v>1150</v>
      </c>
      <c r="BC82" s="81">
        <v>0</v>
      </c>
      <c r="BD82" s="81">
        <v>0</v>
      </c>
      <c r="BE82" s="81">
        <v>0</v>
      </c>
      <c r="BF82" s="82"/>
      <c r="BG82" s="81">
        <v>0</v>
      </c>
      <c r="BH82" s="81">
        <v>0</v>
      </c>
      <c r="BI82" s="81">
        <v>3.6819999999999999</v>
      </c>
      <c r="BJ82" s="81">
        <v>0</v>
      </c>
      <c r="BK82" s="81">
        <v>3.1789999999999998</v>
      </c>
      <c r="BL82" s="81">
        <v>0</v>
      </c>
      <c r="BM82" s="82"/>
      <c r="BN82" s="81">
        <v>0</v>
      </c>
      <c r="BO82" s="81">
        <v>0</v>
      </c>
      <c r="BP82" s="81">
        <v>1</v>
      </c>
      <c r="BQ82" s="81">
        <v>0</v>
      </c>
      <c r="BR82" s="81">
        <v>1</v>
      </c>
      <c r="BS82" s="81">
        <v>0</v>
      </c>
      <c r="BT82"/>
      <c r="BU82" s="80">
        <v>6.8609999999999998</v>
      </c>
      <c r="BV82" s="80">
        <v>0</v>
      </c>
      <c r="BW82" s="80">
        <v>0</v>
      </c>
      <c r="BX82" s="80">
        <v>0</v>
      </c>
      <c r="BY82" s="80">
        <v>0</v>
      </c>
      <c r="BZ82" s="80">
        <v>0</v>
      </c>
      <c r="CA82" s="80">
        <v>0</v>
      </c>
      <c r="CB82" s="80">
        <v>0</v>
      </c>
      <c r="CC82" s="80">
        <v>0</v>
      </c>
    </row>
    <row r="83" spans="1:81">
      <c r="A83" s="80" t="s">
        <v>1841</v>
      </c>
      <c r="B83" s="80">
        <v>374</v>
      </c>
      <c r="C83" s="80">
        <v>18</v>
      </c>
      <c r="D83" s="80">
        <v>22</v>
      </c>
      <c r="E83" s="80">
        <v>2021</v>
      </c>
      <c r="F83" s="80" t="s">
        <v>75</v>
      </c>
      <c r="G83" s="174" t="s">
        <v>1823</v>
      </c>
      <c r="H83" s="80" t="s">
        <v>1824</v>
      </c>
      <c r="I83" s="177"/>
      <c r="J83" s="81">
        <v>5.4312867578084738</v>
      </c>
      <c r="K83" s="81">
        <v>1.2676810761652675</v>
      </c>
      <c r="L83" s="81">
        <v>4.5448953497189315</v>
      </c>
      <c r="M83" s="81">
        <v>18.341098895740508</v>
      </c>
      <c r="N83" s="81">
        <v>19.283400841981997</v>
      </c>
      <c r="O83" s="81">
        <v>12.420713660779741</v>
      </c>
      <c r="P83" s="81">
        <v>16.91303120373567</v>
      </c>
      <c r="Q83" s="81">
        <v>0.79881269060026683</v>
      </c>
      <c r="R83" s="81">
        <v>4.6702828057964857E-2</v>
      </c>
      <c r="S83" s="81">
        <v>2.1527754176825811</v>
      </c>
      <c r="T83" s="82"/>
      <c r="U83" s="81">
        <v>730410</v>
      </c>
      <c r="V83" s="81">
        <v>529</v>
      </c>
      <c r="W83" s="81">
        <v>139</v>
      </c>
      <c r="X83" s="81">
        <v>4447</v>
      </c>
      <c r="Y83" s="81">
        <v>5304</v>
      </c>
      <c r="Z83" s="81">
        <v>9139</v>
      </c>
      <c r="AA83" s="81">
        <v>3721</v>
      </c>
      <c r="AB83" s="81">
        <v>13387</v>
      </c>
      <c r="AC83" s="81">
        <v>8023.9999999999982</v>
      </c>
      <c r="AD83" s="81">
        <v>2.1527754176825811</v>
      </c>
      <c r="AE83" s="82"/>
      <c r="AF83" s="81">
        <v>6680017.836481832</v>
      </c>
      <c r="AG83" s="81">
        <v>848135.92983799521</v>
      </c>
      <c r="AH83" s="81">
        <v>910548.43005887128</v>
      </c>
      <c r="AI83" s="81">
        <v>27498466.815189067</v>
      </c>
      <c r="AJ83" s="81">
        <v>25894093.948518973</v>
      </c>
      <c r="AK83" s="81">
        <v>0</v>
      </c>
      <c r="AL83" s="81">
        <v>0</v>
      </c>
      <c r="AM83" s="81">
        <v>1757229.6660830576</v>
      </c>
      <c r="AN83" s="81">
        <v>0</v>
      </c>
      <c r="AO83" s="81">
        <v>0</v>
      </c>
      <c r="AP83" s="82"/>
      <c r="AQ83" s="81">
        <v>218</v>
      </c>
      <c r="AR83" s="81">
        <v>59</v>
      </c>
      <c r="AS83" s="81">
        <v>0</v>
      </c>
      <c r="AT83" s="81">
        <v>2</v>
      </c>
      <c r="AU83" s="81">
        <v>0</v>
      </c>
      <c r="AV83" s="81">
        <v>0</v>
      </c>
      <c r="AW83" s="81"/>
      <c r="AX83" s="82"/>
      <c r="AY83" s="81">
        <v>1105.0999999999999</v>
      </c>
      <c r="AZ83" s="81">
        <v>27253.599999999999</v>
      </c>
      <c r="BA83" s="81">
        <v>0</v>
      </c>
      <c r="BB83" s="81">
        <v>1150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1842</v>
      </c>
      <c r="B84" s="80">
        <v>374</v>
      </c>
      <c r="C84" s="80">
        <v>19</v>
      </c>
      <c r="D84" s="80">
        <v>22</v>
      </c>
      <c r="E84" s="80">
        <v>2022</v>
      </c>
      <c r="F84" s="80" t="s">
        <v>568</v>
      </c>
      <c r="G84" s="174" t="s">
        <v>1823</v>
      </c>
      <c r="H84" s="80" t="s">
        <v>1824</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225</v>
      </c>
      <c r="AR84" s="81">
        <v>59</v>
      </c>
      <c r="AS84" s="81">
        <v>0</v>
      </c>
      <c r="AT84" s="81">
        <v>2</v>
      </c>
      <c r="AU84" s="81">
        <v>0</v>
      </c>
      <c r="AV84" s="81">
        <v>0</v>
      </c>
      <c r="AW84" s="81"/>
      <c r="AX84" s="82"/>
      <c r="AY84" s="81">
        <v>1145.4000000000001</v>
      </c>
      <c r="AZ84" s="81">
        <v>27253.600000000002</v>
      </c>
      <c r="BA84" s="81">
        <v>0</v>
      </c>
      <c r="BB84" s="81">
        <v>1150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1843</v>
      </c>
      <c r="B85" s="80">
        <v>120</v>
      </c>
      <c r="C85" s="80">
        <v>1</v>
      </c>
      <c r="D85" s="80">
        <v>8</v>
      </c>
      <c r="E85" s="80">
        <v>1990</v>
      </c>
      <c r="F85" s="80" t="s">
        <v>562</v>
      </c>
      <c r="G85" s="80" t="s">
        <v>1844</v>
      </c>
      <c r="H85" s="80" t="s">
        <v>1845</v>
      </c>
      <c r="I85" s="177"/>
      <c r="J85" s="81">
        <v>16.445124953192582</v>
      </c>
      <c r="K85" s="81">
        <v>1.9550884836638223</v>
      </c>
      <c r="L85" s="81">
        <v>0.64840399520055547</v>
      </c>
      <c r="M85" s="81">
        <v>14.950723041132861</v>
      </c>
      <c r="N85" s="81">
        <v>12.70163688112463</v>
      </c>
      <c r="O85" s="81">
        <v>13.128729579441947</v>
      </c>
      <c r="P85" s="81">
        <v>10.621425750021965</v>
      </c>
      <c r="Q85" s="81">
        <v>1.0715295426279916</v>
      </c>
      <c r="R85" s="81">
        <v>0.26357693757884049</v>
      </c>
      <c r="S85" s="81">
        <v>1.1022518712089875</v>
      </c>
      <c r="T85" s="82"/>
      <c r="U85" s="81">
        <v>434637</v>
      </c>
      <c r="V85" s="81">
        <v>475</v>
      </c>
      <c r="W85" s="81">
        <v>6</v>
      </c>
      <c r="X85" s="81">
        <v>5365</v>
      </c>
      <c r="Y85" s="81">
        <v>5569</v>
      </c>
      <c r="Z85" s="81">
        <v>5400</v>
      </c>
      <c r="AA85" s="81">
        <v>2579</v>
      </c>
      <c r="AB85" s="81">
        <v>17398</v>
      </c>
      <c r="AC85" s="81">
        <v>45652</v>
      </c>
      <c r="AD85" s="81">
        <v>1.1022518712089875</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1846</v>
      </c>
      <c r="B86" s="80">
        <v>121</v>
      </c>
      <c r="C86" s="80">
        <v>2</v>
      </c>
      <c r="D86" s="80">
        <v>8</v>
      </c>
      <c r="E86" s="80">
        <v>2005</v>
      </c>
      <c r="F86" s="80" t="s">
        <v>565</v>
      </c>
      <c r="G86" s="80" t="s">
        <v>1844</v>
      </c>
      <c r="H86" s="80" t="s">
        <v>1845</v>
      </c>
      <c r="I86" s="177"/>
      <c r="J86" s="81">
        <v>15.993093621587571</v>
      </c>
      <c r="K86" s="81">
        <v>0.79783377836379876</v>
      </c>
      <c r="L86" s="81">
        <v>0</v>
      </c>
      <c r="M86" s="81">
        <v>10.228365522708204</v>
      </c>
      <c r="N86" s="81">
        <v>18.392876723088477</v>
      </c>
      <c r="O86" s="81">
        <v>18.530733265133879</v>
      </c>
      <c r="P86" s="81">
        <v>10.117670978164853</v>
      </c>
      <c r="Q86" s="81">
        <v>0.96696865989209024</v>
      </c>
      <c r="R86" s="81">
        <v>0.84936153114284552</v>
      </c>
      <c r="S86" s="81">
        <v>2.1005701905816418</v>
      </c>
      <c r="T86" s="82"/>
      <c r="U86" s="81">
        <v>616913</v>
      </c>
      <c r="V86" s="81">
        <v>384</v>
      </c>
      <c r="W86" s="81">
        <v>0</v>
      </c>
      <c r="X86" s="81">
        <v>2269</v>
      </c>
      <c r="Y86" s="81">
        <v>6687</v>
      </c>
      <c r="Z86" s="81">
        <v>8820</v>
      </c>
      <c r="AA86" s="81">
        <v>2012</v>
      </c>
      <c r="AB86" s="81">
        <v>16413</v>
      </c>
      <c r="AC86" s="81">
        <v>150192</v>
      </c>
      <c r="AD86" s="81">
        <v>2.1005701905816418</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1847</v>
      </c>
      <c r="B87" s="80">
        <v>122</v>
      </c>
      <c r="C87" s="80">
        <v>3</v>
      </c>
      <c r="D87" s="80">
        <v>8</v>
      </c>
      <c r="E87" s="80">
        <v>2006</v>
      </c>
      <c r="F87" s="80" t="s">
        <v>566</v>
      </c>
      <c r="G87" s="80" t="s">
        <v>1844</v>
      </c>
      <c r="H87" s="80" t="s">
        <v>1845</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1848</v>
      </c>
      <c r="B88" s="80">
        <v>123</v>
      </c>
      <c r="C88" s="80">
        <v>4</v>
      </c>
      <c r="D88" s="80">
        <v>8</v>
      </c>
      <c r="E88" s="80">
        <v>2007</v>
      </c>
      <c r="F88" s="80" t="s">
        <v>567</v>
      </c>
      <c r="G88" s="80" t="s">
        <v>1844</v>
      </c>
      <c r="H88" s="80" t="s">
        <v>1845</v>
      </c>
      <c r="I88" s="177"/>
      <c r="J88" s="81">
        <v>13.732873884464944</v>
      </c>
      <c r="K88" s="81">
        <v>0.79993236454625261</v>
      </c>
      <c r="L88" s="81">
        <v>0</v>
      </c>
      <c r="M88" s="81">
        <v>18.172126513143127</v>
      </c>
      <c r="N88" s="81">
        <v>18.16625108268963</v>
      </c>
      <c r="O88" s="81">
        <v>17.918666637289967</v>
      </c>
      <c r="P88" s="81">
        <v>9.988316758718506</v>
      </c>
      <c r="Q88" s="81">
        <v>0.99552092439809325</v>
      </c>
      <c r="R88" s="81">
        <v>0.63230959211295323</v>
      </c>
      <c r="S88" s="81">
        <v>2.1436951803313387E-2</v>
      </c>
      <c r="T88" s="82"/>
      <c r="U88" s="81">
        <v>586709</v>
      </c>
      <c r="V88" s="81">
        <v>358</v>
      </c>
      <c r="W88" s="81">
        <v>0</v>
      </c>
      <c r="X88" s="81">
        <v>4802</v>
      </c>
      <c r="Y88" s="81">
        <v>6690</v>
      </c>
      <c r="Z88" s="81">
        <v>8866</v>
      </c>
      <c r="AA88" s="81">
        <v>1956</v>
      </c>
      <c r="AB88" s="81">
        <v>16004</v>
      </c>
      <c r="AC88" s="81">
        <v>115019</v>
      </c>
      <c r="AD88" s="81">
        <v>2.1436951803313387E-2</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1849</v>
      </c>
      <c r="B89" s="80">
        <v>124</v>
      </c>
      <c r="C89" s="80">
        <v>5</v>
      </c>
      <c r="D89" s="80">
        <v>8</v>
      </c>
      <c r="E89" s="80">
        <v>2008</v>
      </c>
      <c r="F89" s="80" t="s">
        <v>84</v>
      </c>
      <c r="G89" s="80" t="s">
        <v>1844</v>
      </c>
      <c r="H89" s="80" t="s">
        <v>1845</v>
      </c>
      <c r="I89" s="177"/>
      <c r="J89" s="81">
        <v>11.145015527765041</v>
      </c>
      <c r="K89" s="81">
        <v>0.62476301999720085</v>
      </c>
      <c r="L89" s="81">
        <v>0</v>
      </c>
      <c r="M89" s="81">
        <v>19.016979227425686</v>
      </c>
      <c r="N89" s="81">
        <v>16.981196032044927</v>
      </c>
      <c r="O89" s="81">
        <v>17.301315512014579</v>
      </c>
      <c r="P89" s="81">
        <v>9.7270001852801613</v>
      </c>
      <c r="Q89" s="81">
        <v>0.9695126034357554</v>
      </c>
      <c r="R89" s="81">
        <v>1.1919343562279479</v>
      </c>
      <c r="S89" s="81">
        <v>0</v>
      </c>
      <c r="T89" s="82"/>
      <c r="U89" s="81">
        <v>491833</v>
      </c>
      <c r="V89" s="81">
        <v>358</v>
      </c>
      <c r="W89" s="81">
        <v>0</v>
      </c>
      <c r="X89" s="81">
        <v>4802</v>
      </c>
      <c r="Y89" s="81">
        <v>6681</v>
      </c>
      <c r="Z89" s="81">
        <v>8861</v>
      </c>
      <c r="AA89" s="81">
        <v>1907</v>
      </c>
      <c r="AB89" s="81">
        <v>15842</v>
      </c>
      <c r="AC89" s="81">
        <v>225140</v>
      </c>
      <c r="AD89" s="81">
        <v>0</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1850</v>
      </c>
      <c r="B90" s="80">
        <v>125</v>
      </c>
      <c r="C90" s="80">
        <v>6</v>
      </c>
      <c r="D90" s="80">
        <v>8</v>
      </c>
      <c r="E90" s="80">
        <v>2009</v>
      </c>
      <c r="F90" s="80" t="s">
        <v>85</v>
      </c>
      <c r="G90" s="80" t="s">
        <v>1844</v>
      </c>
      <c r="H90" s="80" t="s">
        <v>1845</v>
      </c>
      <c r="I90" s="177"/>
      <c r="J90" s="81">
        <v>7.4402504859332952</v>
      </c>
      <c r="K90" s="81">
        <v>0.47171179242790728</v>
      </c>
      <c r="L90" s="81">
        <v>0</v>
      </c>
      <c r="M90" s="81">
        <v>17.301810438581931</v>
      </c>
      <c r="N90" s="81">
        <v>16.436278997326962</v>
      </c>
      <c r="O90" s="81">
        <v>17.680649191433631</v>
      </c>
      <c r="P90" s="81">
        <v>9.1220868287037948</v>
      </c>
      <c r="Q90" s="81">
        <v>0.91003517763738884</v>
      </c>
      <c r="R90" s="81">
        <v>0.52926172767781754</v>
      </c>
      <c r="S90" s="81">
        <v>0</v>
      </c>
      <c r="T90" s="82"/>
      <c r="U90" s="81">
        <v>336012</v>
      </c>
      <c r="V90" s="81">
        <v>340</v>
      </c>
      <c r="W90" s="81">
        <v>0</v>
      </c>
      <c r="X90" s="81">
        <v>4607</v>
      </c>
      <c r="Y90" s="81">
        <v>6648</v>
      </c>
      <c r="Z90" s="81">
        <v>8938</v>
      </c>
      <c r="AA90" s="81">
        <v>1836</v>
      </c>
      <c r="AB90" s="81">
        <v>15610</v>
      </c>
      <c r="AC90" s="81">
        <v>97529</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8.1519999999999992</v>
      </c>
      <c r="BL90" s="81">
        <v>0</v>
      </c>
      <c r="BM90" s="82"/>
      <c r="BN90" s="81">
        <v>0</v>
      </c>
      <c r="BO90" s="81">
        <v>0</v>
      </c>
      <c r="BP90" s="81">
        <v>0</v>
      </c>
      <c r="BQ90" s="81">
        <v>0</v>
      </c>
      <c r="BR90" s="81">
        <v>2</v>
      </c>
      <c r="BS90" s="81">
        <v>0</v>
      </c>
      <c r="BT90"/>
      <c r="BU90" s="80"/>
      <c r="BV90" s="80"/>
      <c r="BW90" s="80"/>
      <c r="BX90" s="80"/>
      <c r="BY90" s="80"/>
      <c r="BZ90" s="80"/>
      <c r="CA90" s="80"/>
      <c r="CB90" s="80"/>
      <c r="CC90" s="80"/>
    </row>
    <row r="91" spans="1:81">
      <c r="A91" s="80" t="s">
        <v>1851</v>
      </c>
      <c r="B91" s="80">
        <v>126</v>
      </c>
      <c r="C91" s="80">
        <v>7</v>
      </c>
      <c r="D91" s="80">
        <v>8</v>
      </c>
      <c r="E91" s="80">
        <v>2010</v>
      </c>
      <c r="F91" s="80" t="s">
        <v>86</v>
      </c>
      <c r="G91" s="80" t="s">
        <v>1844</v>
      </c>
      <c r="H91" s="80" t="s">
        <v>1845</v>
      </c>
      <c r="I91" s="177"/>
      <c r="J91" s="81">
        <v>3.8863322426664499</v>
      </c>
      <c r="K91" s="81">
        <v>0.52855532405942129</v>
      </c>
      <c r="L91" s="81">
        <v>0</v>
      </c>
      <c r="M91" s="81">
        <v>18.198573700109968</v>
      </c>
      <c r="N91" s="81">
        <v>16.554227836559399</v>
      </c>
      <c r="O91" s="81">
        <v>17.464979156752268</v>
      </c>
      <c r="P91" s="81">
        <v>9.1468096816483762</v>
      </c>
      <c r="Q91" s="81">
        <v>0.93890253389432188</v>
      </c>
      <c r="R91" s="81">
        <v>0.62361503940400431</v>
      </c>
      <c r="S91" s="81">
        <v>0</v>
      </c>
      <c r="T91" s="82"/>
      <c r="U91" s="81">
        <v>162022</v>
      </c>
      <c r="V91" s="81">
        <v>340</v>
      </c>
      <c r="W91" s="81">
        <v>0</v>
      </c>
      <c r="X91" s="81">
        <v>4607</v>
      </c>
      <c r="Y91" s="81">
        <v>6604</v>
      </c>
      <c r="Z91" s="81">
        <v>8870</v>
      </c>
      <c r="AA91" s="81">
        <v>1795</v>
      </c>
      <c r="AB91" s="81">
        <v>15432</v>
      </c>
      <c r="AC91" s="81">
        <v>108901</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10.573</v>
      </c>
      <c r="BL91" s="81">
        <v>0</v>
      </c>
      <c r="BM91" s="82"/>
      <c r="BN91" s="81">
        <v>0</v>
      </c>
      <c r="BO91" s="81">
        <v>0</v>
      </c>
      <c r="BP91" s="81">
        <v>0</v>
      </c>
      <c r="BQ91" s="81">
        <v>0</v>
      </c>
      <c r="BR91" s="81">
        <v>2</v>
      </c>
      <c r="BS91" s="81">
        <v>0</v>
      </c>
      <c r="BT91"/>
      <c r="BU91" s="80">
        <v>10.573</v>
      </c>
      <c r="BV91" s="80">
        <v>0</v>
      </c>
      <c r="BW91" s="80">
        <v>0</v>
      </c>
      <c r="BX91" s="80">
        <v>0</v>
      </c>
      <c r="BY91" s="80">
        <v>0</v>
      </c>
      <c r="BZ91" s="80">
        <v>0</v>
      </c>
      <c r="CA91" s="80">
        <v>0</v>
      </c>
      <c r="CB91" s="80">
        <v>0</v>
      </c>
      <c r="CC91" s="80">
        <v>0</v>
      </c>
    </row>
    <row r="92" spans="1:81">
      <c r="A92" s="80" t="s">
        <v>1852</v>
      </c>
      <c r="B92" s="80">
        <v>127</v>
      </c>
      <c r="C92" s="80">
        <v>8</v>
      </c>
      <c r="D92" s="80">
        <v>8</v>
      </c>
      <c r="E92" s="80">
        <v>2011</v>
      </c>
      <c r="F92" s="80" t="s">
        <v>87</v>
      </c>
      <c r="G92" s="80" t="s">
        <v>1844</v>
      </c>
      <c r="H92" s="80" t="s">
        <v>1845</v>
      </c>
      <c r="I92" s="177"/>
      <c r="J92" s="81">
        <v>8.1052433947111098</v>
      </c>
      <c r="K92" s="81">
        <v>0.85680019574695065</v>
      </c>
      <c r="L92" s="81">
        <v>0</v>
      </c>
      <c r="M92" s="81">
        <v>22.022303987292702</v>
      </c>
      <c r="N92" s="81">
        <v>20.012203346415021</v>
      </c>
      <c r="O92" s="81">
        <v>17.095547319746366</v>
      </c>
      <c r="P92" s="81">
        <v>8.837945065489869</v>
      </c>
      <c r="Q92" s="81">
        <v>1.0643945153001675</v>
      </c>
      <c r="R92" s="81">
        <v>0.56012469283091715</v>
      </c>
      <c r="S92" s="81">
        <v>0</v>
      </c>
      <c r="T92" s="82"/>
      <c r="U92" s="81">
        <v>319078</v>
      </c>
      <c r="V92" s="81">
        <v>340</v>
      </c>
      <c r="W92" s="81">
        <v>0</v>
      </c>
      <c r="X92" s="81">
        <v>4607</v>
      </c>
      <c r="Y92" s="81">
        <v>6543</v>
      </c>
      <c r="Z92" s="81">
        <v>8871</v>
      </c>
      <c r="AA92" s="81">
        <v>1786</v>
      </c>
      <c r="AB92" s="81">
        <v>15167</v>
      </c>
      <c r="AC92" s="81">
        <v>97652</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9.879999999999999</v>
      </c>
      <c r="BL92" s="81">
        <v>0</v>
      </c>
      <c r="BM92" s="82"/>
      <c r="BN92" s="81">
        <v>0</v>
      </c>
      <c r="BO92" s="81">
        <v>0</v>
      </c>
      <c r="BP92" s="81">
        <v>0</v>
      </c>
      <c r="BQ92" s="81">
        <v>0</v>
      </c>
      <c r="BR92" s="81">
        <v>2</v>
      </c>
      <c r="BS92" s="81">
        <v>0</v>
      </c>
      <c r="BT92"/>
      <c r="BU92" s="80">
        <v>9.8800000000000008</v>
      </c>
      <c r="BV92" s="80">
        <v>0</v>
      </c>
      <c r="BW92" s="80">
        <v>0</v>
      </c>
      <c r="BX92" s="80">
        <v>0</v>
      </c>
      <c r="BY92" s="80">
        <v>0</v>
      </c>
      <c r="BZ92" s="80">
        <v>0</v>
      </c>
      <c r="CA92" s="80">
        <v>0</v>
      </c>
      <c r="CB92" s="80">
        <v>0</v>
      </c>
      <c r="CC92" s="80">
        <v>0</v>
      </c>
    </row>
    <row r="93" spans="1:81">
      <c r="A93" s="80" t="s">
        <v>1853</v>
      </c>
      <c r="B93" s="80">
        <v>128</v>
      </c>
      <c r="C93" s="80">
        <v>9</v>
      </c>
      <c r="D93" s="80">
        <v>8</v>
      </c>
      <c r="E93" s="80">
        <v>2012</v>
      </c>
      <c r="F93" s="80" t="s">
        <v>88</v>
      </c>
      <c r="G93" s="80" t="s">
        <v>1844</v>
      </c>
      <c r="H93" s="80" t="s">
        <v>1845</v>
      </c>
      <c r="I93" s="177"/>
      <c r="J93" s="81">
        <v>7.6352503462917261</v>
      </c>
      <c r="K93" s="81">
        <v>0.80038039950005968</v>
      </c>
      <c r="L93" s="81">
        <v>0</v>
      </c>
      <c r="M93" s="81">
        <v>24.431330040060086</v>
      </c>
      <c r="N93" s="81">
        <v>23.180518198807054</v>
      </c>
      <c r="O93" s="81">
        <v>17.110152247049733</v>
      </c>
      <c r="P93" s="81">
        <v>8.4901006692517846</v>
      </c>
      <c r="Q93" s="81">
        <v>1.1500344465535319</v>
      </c>
      <c r="R93" s="81">
        <v>0.52593207588974678</v>
      </c>
      <c r="S93" s="81">
        <v>0</v>
      </c>
      <c r="T93" s="82"/>
      <c r="U93" s="81">
        <v>289154</v>
      </c>
      <c r="V93" s="81">
        <v>340</v>
      </c>
      <c r="W93" s="81">
        <v>0</v>
      </c>
      <c r="X93" s="81">
        <v>4607</v>
      </c>
      <c r="Y93" s="81">
        <v>6557</v>
      </c>
      <c r="Z93" s="81">
        <v>8949</v>
      </c>
      <c r="AA93" s="81">
        <v>1706</v>
      </c>
      <c r="AB93" s="81">
        <v>15083</v>
      </c>
      <c r="AC93" s="81">
        <v>89316</v>
      </c>
      <c r="AD93" s="81">
        <v>0</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11.471</v>
      </c>
      <c r="BL93" s="81">
        <v>0</v>
      </c>
      <c r="BM93" s="82"/>
      <c r="BN93" s="81">
        <v>0</v>
      </c>
      <c r="BO93" s="81">
        <v>0</v>
      </c>
      <c r="BP93" s="81">
        <v>0</v>
      </c>
      <c r="BQ93" s="81">
        <v>0</v>
      </c>
      <c r="BR93" s="81">
        <v>2</v>
      </c>
      <c r="BS93" s="81">
        <v>0</v>
      </c>
      <c r="BT93"/>
      <c r="BU93" s="80">
        <v>11.471</v>
      </c>
      <c r="BV93" s="80">
        <v>0</v>
      </c>
      <c r="BW93" s="80">
        <v>0</v>
      </c>
      <c r="BX93" s="80">
        <v>0</v>
      </c>
      <c r="BY93" s="80">
        <v>0</v>
      </c>
      <c r="BZ93" s="80">
        <v>0</v>
      </c>
      <c r="CA93" s="80">
        <v>0</v>
      </c>
      <c r="CB93" s="80">
        <v>0</v>
      </c>
      <c r="CC93" s="80">
        <v>0</v>
      </c>
    </row>
    <row r="94" spans="1:81">
      <c r="A94" s="80" t="s">
        <v>1854</v>
      </c>
      <c r="B94" s="80">
        <v>129</v>
      </c>
      <c r="C94" s="80">
        <v>10</v>
      </c>
      <c r="D94" s="80">
        <v>8</v>
      </c>
      <c r="E94" s="80">
        <v>2013</v>
      </c>
      <c r="F94" s="80" t="s">
        <v>89</v>
      </c>
      <c r="G94" s="80" t="s">
        <v>1844</v>
      </c>
      <c r="H94" s="80" t="s">
        <v>1845</v>
      </c>
      <c r="I94" s="177"/>
      <c r="J94" s="81">
        <v>8.1061933869775</v>
      </c>
      <c r="K94" s="81">
        <v>0.66657724615873359</v>
      </c>
      <c r="L94" s="81">
        <v>0</v>
      </c>
      <c r="M94" s="81">
        <v>24.205253195201358</v>
      </c>
      <c r="N94" s="81">
        <v>22.062864447152748</v>
      </c>
      <c r="O94" s="81">
        <v>16.395338210531026</v>
      </c>
      <c r="P94" s="81">
        <v>8.5120997280200204</v>
      </c>
      <c r="Q94" s="81">
        <v>1.1534585312713381</v>
      </c>
      <c r="R94" s="81">
        <v>0.3841787099065111</v>
      </c>
      <c r="S94" s="81">
        <v>0</v>
      </c>
      <c r="T94" s="82"/>
      <c r="U94" s="81">
        <v>308353</v>
      </c>
      <c r="V94" s="81">
        <v>340</v>
      </c>
      <c r="W94" s="81">
        <v>0</v>
      </c>
      <c r="X94" s="81">
        <v>4607</v>
      </c>
      <c r="Y94" s="81">
        <v>6549</v>
      </c>
      <c r="Z94" s="81">
        <v>8958</v>
      </c>
      <c r="AA94" s="81">
        <v>1704</v>
      </c>
      <c r="AB94" s="81">
        <v>14911</v>
      </c>
      <c r="AC94" s="81">
        <v>63686</v>
      </c>
      <c r="AD94" s="81">
        <v>0</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0</v>
      </c>
      <c r="BK94" s="81">
        <v>12.584</v>
      </c>
      <c r="BL94" s="81">
        <v>0</v>
      </c>
      <c r="BM94" s="82"/>
      <c r="BN94" s="81">
        <v>0</v>
      </c>
      <c r="BO94" s="81">
        <v>0</v>
      </c>
      <c r="BP94" s="81">
        <v>0</v>
      </c>
      <c r="BQ94" s="81">
        <v>0</v>
      </c>
      <c r="BR94" s="81">
        <v>2</v>
      </c>
      <c r="BS94" s="81">
        <v>0</v>
      </c>
      <c r="BT94"/>
      <c r="BU94" s="80">
        <v>12.584</v>
      </c>
      <c r="BV94" s="80">
        <v>0</v>
      </c>
      <c r="BW94" s="80">
        <v>0</v>
      </c>
      <c r="BX94" s="80">
        <v>0</v>
      </c>
      <c r="BY94" s="80">
        <v>0</v>
      </c>
      <c r="BZ94" s="80">
        <v>0</v>
      </c>
      <c r="CA94" s="80">
        <v>0</v>
      </c>
      <c r="CB94" s="80">
        <v>0</v>
      </c>
      <c r="CC94" s="80">
        <v>0</v>
      </c>
    </row>
    <row r="95" spans="1:81">
      <c r="A95" s="80" t="s">
        <v>1855</v>
      </c>
      <c r="B95" s="80">
        <v>130</v>
      </c>
      <c r="C95" s="80">
        <v>11</v>
      </c>
      <c r="D95" s="80">
        <v>8</v>
      </c>
      <c r="E95" s="80">
        <v>2014</v>
      </c>
      <c r="F95" s="80" t="s">
        <v>90</v>
      </c>
      <c r="G95" s="80" t="s">
        <v>1844</v>
      </c>
      <c r="H95" s="80" t="s">
        <v>1845</v>
      </c>
      <c r="I95" s="177"/>
      <c r="J95" s="81">
        <v>9.2401994180286557</v>
      </c>
      <c r="K95" s="81">
        <v>0.84615252567342836</v>
      </c>
      <c r="L95" s="81">
        <v>4.358182092222266E-2</v>
      </c>
      <c r="M95" s="81">
        <v>22.716284310688177</v>
      </c>
      <c r="N95" s="81">
        <v>19.126325167389734</v>
      </c>
      <c r="O95" s="81">
        <v>15.575688059009948</v>
      </c>
      <c r="P95" s="81">
        <v>8.4358596011021252</v>
      </c>
      <c r="Q95" s="81">
        <v>1.0896950422074432</v>
      </c>
      <c r="R95" s="81">
        <v>0.44080011930408292</v>
      </c>
      <c r="S95" s="81">
        <v>0</v>
      </c>
      <c r="T95" s="82"/>
      <c r="U95" s="81">
        <v>358571</v>
      </c>
      <c r="V95" s="81">
        <v>331</v>
      </c>
      <c r="W95" s="81">
        <v>1</v>
      </c>
      <c r="X95" s="81">
        <v>4420</v>
      </c>
      <c r="Y95" s="81">
        <v>6493</v>
      </c>
      <c r="Z95" s="81">
        <v>8963</v>
      </c>
      <c r="AA95" s="81">
        <v>1680</v>
      </c>
      <c r="AB95" s="81">
        <v>14682</v>
      </c>
      <c r="AC95" s="81">
        <v>73302</v>
      </c>
      <c r="AD95" s="81">
        <v>0</v>
      </c>
      <c r="AE95" s="82"/>
      <c r="AF95" s="81">
        <v>4614978.0424008342</v>
      </c>
      <c r="AG95" s="81">
        <v>702989.42213470745</v>
      </c>
      <c r="AH95" s="81">
        <v>9484.1204489761367</v>
      </c>
      <c r="AI95" s="81">
        <v>28023694.869237226</v>
      </c>
      <c r="AJ95" s="81">
        <v>26015322.225635514</v>
      </c>
      <c r="AK95" s="81">
        <v>0</v>
      </c>
      <c r="AL95" s="81">
        <v>0</v>
      </c>
      <c r="AM95" s="81">
        <v>2015619.2037178464</v>
      </c>
      <c r="AN95" s="81">
        <v>0</v>
      </c>
      <c r="AO95" s="81">
        <v>0</v>
      </c>
      <c r="AP95" s="82"/>
      <c r="AQ95" s="81">
        <v>311</v>
      </c>
      <c r="AR95" s="81">
        <v>12</v>
      </c>
      <c r="AS95" s="81">
        <v>0</v>
      </c>
      <c r="AT95" s="81">
        <v>0</v>
      </c>
      <c r="AU95" s="81">
        <v>0</v>
      </c>
      <c r="AV95" s="81">
        <v>0</v>
      </c>
      <c r="AW95" s="81" t="s">
        <v>564</v>
      </c>
      <c r="AX95" s="82"/>
      <c r="AY95" s="81">
        <v>1295.51</v>
      </c>
      <c r="AZ95" s="81">
        <v>190.1</v>
      </c>
      <c r="BA95" s="81">
        <v>0</v>
      </c>
      <c r="BB95" s="81">
        <v>0</v>
      </c>
      <c r="BC95" s="81">
        <v>0</v>
      </c>
      <c r="BD95" s="81">
        <v>0</v>
      </c>
      <c r="BE95" s="81" t="s">
        <v>564</v>
      </c>
      <c r="BF95" s="82"/>
      <c r="BG95" s="81">
        <v>0</v>
      </c>
      <c r="BH95" s="81">
        <v>0</v>
      </c>
      <c r="BI95" s="81">
        <v>0</v>
      </c>
      <c r="BJ95" s="81">
        <v>0</v>
      </c>
      <c r="BK95" s="81">
        <v>10.43</v>
      </c>
      <c r="BL95" s="81">
        <v>0</v>
      </c>
      <c r="BM95" s="82"/>
      <c r="BN95" s="81">
        <v>0</v>
      </c>
      <c r="BO95" s="81">
        <v>0</v>
      </c>
      <c r="BP95" s="81">
        <v>0</v>
      </c>
      <c r="BQ95" s="81">
        <v>0</v>
      </c>
      <c r="BR95" s="81">
        <v>2</v>
      </c>
      <c r="BS95" s="81">
        <v>0</v>
      </c>
      <c r="BT95"/>
      <c r="BU95" s="80">
        <v>10.43</v>
      </c>
      <c r="BV95" s="80">
        <v>0</v>
      </c>
      <c r="BW95" s="80">
        <v>0</v>
      </c>
      <c r="BX95" s="80">
        <v>0</v>
      </c>
      <c r="BY95" s="80">
        <v>0</v>
      </c>
      <c r="BZ95" s="80">
        <v>0</v>
      </c>
      <c r="CA95" s="80">
        <v>0</v>
      </c>
      <c r="CB95" s="80">
        <v>0</v>
      </c>
      <c r="CC95" s="80">
        <v>0</v>
      </c>
    </row>
    <row r="96" spans="1:81">
      <c r="A96" s="80" t="s">
        <v>1856</v>
      </c>
      <c r="B96" s="80">
        <v>131</v>
      </c>
      <c r="C96" s="80">
        <v>12</v>
      </c>
      <c r="D96" s="80">
        <v>8</v>
      </c>
      <c r="E96" s="80">
        <v>2015</v>
      </c>
      <c r="F96" s="80" t="s">
        <v>91</v>
      </c>
      <c r="G96" s="80" t="s">
        <v>1844</v>
      </c>
      <c r="H96" s="80" t="s">
        <v>1845</v>
      </c>
      <c r="I96" s="177"/>
      <c r="J96" s="81">
        <v>11.442489261044367</v>
      </c>
      <c r="K96" s="81">
        <v>0.75974617944804179</v>
      </c>
      <c r="L96" s="81">
        <v>4.3591741559761969E-2</v>
      </c>
      <c r="M96" s="81">
        <v>21.739858718732446</v>
      </c>
      <c r="N96" s="81">
        <v>16.911265993833823</v>
      </c>
      <c r="O96" s="81">
        <v>15.48729385539462</v>
      </c>
      <c r="P96" s="81">
        <v>8.3872188223353383</v>
      </c>
      <c r="Q96" s="81">
        <v>1.04837500371235</v>
      </c>
      <c r="R96" s="81">
        <v>0.3372274229200663</v>
      </c>
      <c r="S96" s="81">
        <v>0</v>
      </c>
      <c r="T96" s="82"/>
      <c r="U96" s="81">
        <v>506866</v>
      </c>
      <c r="V96" s="81">
        <v>331</v>
      </c>
      <c r="W96" s="81">
        <v>1</v>
      </c>
      <c r="X96" s="81">
        <v>4420</v>
      </c>
      <c r="Y96" s="81">
        <v>6477</v>
      </c>
      <c r="Z96" s="81">
        <v>8998</v>
      </c>
      <c r="AA96" s="81">
        <v>1669</v>
      </c>
      <c r="AB96" s="81">
        <v>14429</v>
      </c>
      <c r="AC96" s="81">
        <v>57768</v>
      </c>
      <c r="AD96" s="81">
        <v>0</v>
      </c>
      <c r="AE96" s="82"/>
      <c r="AF96" s="81">
        <v>5815934.659130916</v>
      </c>
      <c r="AG96" s="81">
        <v>609309.47766995954</v>
      </c>
      <c r="AH96" s="81">
        <v>8187.6664719528235</v>
      </c>
      <c r="AI96" s="81">
        <v>27322305.998811644</v>
      </c>
      <c r="AJ96" s="81">
        <v>25238976.1645891</v>
      </c>
      <c r="AK96" s="81">
        <v>0</v>
      </c>
      <c r="AL96" s="81">
        <v>0</v>
      </c>
      <c r="AM96" s="81">
        <v>1977433.9226214786</v>
      </c>
      <c r="AN96" s="81">
        <v>0</v>
      </c>
      <c r="AO96" s="81">
        <v>0</v>
      </c>
      <c r="AP96" s="82"/>
      <c r="AQ96" s="81">
        <v>331</v>
      </c>
      <c r="AR96" s="81">
        <v>20</v>
      </c>
      <c r="AS96" s="81">
        <v>0</v>
      </c>
      <c r="AT96" s="81">
        <v>0</v>
      </c>
      <c r="AU96" s="81">
        <v>0</v>
      </c>
      <c r="AV96" s="81">
        <v>0</v>
      </c>
      <c r="AW96" s="81" t="s">
        <v>564</v>
      </c>
      <c r="AX96" s="82"/>
      <c r="AY96" s="81">
        <v>1401.1100000000001</v>
      </c>
      <c r="AZ96" s="81">
        <v>3966.1</v>
      </c>
      <c r="BA96" s="81">
        <v>0</v>
      </c>
      <c r="BB96" s="81">
        <v>0</v>
      </c>
      <c r="BC96" s="81">
        <v>0</v>
      </c>
      <c r="BD96" s="81">
        <v>0</v>
      </c>
      <c r="BE96" s="81" t="s">
        <v>564</v>
      </c>
      <c r="BF96" s="82"/>
      <c r="BG96" s="81">
        <v>0</v>
      </c>
      <c r="BH96" s="81">
        <v>0</v>
      </c>
      <c r="BI96" s="81">
        <v>0</v>
      </c>
      <c r="BJ96" s="81">
        <v>0</v>
      </c>
      <c r="BK96" s="81">
        <v>10.737</v>
      </c>
      <c r="BL96" s="81">
        <v>0</v>
      </c>
      <c r="BM96" s="82"/>
      <c r="BN96" s="81">
        <v>0</v>
      </c>
      <c r="BO96" s="81">
        <v>0</v>
      </c>
      <c r="BP96" s="81">
        <v>0</v>
      </c>
      <c r="BQ96" s="81">
        <v>0</v>
      </c>
      <c r="BR96" s="81">
        <v>2</v>
      </c>
      <c r="BS96" s="81">
        <v>0</v>
      </c>
      <c r="BT96"/>
      <c r="BU96" s="80">
        <v>10.737</v>
      </c>
      <c r="BV96" s="80">
        <v>0</v>
      </c>
      <c r="BW96" s="80">
        <v>0</v>
      </c>
      <c r="BX96" s="80">
        <v>0</v>
      </c>
      <c r="BY96" s="80">
        <v>0</v>
      </c>
      <c r="BZ96" s="80">
        <v>0</v>
      </c>
      <c r="CA96" s="80">
        <v>0</v>
      </c>
      <c r="CB96" s="80">
        <v>0</v>
      </c>
      <c r="CC96" s="80">
        <v>0</v>
      </c>
    </row>
    <row r="97" spans="1:81">
      <c r="A97" s="80" t="s">
        <v>1857</v>
      </c>
      <c r="B97" s="80">
        <v>132</v>
      </c>
      <c r="C97" s="80">
        <v>13</v>
      </c>
      <c r="D97" s="80">
        <v>8</v>
      </c>
      <c r="E97" s="80">
        <v>2016</v>
      </c>
      <c r="F97" s="80" t="s">
        <v>92</v>
      </c>
      <c r="G97" s="80" t="s">
        <v>1844</v>
      </c>
      <c r="H97" s="80" t="s">
        <v>1845</v>
      </c>
      <c r="I97" s="177"/>
      <c r="J97" s="81">
        <v>9.968434865993105</v>
      </c>
      <c r="K97" s="81">
        <v>0.73901922145619747</v>
      </c>
      <c r="L97" s="81">
        <v>4.1152555583687855E-2</v>
      </c>
      <c r="M97" s="81">
        <v>17.679405577995926</v>
      </c>
      <c r="N97" s="81">
        <v>16.930365639702373</v>
      </c>
      <c r="O97" s="81">
        <v>15.336631144085143</v>
      </c>
      <c r="P97" s="81">
        <v>8.1286417956835813</v>
      </c>
      <c r="Q97" s="81">
        <v>1.0137814957497961</v>
      </c>
      <c r="R97" s="81">
        <v>0.37293059139605622</v>
      </c>
      <c r="S97" s="81">
        <v>0</v>
      </c>
      <c r="T97" s="82"/>
      <c r="U97" s="81">
        <v>467056.00000000012</v>
      </c>
      <c r="V97" s="81">
        <v>331</v>
      </c>
      <c r="W97" s="81">
        <v>1</v>
      </c>
      <c r="X97" s="81">
        <v>4420</v>
      </c>
      <c r="Y97" s="81">
        <v>6521</v>
      </c>
      <c r="Z97" s="81">
        <v>9020</v>
      </c>
      <c r="AA97" s="81">
        <v>1673</v>
      </c>
      <c r="AB97" s="81">
        <v>14353</v>
      </c>
      <c r="AC97" s="81">
        <v>63692.874075610918</v>
      </c>
      <c r="AD97" s="81">
        <v>0</v>
      </c>
      <c r="AE97" s="82"/>
      <c r="AF97" s="81">
        <v>5221236.766709324</v>
      </c>
      <c r="AG97" s="81">
        <v>613967.17949394719</v>
      </c>
      <c r="AH97" s="81">
        <v>6072.6801947329013</v>
      </c>
      <c r="AI97" s="81">
        <v>28407899.318081371</v>
      </c>
      <c r="AJ97" s="81">
        <v>27450636.566570532</v>
      </c>
      <c r="AK97" s="81">
        <v>0</v>
      </c>
      <c r="AL97" s="81">
        <v>0</v>
      </c>
      <c r="AM97" s="81">
        <v>1968546.621756359</v>
      </c>
      <c r="AN97" s="81">
        <v>0</v>
      </c>
      <c r="AO97" s="81">
        <v>0</v>
      </c>
      <c r="AP97" s="82"/>
      <c r="AQ97" s="81">
        <v>357</v>
      </c>
      <c r="AR97" s="81">
        <v>22</v>
      </c>
      <c r="AS97" s="81">
        <v>0</v>
      </c>
      <c r="AT97" s="81">
        <v>0</v>
      </c>
      <c r="AU97" s="81">
        <v>0</v>
      </c>
      <c r="AV97" s="81">
        <v>0</v>
      </c>
      <c r="AW97" s="81" t="s">
        <v>564</v>
      </c>
      <c r="AX97" s="82"/>
      <c r="AY97" s="81">
        <v>1532.41</v>
      </c>
      <c r="AZ97" s="81">
        <v>3996</v>
      </c>
      <c r="BA97" s="81">
        <v>0</v>
      </c>
      <c r="BB97" s="81">
        <v>0</v>
      </c>
      <c r="BC97" s="81">
        <v>0</v>
      </c>
      <c r="BD97" s="81">
        <v>0</v>
      </c>
      <c r="BE97" s="81" t="s">
        <v>564</v>
      </c>
      <c r="BF97" s="82"/>
      <c r="BG97" s="81">
        <v>0</v>
      </c>
      <c r="BH97" s="81">
        <v>0</v>
      </c>
      <c r="BI97" s="81">
        <v>0</v>
      </c>
      <c r="BJ97" s="81">
        <v>0</v>
      </c>
      <c r="BK97" s="81">
        <v>10.188000000000001</v>
      </c>
      <c r="BL97" s="81">
        <v>0</v>
      </c>
      <c r="BM97" s="82"/>
      <c r="BN97" s="81">
        <v>0</v>
      </c>
      <c r="BO97" s="81">
        <v>0</v>
      </c>
      <c r="BP97" s="81">
        <v>0</v>
      </c>
      <c r="BQ97" s="81">
        <v>0</v>
      </c>
      <c r="BR97" s="81">
        <v>2</v>
      </c>
      <c r="BS97" s="81">
        <v>0</v>
      </c>
      <c r="BT97"/>
      <c r="BU97" s="80">
        <v>10.188000000000001</v>
      </c>
      <c r="BV97" s="80">
        <v>0</v>
      </c>
      <c r="BW97" s="80">
        <v>0</v>
      </c>
      <c r="BX97" s="80">
        <v>0</v>
      </c>
      <c r="BY97" s="80">
        <v>0</v>
      </c>
      <c r="BZ97" s="80">
        <v>0</v>
      </c>
      <c r="CA97" s="80">
        <v>0</v>
      </c>
      <c r="CB97" s="80">
        <v>0</v>
      </c>
      <c r="CC97" s="80">
        <v>0</v>
      </c>
    </row>
    <row r="98" spans="1:81">
      <c r="A98" s="80" t="s">
        <v>1858</v>
      </c>
      <c r="B98" s="80">
        <v>133</v>
      </c>
      <c r="C98" s="80">
        <v>14</v>
      </c>
      <c r="D98" s="80">
        <v>8</v>
      </c>
      <c r="E98" s="80">
        <v>2017</v>
      </c>
      <c r="F98" s="80" t="s">
        <v>71</v>
      </c>
      <c r="G98" s="80" t="s">
        <v>1844</v>
      </c>
      <c r="H98" s="80" t="s">
        <v>1845</v>
      </c>
      <c r="I98" s="177"/>
      <c r="J98" s="81">
        <v>10.862806506548694</v>
      </c>
      <c r="K98" s="81">
        <v>0.75928638659053893</v>
      </c>
      <c r="L98" s="81">
        <v>4.0820221635095008E-2</v>
      </c>
      <c r="M98" s="81">
        <v>16.46067399118246</v>
      </c>
      <c r="N98" s="81">
        <v>15.580747564672571</v>
      </c>
      <c r="O98" s="81">
        <v>15.004419064472941</v>
      </c>
      <c r="P98" s="81">
        <v>8.0626659215442302</v>
      </c>
      <c r="Q98" s="81">
        <v>0.96474680647447686</v>
      </c>
      <c r="R98" s="81">
        <v>0.34653433461107563</v>
      </c>
      <c r="S98" s="81">
        <v>0</v>
      </c>
      <c r="T98" s="82"/>
      <c r="U98" s="81">
        <v>547391</v>
      </c>
      <c r="V98" s="81">
        <v>331</v>
      </c>
      <c r="W98" s="81">
        <v>1</v>
      </c>
      <c r="X98" s="81">
        <v>4420</v>
      </c>
      <c r="Y98" s="81">
        <v>6484</v>
      </c>
      <c r="Z98" s="81">
        <v>8971</v>
      </c>
      <c r="AA98" s="81">
        <v>1670</v>
      </c>
      <c r="AB98" s="81">
        <v>14125</v>
      </c>
      <c r="AC98" s="81">
        <v>60358.999999999993</v>
      </c>
      <c r="AD98" s="81">
        <v>0</v>
      </c>
      <c r="AE98" s="82"/>
      <c r="AF98" s="81">
        <v>5827510.8003790509</v>
      </c>
      <c r="AG98" s="81">
        <v>621545.07099587203</v>
      </c>
      <c r="AH98" s="81">
        <v>8149.003216554338</v>
      </c>
      <c r="AI98" s="81">
        <v>26991643.116766568</v>
      </c>
      <c r="AJ98" s="81">
        <v>27174960.325318079</v>
      </c>
      <c r="AK98" s="81">
        <v>0</v>
      </c>
      <c r="AL98" s="81">
        <v>0</v>
      </c>
      <c r="AM98" s="81">
        <v>1940307.2107279359</v>
      </c>
      <c r="AN98" s="81">
        <v>0</v>
      </c>
      <c r="AO98" s="81">
        <v>0</v>
      </c>
      <c r="AP98" s="82"/>
      <c r="AQ98" s="81">
        <v>377</v>
      </c>
      <c r="AR98" s="81">
        <v>24</v>
      </c>
      <c r="AS98" s="81">
        <v>0</v>
      </c>
      <c r="AT98" s="81">
        <v>0</v>
      </c>
      <c r="AU98" s="81">
        <v>0</v>
      </c>
      <c r="AV98" s="81">
        <v>0</v>
      </c>
      <c r="AW98" s="81" t="s">
        <v>564</v>
      </c>
      <c r="AX98" s="82"/>
      <c r="AY98" s="81">
        <v>1641.44</v>
      </c>
      <c r="AZ98" s="81">
        <v>4019.8</v>
      </c>
      <c r="BA98" s="81">
        <v>0</v>
      </c>
      <c r="BB98" s="81">
        <v>0</v>
      </c>
      <c r="BC98" s="81">
        <v>0</v>
      </c>
      <c r="BD98" s="81">
        <v>0</v>
      </c>
      <c r="BE98" s="81" t="s">
        <v>564</v>
      </c>
      <c r="BF98" s="82"/>
      <c r="BG98" s="81">
        <v>0</v>
      </c>
      <c r="BH98" s="81">
        <v>0</v>
      </c>
      <c r="BI98" s="81">
        <v>0</v>
      </c>
      <c r="BJ98" s="81">
        <v>0</v>
      </c>
      <c r="BK98" s="81">
        <v>9.3010000000000002</v>
      </c>
      <c r="BL98" s="81">
        <v>0</v>
      </c>
      <c r="BM98" s="82"/>
      <c r="BN98" s="81">
        <v>0</v>
      </c>
      <c r="BO98" s="81">
        <v>0</v>
      </c>
      <c r="BP98" s="81">
        <v>0</v>
      </c>
      <c r="BQ98" s="81">
        <v>0</v>
      </c>
      <c r="BR98" s="81">
        <v>2</v>
      </c>
      <c r="BS98" s="81">
        <v>0</v>
      </c>
      <c r="BT98"/>
      <c r="BU98" s="80">
        <v>9.3010000000000002</v>
      </c>
      <c r="BV98" s="80">
        <v>0</v>
      </c>
      <c r="BW98" s="80">
        <v>0</v>
      </c>
      <c r="BX98" s="80">
        <v>0</v>
      </c>
      <c r="BY98" s="80">
        <v>0</v>
      </c>
      <c r="BZ98" s="80">
        <v>0</v>
      </c>
      <c r="CA98" s="80">
        <v>0</v>
      </c>
      <c r="CB98" s="80">
        <v>0</v>
      </c>
      <c r="CC98" s="80">
        <v>0</v>
      </c>
    </row>
    <row r="99" spans="1:81">
      <c r="A99" s="80" t="s">
        <v>1859</v>
      </c>
      <c r="B99" s="80">
        <v>134</v>
      </c>
      <c r="C99" s="80">
        <v>15</v>
      </c>
      <c r="D99" s="80">
        <v>8</v>
      </c>
      <c r="E99" s="80">
        <v>2018</v>
      </c>
      <c r="F99" s="80" t="s">
        <v>93</v>
      </c>
      <c r="G99" s="80" t="s">
        <v>1844</v>
      </c>
      <c r="H99" s="80" t="s">
        <v>1845</v>
      </c>
      <c r="I99" s="177"/>
      <c r="J99" s="81">
        <v>11.043147805530387</v>
      </c>
      <c r="K99" s="81">
        <v>0.64076137606737549</v>
      </c>
      <c r="L99" s="81">
        <v>3.6865260474180532E-2</v>
      </c>
      <c r="M99" s="81">
        <v>15.018546490453501</v>
      </c>
      <c r="N99" s="81">
        <v>10.783703869352474</v>
      </c>
      <c r="O99" s="81">
        <v>14.630615861433945</v>
      </c>
      <c r="P99" s="81">
        <v>7.9154898388741772</v>
      </c>
      <c r="Q99" s="81">
        <v>0.88179988192137282</v>
      </c>
      <c r="R99" s="81">
        <v>0.44800940634892178</v>
      </c>
      <c r="S99" s="81">
        <v>0</v>
      </c>
      <c r="T99" s="82"/>
      <c r="U99" s="81">
        <v>614106</v>
      </c>
      <c r="V99" s="81">
        <v>331</v>
      </c>
      <c r="W99" s="81">
        <v>1</v>
      </c>
      <c r="X99" s="81">
        <v>4420</v>
      </c>
      <c r="Y99" s="81">
        <v>6492</v>
      </c>
      <c r="Z99" s="81">
        <v>8915</v>
      </c>
      <c r="AA99" s="81">
        <v>1656</v>
      </c>
      <c r="AB99" s="81">
        <v>13913</v>
      </c>
      <c r="AC99" s="81">
        <v>77728</v>
      </c>
      <c r="AD99" s="81">
        <v>0</v>
      </c>
      <c r="AE99" s="82"/>
      <c r="AF99" s="81">
        <v>5999408.4296625499</v>
      </c>
      <c r="AG99" s="81">
        <v>562262.23687793361</v>
      </c>
      <c r="AH99" s="81">
        <v>7739.4377125469091</v>
      </c>
      <c r="AI99" s="81">
        <v>25924668.949442301</v>
      </c>
      <c r="AJ99" s="81">
        <v>22970046.002535351</v>
      </c>
      <c r="AK99" s="81">
        <v>0</v>
      </c>
      <c r="AL99" s="81">
        <v>0</v>
      </c>
      <c r="AM99" s="81">
        <v>1915139.903331171</v>
      </c>
      <c r="AN99" s="81">
        <v>0</v>
      </c>
      <c r="AO99" s="81">
        <v>0</v>
      </c>
      <c r="AP99" s="82"/>
      <c r="AQ99" s="81">
        <v>395</v>
      </c>
      <c r="AR99" s="81">
        <v>24</v>
      </c>
      <c r="AS99" s="81">
        <v>0</v>
      </c>
      <c r="AT99" s="81">
        <v>0</v>
      </c>
      <c r="AU99" s="81">
        <v>0</v>
      </c>
      <c r="AV99" s="81">
        <v>0</v>
      </c>
      <c r="AW99" s="81" t="s">
        <v>564</v>
      </c>
      <c r="AX99" s="82"/>
      <c r="AY99" s="81">
        <v>1726.62</v>
      </c>
      <c r="AZ99" s="81">
        <v>4020</v>
      </c>
      <c r="BA99" s="81">
        <v>0</v>
      </c>
      <c r="BB99" s="81">
        <v>0</v>
      </c>
      <c r="BC99" s="81">
        <v>0</v>
      </c>
      <c r="BD99" s="81">
        <v>0</v>
      </c>
      <c r="BE99" s="81" t="s">
        <v>564</v>
      </c>
      <c r="BF99" s="82"/>
      <c r="BG99" s="81">
        <v>0</v>
      </c>
      <c r="BH99" s="81">
        <v>0</v>
      </c>
      <c r="BI99" s="81">
        <v>0</v>
      </c>
      <c r="BJ99" s="81">
        <v>0</v>
      </c>
      <c r="BK99" s="81">
        <v>9.7430000000000003</v>
      </c>
      <c r="BL99" s="81">
        <v>0</v>
      </c>
      <c r="BM99" s="82"/>
      <c r="BN99" s="81">
        <v>0</v>
      </c>
      <c r="BO99" s="81">
        <v>0</v>
      </c>
      <c r="BP99" s="81">
        <v>0</v>
      </c>
      <c r="BQ99" s="81">
        <v>0</v>
      </c>
      <c r="BR99" s="81">
        <v>2</v>
      </c>
      <c r="BS99" s="81">
        <v>0</v>
      </c>
      <c r="BT99"/>
      <c r="BU99" s="80">
        <v>9.7430000000000003</v>
      </c>
      <c r="BV99" s="80">
        <v>0</v>
      </c>
      <c r="BW99" s="80">
        <v>0</v>
      </c>
      <c r="BX99" s="80">
        <v>0</v>
      </c>
      <c r="BY99" s="80">
        <v>0</v>
      </c>
      <c r="BZ99" s="80">
        <v>0</v>
      </c>
      <c r="CA99" s="80">
        <v>0</v>
      </c>
      <c r="CB99" s="80">
        <v>0</v>
      </c>
      <c r="CC99" s="80">
        <v>0</v>
      </c>
    </row>
    <row r="100" spans="1:81">
      <c r="A100" s="80" t="s">
        <v>1860</v>
      </c>
      <c r="B100" s="80">
        <v>135</v>
      </c>
      <c r="C100" s="80">
        <v>16</v>
      </c>
      <c r="D100" s="80">
        <v>8</v>
      </c>
      <c r="E100" s="80">
        <v>2019</v>
      </c>
      <c r="F100" s="80" t="s">
        <v>73</v>
      </c>
      <c r="G100" s="80" t="s">
        <v>1844</v>
      </c>
      <c r="H100" s="80" t="s">
        <v>1845</v>
      </c>
      <c r="I100" s="177"/>
      <c r="J100" s="81">
        <v>10.414383187445038</v>
      </c>
      <c r="K100" s="81">
        <v>0.6088389441018367</v>
      </c>
      <c r="L100" s="81">
        <v>3.7489114249748552E-2</v>
      </c>
      <c r="M100" s="81">
        <v>15.77178714749301</v>
      </c>
      <c r="N100" s="81">
        <v>10.598455469113809</v>
      </c>
      <c r="O100" s="81">
        <v>14.067150300761195</v>
      </c>
      <c r="P100" s="81">
        <v>7.9318362917340721</v>
      </c>
      <c r="Q100" s="81">
        <v>0.84689143287294455</v>
      </c>
      <c r="R100" s="81">
        <v>0.46901966891779528</v>
      </c>
      <c r="S100" s="81">
        <v>0</v>
      </c>
      <c r="T100" s="82"/>
      <c r="U100" s="81">
        <v>577928</v>
      </c>
      <c r="V100" s="81">
        <v>331</v>
      </c>
      <c r="W100" s="81">
        <v>1</v>
      </c>
      <c r="X100" s="81">
        <v>4420</v>
      </c>
      <c r="Y100" s="81">
        <v>6501</v>
      </c>
      <c r="Z100" s="81">
        <v>8807</v>
      </c>
      <c r="AA100" s="81">
        <v>1647</v>
      </c>
      <c r="AB100" s="81">
        <v>13724</v>
      </c>
      <c r="AC100" s="81">
        <v>82706</v>
      </c>
      <c r="AD100" s="81">
        <v>0</v>
      </c>
      <c r="AE100" s="82"/>
      <c r="AF100" s="81">
        <v>5779031.888156591</v>
      </c>
      <c r="AG100" s="81">
        <v>544899.69296543673</v>
      </c>
      <c r="AH100" s="81">
        <v>8224.6417997763147</v>
      </c>
      <c r="AI100" s="81">
        <v>26505852.321821898</v>
      </c>
      <c r="AJ100" s="81">
        <v>21075506.938424032</v>
      </c>
      <c r="AK100" s="81">
        <v>0</v>
      </c>
      <c r="AL100" s="81">
        <v>0</v>
      </c>
      <c r="AM100" s="81">
        <v>1869105.4857833141</v>
      </c>
      <c r="AN100" s="81">
        <v>0</v>
      </c>
      <c r="AO100" s="81">
        <v>0</v>
      </c>
      <c r="AP100" s="82"/>
      <c r="AQ100" s="81">
        <v>409</v>
      </c>
      <c r="AR100" s="81">
        <v>24</v>
      </c>
      <c r="AS100" s="81">
        <v>0</v>
      </c>
      <c r="AT100" s="81">
        <v>0</v>
      </c>
      <c r="AU100" s="81">
        <v>0</v>
      </c>
      <c r="AV100" s="81">
        <v>0</v>
      </c>
      <c r="AW100" s="81" t="s">
        <v>564</v>
      </c>
      <c r="AX100" s="82"/>
      <c r="AY100" s="81">
        <v>1797.95</v>
      </c>
      <c r="AZ100" s="81">
        <v>4019.8</v>
      </c>
      <c r="BA100" s="81">
        <v>0</v>
      </c>
      <c r="BB100" s="81">
        <v>0</v>
      </c>
      <c r="BC100" s="81">
        <v>0</v>
      </c>
      <c r="BD100" s="81">
        <v>0</v>
      </c>
      <c r="BE100" s="81" t="s">
        <v>564</v>
      </c>
      <c r="BF100" s="82"/>
      <c r="BG100" s="81">
        <v>0</v>
      </c>
      <c r="BH100" s="81">
        <v>0</v>
      </c>
      <c r="BI100" s="81">
        <v>0</v>
      </c>
      <c r="BJ100" s="81">
        <v>0</v>
      </c>
      <c r="BK100" s="81">
        <v>8.0449999999999999</v>
      </c>
      <c r="BL100" s="81">
        <v>0</v>
      </c>
      <c r="BM100" s="82"/>
      <c r="BN100" s="81">
        <v>0</v>
      </c>
      <c r="BO100" s="81">
        <v>0</v>
      </c>
      <c r="BP100" s="81">
        <v>0</v>
      </c>
      <c r="BQ100" s="81">
        <v>0</v>
      </c>
      <c r="BR100" s="81">
        <v>2</v>
      </c>
      <c r="BS100" s="81">
        <v>0</v>
      </c>
      <c r="BT100"/>
      <c r="BU100" s="80">
        <v>8.0449999999999999</v>
      </c>
      <c r="BV100" s="80">
        <v>0</v>
      </c>
      <c r="BW100" s="80">
        <v>0</v>
      </c>
      <c r="BX100" s="80">
        <v>0</v>
      </c>
      <c r="BY100" s="80">
        <v>0</v>
      </c>
      <c r="BZ100" s="80">
        <v>0</v>
      </c>
      <c r="CA100" s="80">
        <v>0</v>
      </c>
      <c r="CB100" s="80">
        <v>0</v>
      </c>
      <c r="CC100" s="80">
        <v>0</v>
      </c>
    </row>
    <row r="101" spans="1:81">
      <c r="A101" s="80" t="s">
        <v>1861</v>
      </c>
      <c r="B101" s="80">
        <v>136</v>
      </c>
      <c r="C101" s="80">
        <v>17</v>
      </c>
      <c r="D101" s="80">
        <v>8</v>
      </c>
      <c r="E101" s="80">
        <v>2020</v>
      </c>
      <c r="F101" s="80" t="s">
        <v>218</v>
      </c>
      <c r="G101" s="80" t="s">
        <v>1844</v>
      </c>
      <c r="H101" s="80" t="s">
        <v>1845</v>
      </c>
      <c r="I101" s="177"/>
      <c r="J101" s="81">
        <v>8.3006947540556517</v>
      </c>
      <c r="K101" s="81">
        <v>0.48575249836100176</v>
      </c>
      <c r="L101" s="81">
        <v>0</v>
      </c>
      <c r="M101" s="81">
        <v>14.320283519354311</v>
      </c>
      <c r="N101" s="81">
        <v>12.306929138929402</v>
      </c>
      <c r="O101" s="81">
        <v>12.225454381025699</v>
      </c>
      <c r="P101" s="81">
        <v>7.2428455685388604</v>
      </c>
      <c r="Q101" s="81">
        <v>0.79865615190202255</v>
      </c>
      <c r="R101" s="81">
        <v>0.4521715047134991</v>
      </c>
      <c r="S101" s="81">
        <v>0</v>
      </c>
      <c r="T101" s="82"/>
      <c r="U101" s="81">
        <v>468587</v>
      </c>
      <c r="V101" s="81">
        <v>261</v>
      </c>
      <c r="W101" s="81">
        <v>0</v>
      </c>
      <c r="X101" s="81">
        <v>4226</v>
      </c>
      <c r="Y101" s="81">
        <v>6508</v>
      </c>
      <c r="Z101" s="81">
        <v>8736</v>
      </c>
      <c r="AA101" s="81">
        <v>1634</v>
      </c>
      <c r="AB101" s="81">
        <v>13545</v>
      </c>
      <c r="AC101" s="81">
        <v>80151</v>
      </c>
      <c r="AD101" s="81">
        <v>0</v>
      </c>
      <c r="AE101" s="82"/>
      <c r="AF101" s="81">
        <v>4764657.4237930747</v>
      </c>
      <c r="AG101" s="81">
        <v>392244.02340464992</v>
      </c>
      <c r="AH101" s="81">
        <v>0</v>
      </c>
      <c r="AI101" s="81">
        <v>23847953.14883751</v>
      </c>
      <c r="AJ101" s="81">
        <v>23807504.269827373</v>
      </c>
      <c r="AK101" s="81"/>
      <c r="AL101" s="81"/>
      <c r="AM101" s="81">
        <v>1767772.988088737</v>
      </c>
      <c r="AN101" s="81"/>
      <c r="AO101" s="81"/>
      <c r="AP101" s="82"/>
      <c r="AQ101" s="81">
        <v>428</v>
      </c>
      <c r="AR101" s="81">
        <v>25</v>
      </c>
      <c r="AS101" s="81">
        <v>0</v>
      </c>
      <c r="AT101" s="81">
        <v>0</v>
      </c>
      <c r="AU101" s="81">
        <v>0</v>
      </c>
      <c r="AV101" s="81">
        <v>0</v>
      </c>
      <c r="AW101" s="81">
        <v>0</v>
      </c>
      <c r="AX101" s="82"/>
      <c r="AY101" s="81">
        <v>1891.57</v>
      </c>
      <c r="AZ101" s="81">
        <v>4069.3</v>
      </c>
      <c r="BA101" s="81">
        <v>0</v>
      </c>
      <c r="BB101" s="81">
        <v>0</v>
      </c>
      <c r="BC101" s="81">
        <v>0</v>
      </c>
      <c r="BD101" s="81">
        <v>0</v>
      </c>
      <c r="BE101" s="81">
        <v>0</v>
      </c>
      <c r="BF101" s="82"/>
      <c r="BG101" s="81">
        <v>0</v>
      </c>
      <c r="BH101" s="81">
        <v>0</v>
      </c>
      <c r="BI101" s="81">
        <v>0</v>
      </c>
      <c r="BJ101" s="81">
        <v>0</v>
      </c>
      <c r="BK101" s="81">
        <v>8.354000000000001</v>
      </c>
      <c r="BL101" s="81">
        <v>0</v>
      </c>
      <c r="BM101" s="82"/>
      <c r="BN101" s="81">
        <v>0</v>
      </c>
      <c r="BO101" s="81">
        <v>0</v>
      </c>
      <c r="BP101" s="81">
        <v>0</v>
      </c>
      <c r="BQ101" s="81">
        <v>0</v>
      </c>
      <c r="BR101" s="81">
        <v>2</v>
      </c>
      <c r="BS101" s="81">
        <v>0</v>
      </c>
      <c r="BT101"/>
      <c r="BU101" s="80">
        <v>8.3539999999999992</v>
      </c>
      <c r="BV101" s="80">
        <v>0</v>
      </c>
      <c r="BW101" s="80">
        <v>0</v>
      </c>
      <c r="BX101" s="80">
        <v>0</v>
      </c>
      <c r="BY101" s="80">
        <v>0</v>
      </c>
      <c r="BZ101" s="80">
        <v>0</v>
      </c>
      <c r="CA101" s="80">
        <v>0</v>
      </c>
      <c r="CB101" s="80">
        <v>0</v>
      </c>
      <c r="CC101" s="80">
        <v>0</v>
      </c>
    </row>
    <row r="102" spans="1:81">
      <c r="A102" s="80" t="s">
        <v>1862</v>
      </c>
      <c r="B102" s="80">
        <v>136</v>
      </c>
      <c r="C102" s="80">
        <v>18</v>
      </c>
      <c r="D102" s="80">
        <v>8</v>
      </c>
      <c r="E102" s="80">
        <v>2021</v>
      </c>
      <c r="F102" s="80" t="s">
        <v>75</v>
      </c>
      <c r="G102" s="174" t="s">
        <v>1844</v>
      </c>
      <c r="H102" s="80" t="s">
        <v>1845</v>
      </c>
      <c r="I102" s="177"/>
      <c r="J102" s="81">
        <v>9.5054697127836789</v>
      </c>
      <c r="K102" s="81">
        <v>0.52502478801942254</v>
      </c>
      <c r="L102" s="81">
        <v>0</v>
      </c>
      <c r="M102" s="81">
        <v>13.108313605572715</v>
      </c>
      <c r="N102" s="81">
        <v>11.054225463331303</v>
      </c>
      <c r="O102" s="81">
        <v>11.773787333771191</v>
      </c>
      <c r="P102" s="81">
        <v>7.3451917294374747</v>
      </c>
      <c r="Q102" s="81">
        <v>0.79380034533916122</v>
      </c>
      <c r="R102" s="81">
        <v>0.48477465679459558</v>
      </c>
      <c r="S102" s="81">
        <v>0</v>
      </c>
      <c r="T102" s="82"/>
      <c r="U102" s="81">
        <v>585009</v>
      </c>
      <c r="V102" s="81">
        <v>261</v>
      </c>
      <c r="W102" s="81">
        <v>0</v>
      </c>
      <c r="X102" s="81">
        <v>4226</v>
      </c>
      <c r="Y102" s="81">
        <v>6468</v>
      </c>
      <c r="Z102" s="81">
        <v>8663</v>
      </c>
      <c r="AA102" s="81">
        <v>1616</v>
      </c>
      <c r="AB102" s="81">
        <v>13303</v>
      </c>
      <c r="AC102" s="81">
        <v>83288.999999999985</v>
      </c>
      <c r="AD102" s="81">
        <v>0</v>
      </c>
      <c r="AE102" s="82"/>
      <c r="AF102" s="81">
        <v>5673721.375681608</v>
      </c>
      <c r="AG102" s="81">
        <v>437365.1075584584</v>
      </c>
      <c r="AH102" s="81">
        <v>0</v>
      </c>
      <c r="AI102" s="81">
        <v>25211552.567428444</v>
      </c>
      <c r="AJ102" s="81">
        <v>24669090.22145965</v>
      </c>
      <c r="AK102" s="81">
        <v>0</v>
      </c>
      <c r="AL102" s="81">
        <v>0</v>
      </c>
      <c r="AM102" s="81">
        <v>1746203.4995072023</v>
      </c>
      <c r="AN102" s="81">
        <v>0</v>
      </c>
      <c r="AO102" s="81">
        <v>0</v>
      </c>
      <c r="AP102" s="82"/>
      <c r="AQ102" s="81">
        <v>446</v>
      </c>
      <c r="AR102" s="81">
        <v>25</v>
      </c>
      <c r="AS102" s="81">
        <v>0</v>
      </c>
      <c r="AT102" s="81">
        <v>0</v>
      </c>
      <c r="AU102" s="81">
        <v>0</v>
      </c>
      <c r="AV102" s="81">
        <v>0</v>
      </c>
      <c r="AW102" s="81"/>
      <c r="AX102" s="82"/>
      <c r="AY102" s="81">
        <v>1998.73</v>
      </c>
      <c r="AZ102" s="81">
        <v>4069.3</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1863</v>
      </c>
      <c r="B103" s="80">
        <v>136</v>
      </c>
      <c r="C103" s="80">
        <v>19</v>
      </c>
      <c r="D103" s="80">
        <v>8</v>
      </c>
      <c r="E103" s="80">
        <v>2022</v>
      </c>
      <c r="F103" s="80" t="s">
        <v>568</v>
      </c>
      <c r="G103" s="174" t="s">
        <v>1844</v>
      </c>
      <c r="H103" s="80" t="s">
        <v>1845</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463</v>
      </c>
      <c r="AR103" s="81">
        <v>25</v>
      </c>
      <c r="AS103" s="81">
        <v>0</v>
      </c>
      <c r="AT103" s="81">
        <v>0</v>
      </c>
      <c r="AU103" s="81">
        <v>0</v>
      </c>
      <c r="AV103" s="81">
        <v>0</v>
      </c>
      <c r="AW103" s="81"/>
      <c r="AX103" s="82"/>
      <c r="AY103" s="81">
        <v>2098.9100000000008</v>
      </c>
      <c r="AZ103" s="81">
        <v>4069.2999999999997</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1864</v>
      </c>
      <c r="B104" s="80">
        <v>35</v>
      </c>
      <c r="C104" s="80">
        <v>1</v>
      </c>
      <c r="D104" s="80">
        <v>3</v>
      </c>
      <c r="E104" s="80">
        <v>1990</v>
      </c>
      <c r="F104" s="80" t="s">
        <v>562</v>
      </c>
      <c r="G104" s="80" t="s">
        <v>1865</v>
      </c>
      <c r="H104" s="80" t="s">
        <v>1866</v>
      </c>
      <c r="I104" s="177"/>
      <c r="J104" s="81">
        <v>17.801542459501039</v>
      </c>
      <c r="K104" s="81">
        <v>1.5923856871020401</v>
      </c>
      <c r="L104" s="81">
        <v>2.2747681437983367</v>
      </c>
      <c r="M104" s="81">
        <v>7.0380412180964083</v>
      </c>
      <c r="N104" s="81">
        <v>9.6409296717166999</v>
      </c>
      <c r="O104" s="81">
        <v>15.008082906276877</v>
      </c>
      <c r="P104" s="81">
        <v>18.973597685285455</v>
      </c>
      <c r="Q104" s="81">
        <v>1.1078671923664969</v>
      </c>
      <c r="R104" s="81">
        <v>0</v>
      </c>
      <c r="S104" s="81">
        <v>1.1825034926303621</v>
      </c>
      <c r="T104" s="82"/>
      <c r="U104" s="81">
        <v>430586</v>
      </c>
      <c r="V104" s="81">
        <v>541</v>
      </c>
      <c r="W104" s="81">
        <v>22</v>
      </c>
      <c r="X104" s="81">
        <v>2371</v>
      </c>
      <c r="Y104" s="81">
        <v>4339</v>
      </c>
      <c r="Z104" s="81">
        <v>6173</v>
      </c>
      <c r="AA104" s="81">
        <v>4607</v>
      </c>
      <c r="AB104" s="81">
        <v>17988</v>
      </c>
      <c r="AC104" s="81">
        <v>0</v>
      </c>
      <c r="AD104" s="81">
        <v>1.1825034926303621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1867</v>
      </c>
      <c r="B105" s="80">
        <v>36</v>
      </c>
      <c r="C105" s="80">
        <v>2</v>
      </c>
      <c r="D105" s="80">
        <v>3</v>
      </c>
      <c r="E105" s="80">
        <v>2005</v>
      </c>
      <c r="F105" s="80" t="s">
        <v>565</v>
      </c>
      <c r="G105" s="80" t="s">
        <v>1865</v>
      </c>
      <c r="H105" s="80" t="s">
        <v>1866</v>
      </c>
      <c r="I105" s="177"/>
      <c r="J105" s="81">
        <v>48.470067628255279</v>
      </c>
      <c r="K105" s="81">
        <v>1.1332659652799668</v>
      </c>
      <c r="L105" s="81">
        <v>6.2845787375188698</v>
      </c>
      <c r="M105" s="81">
        <v>10.428320758429955</v>
      </c>
      <c r="N105" s="81">
        <v>12.524053950607268</v>
      </c>
      <c r="O105" s="81">
        <v>20.553986795102578</v>
      </c>
      <c r="P105" s="81">
        <v>20.476717804715346</v>
      </c>
      <c r="Q105" s="81">
        <v>0.96926633720493927</v>
      </c>
      <c r="R105" s="81">
        <v>0</v>
      </c>
      <c r="S105" s="81">
        <v>1.6761309549624668</v>
      </c>
      <c r="T105" s="82"/>
      <c r="U105" s="81">
        <v>1230405</v>
      </c>
      <c r="V105" s="81">
        <v>479</v>
      </c>
      <c r="W105" s="81">
        <v>67</v>
      </c>
      <c r="X105" s="81">
        <v>1952</v>
      </c>
      <c r="Y105" s="81">
        <v>4770</v>
      </c>
      <c r="Z105" s="81">
        <v>9783</v>
      </c>
      <c r="AA105" s="81">
        <v>4072</v>
      </c>
      <c r="AB105" s="81">
        <v>16452</v>
      </c>
      <c r="AC105" s="81">
        <v>0</v>
      </c>
      <c r="AD105" s="81">
        <v>1.6761309549624668</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1868</v>
      </c>
      <c r="B106" s="80">
        <v>37</v>
      </c>
      <c r="C106" s="80">
        <v>3</v>
      </c>
      <c r="D106" s="80">
        <v>3</v>
      </c>
      <c r="E106" s="80">
        <v>2006</v>
      </c>
      <c r="F106" s="80" t="s">
        <v>566</v>
      </c>
      <c r="G106" s="80" t="s">
        <v>1865</v>
      </c>
      <c r="H106" s="80" t="s">
        <v>1866</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1869</v>
      </c>
      <c r="B107" s="80">
        <v>38</v>
      </c>
      <c r="C107" s="80">
        <v>4</v>
      </c>
      <c r="D107" s="80">
        <v>3</v>
      </c>
      <c r="E107" s="80">
        <v>2007</v>
      </c>
      <c r="F107" s="80" t="s">
        <v>567</v>
      </c>
      <c r="G107" s="80" t="s">
        <v>1865</v>
      </c>
      <c r="H107" s="80" t="s">
        <v>1866</v>
      </c>
      <c r="I107" s="177"/>
      <c r="J107" s="81">
        <v>55.385682828565912</v>
      </c>
      <c r="K107" s="81">
        <v>1.1765239632059037</v>
      </c>
      <c r="L107" s="81">
        <v>6.8450766953603956</v>
      </c>
      <c r="M107" s="81">
        <v>10.944472567085789</v>
      </c>
      <c r="N107" s="81">
        <v>15.000062090169667</v>
      </c>
      <c r="O107" s="81">
        <v>19.949826119635606</v>
      </c>
      <c r="P107" s="81">
        <v>20.507709664117343</v>
      </c>
      <c r="Q107" s="81">
        <v>1.0004972849299509</v>
      </c>
      <c r="R107" s="81">
        <v>0</v>
      </c>
      <c r="S107" s="81">
        <v>2.0237645889875626</v>
      </c>
      <c r="T107" s="82"/>
      <c r="U107" s="81">
        <v>1579690</v>
      </c>
      <c r="V107" s="81">
        <v>485</v>
      </c>
      <c r="W107" s="81">
        <v>84</v>
      </c>
      <c r="X107" s="81">
        <v>2453</v>
      </c>
      <c r="Y107" s="81">
        <v>4788</v>
      </c>
      <c r="Z107" s="81">
        <v>9871</v>
      </c>
      <c r="AA107" s="81">
        <v>4016</v>
      </c>
      <c r="AB107" s="81">
        <v>16084</v>
      </c>
      <c r="AC107" s="81">
        <v>0</v>
      </c>
      <c r="AD107" s="81">
        <v>2.0237645889875626</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1870</v>
      </c>
      <c r="B108" s="80">
        <v>39</v>
      </c>
      <c r="C108" s="80">
        <v>5</v>
      </c>
      <c r="D108" s="80">
        <v>3</v>
      </c>
      <c r="E108" s="80">
        <v>2008</v>
      </c>
      <c r="F108" s="80" t="s">
        <v>84</v>
      </c>
      <c r="G108" s="80" t="s">
        <v>1865</v>
      </c>
      <c r="H108" s="80" t="s">
        <v>1866</v>
      </c>
      <c r="I108" s="177"/>
      <c r="J108" s="81">
        <v>44.670330311060788</v>
      </c>
      <c r="K108" s="81">
        <v>0.92584821687472274</v>
      </c>
      <c r="L108" s="81">
        <v>15.659561867244193</v>
      </c>
      <c r="M108" s="81">
        <v>12.355066146180125</v>
      </c>
      <c r="N108" s="81">
        <v>14.283633156386886</v>
      </c>
      <c r="O108" s="81">
        <v>19.361228373449563</v>
      </c>
      <c r="P108" s="81">
        <v>20.188498549207594</v>
      </c>
      <c r="Q108" s="81">
        <v>0.96541227870212354</v>
      </c>
      <c r="R108" s="81">
        <v>0</v>
      </c>
      <c r="S108" s="81">
        <v>2.2688670230023988</v>
      </c>
      <c r="T108" s="82"/>
      <c r="U108" s="81">
        <v>1471832</v>
      </c>
      <c r="V108" s="81">
        <v>485</v>
      </c>
      <c r="W108" s="81">
        <v>219</v>
      </c>
      <c r="X108" s="81">
        <v>2453</v>
      </c>
      <c r="Y108" s="81">
        <v>4810</v>
      </c>
      <c r="Z108" s="81">
        <v>9916</v>
      </c>
      <c r="AA108" s="81">
        <v>3958</v>
      </c>
      <c r="AB108" s="81">
        <v>15775</v>
      </c>
      <c r="AC108" s="81">
        <v>0</v>
      </c>
      <c r="AD108" s="81">
        <v>2.2688670230023988</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1871</v>
      </c>
      <c r="B109" s="80">
        <v>40</v>
      </c>
      <c r="C109" s="80">
        <v>6</v>
      </c>
      <c r="D109" s="80">
        <v>3</v>
      </c>
      <c r="E109" s="80">
        <v>2009</v>
      </c>
      <c r="F109" s="80" t="s">
        <v>85</v>
      </c>
      <c r="G109" s="80" t="s">
        <v>1865</v>
      </c>
      <c r="H109" s="80" t="s">
        <v>1866</v>
      </c>
      <c r="I109" s="177"/>
      <c r="J109" s="81">
        <v>39.010985815102181</v>
      </c>
      <c r="K109" s="81">
        <v>0.8183274302187038</v>
      </c>
      <c r="L109" s="81">
        <v>16.467746487827654</v>
      </c>
      <c r="M109" s="81">
        <v>11.638160995815193</v>
      </c>
      <c r="N109" s="81">
        <v>13.226793892580121</v>
      </c>
      <c r="O109" s="81">
        <v>19.411525007332539</v>
      </c>
      <c r="P109" s="81">
        <v>19.372013368799614</v>
      </c>
      <c r="Q109" s="81">
        <v>0.90886921328423387</v>
      </c>
      <c r="R109" s="81">
        <v>0</v>
      </c>
      <c r="S109" s="81">
        <v>2.2434658493142554</v>
      </c>
      <c r="T109" s="82"/>
      <c r="U109" s="81">
        <v>1110704</v>
      </c>
      <c r="V109" s="81">
        <v>551</v>
      </c>
      <c r="W109" s="81">
        <v>297</v>
      </c>
      <c r="X109" s="81">
        <v>2630</v>
      </c>
      <c r="Y109" s="81">
        <v>4834</v>
      </c>
      <c r="Z109" s="81">
        <v>9813</v>
      </c>
      <c r="AA109" s="81">
        <v>3899</v>
      </c>
      <c r="AB109" s="81">
        <v>15590</v>
      </c>
      <c r="AC109" s="81">
        <v>0</v>
      </c>
      <c r="AD109" s="81">
        <v>2.2434658493142554</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16.100000000000001</v>
      </c>
      <c r="BJ109" s="81">
        <v>0</v>
      </c>
      <c r="BK109" s="81">
        <v>0</v>
      </c>
      <c r="BL109" s="81">
        <v>0</v>
      </c>
      <c r="BM109" s="82"/>
      <c r="BN109" s="81">
        <v>0</v>
      </c>
      <c r="BO109" s="81">
        <v>0</v>
      </c>
      <c r="BP109" s="81">
        <v>1</v>
      </c>
      <c r="BQ109" s="81">
        <v>0</v>
      </c>
      <c r="BR109" s="81">
        <v>0</v>
      </c>
      <c r="BS109" s="81">
        <v>0</v>
      </c>
      <c r="BT109"/>
      <c r="BU109" s="80"/>
      <c r="BV109" s="80"/>
      <c r="BW109" s="80"/>
      <c r="BX109" s="80"/>
      <c r="BY109" s="80"/>
      <c r="BZ109" s="80"/>
      <c r="CA109" s="80"/>
      <c r="CB109" s="80"/>
      <c r="CC109" s="80"/>
    </row>
    <row r="110" spans="1:81">
      <c r="A110" s="80" t="s">
        <v>1872</v>
      </c>
      <c r="B110" s="80">
        <v>41</v>
      </c>
      <c r="C110" s="80">
        <v>7</v>
      </c>
      <c r="D110" s="80">
        <v>3</v>
      </c>
      <c r="E110" s="80">
        <v>2010</v>
      </c>
      <c r="F110" s="80" t="s">
        <v>86</v>
      </c>
      <c r="G110" s="80" t="s">
        <v>1865</v>
      </c>
      <c r="H110" s="80" t="s">
        <v>1866</v>
      </c>
      <c r="I110" s="177"/>
      <c r="J110" s="81">
        <v>49.885913273215849</v>
      </c>
      <c r="K110" s="81">
        <v>0.87211218390137923</v>
      </c>
      <c r="L110" s="81">
        <v>15.590948753492215</v>
      </c>
      <c r="M110" s="81">
        <v>11.617249693942155</v>
      </c>
      <c r="N110" s="81">
        <v>13.542219053699363</v>
      </c>
      <c r="O110" s="81">
        <v>19.408376499222896</v>
      </c>
      <c r="P110" s="81">
        <v>19.842716936121878</v>
      </c>
      <c r="Q110" s="81">
        <v>0.93744234332838983</v>
      </c>
      <c r="R110" s="81">
        <v>0</v>
      </c>
      <c r="S110" s="81">
        <v>2.3487726183423456</v>
      </c>
      <c r="T110" s="82"/>
      <c r="U110" s="81">
        <v>1288887</v>
      </c>
      <c r="V110" s="81">
        <v>551</v>
      </c>
      <c r="W110" s="81">
        <v>297</v>
      </c>
      <c r="X110" s="81">
        <v>2630</v>
      </c>
      <c r="Y110" s="81">
        <v>4845</v>
      </c>
      <c r="Z110" s="81">
        <v>9857</v>
      </c>
      <c r="AA110" s="81">
        <v>3894</v>
      </c>
      <c r="AB110" s="81">
        <v>15408</v>
      </c>
      <c r="AC110" s="81">
        <v>0</v>
      </c>
      <c r="AD110" s="81">
        <v>2.3487726183423456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16.670999999999999</v>
      </c>
      <c r="BJ110" s="81">
        <v>0</v>
      </c>
      <c r="BK110" s="81">
        <v>0</v>
      </c>
      <c r="BL110" s="81">
        <v>0</v>
      </c>
      <c r="BM110" s="82"/>
      <c r="BN110" s="81">
        <v>0</v>
      </c>
      <c r="BO110" s="81">
        <v>0</v>
      </c>
      <c r="BP110" s="81">
        <v>1</v>
      </c>
      <c r="BQ110" s="81">
        <v>0</v>
      </c>
      <c r="BR110" s="81">
        <v>0</v>
      </c>
      <c r="BS110" s="81">
        <v>0</v>
      </c>
      <c r="BT110"/>
      <c r="BU110" s="80">
        <v>16.670999999999999</v>
      </c>
      <c r="BV110" s="80">
        <v>0</v>
      </c>
      <c r="BW110" s="80">
        <v>0</v>
      </c>
      <c r="BX110" s="80">
        <v>0</v>
      </c>
      <c r="BY110" s="80">
        <v>0</v>
      </c>
      <c r="BZ110" s="80">
        <v>0</v>
      </c>
      <c r="CA110" s="80">
        <v>0</v>
      </c>
      <c r="CB110" s="80">
        <v>0</v>
      </c>
      <c r="CC110" s="80">
        <v>0</v>
      </c>
    </row>
    <row r="111" spans="1:81">
      <c r="A111" s="80" t="s">
        <v>1873</v>
      </c>
      <c r="B111" s="80">
        <v>42</v>
      </c>
      <c r="C111" s="80">
        <v>8</v>
      </c>
      <c r="D111" s="80">
        <v>3</v>
      </c>
      <c r="E111" s="80">
        <v>2011</v>
      </c>
      <c r="F111" s="80" t="s">
        <v>87</v>
      </c>
      <c r="G111" s="80" t="s">
        <v>1865</v>
      </c>
      <c r="H111" s="80" t="s">
        <v>1866</v>
      </c>
      <c r="I111" s="177"/>
      <c r="J111" s="81">
        <v>24.123261762508612</v>
      </c>
      <c r="K111" s="81">
        <v>1.3767130963539782</v>
      </c>
      <c r="L111" s="81">
        <v>15.200268210461266</v>
      </c>
      <c r="M111" s="81">
        <v>13.459161120762813</v>
      </c>
      <c r="N111" s="81">
        <v>14.268144591627538</v>
      </c>
      <c r="O111" s="81">
        <v>19.134448127354489</v>
      </c>
      <c r="P111" s="81">
        <v>19.041664396419385</v>
      </c>
      <c r="Q111" s="81">
        <v>1.0648857635105653</v>
      </c>
      <c r="R111" s="81">
        <v>0</v>
      </c>
      <c r="S111" s="81">
        <v>0.94942014359284332</v>
      </c>
      <c r="T111" s="82"/>
      <c r="U111" s="81">
        <v>652520</v>
      </c>
      <c r="V111" s="81">
        <v>551</v>
      </c>
      <c r="W111" s="81">
        <v>297</v>
      </c>
      <c r="X111" s="81">
        <v>2630</v>
      </c>
      <c r="Y111" s="81">
        <v>4858</v>
      </c>
      <c r="Z111" s="81">
        <v>9929</v>
      </c>
      <c r="AA111" s="81">
        <v>3848</v>
      </c>
      <c r="AB111" s="81">
        <v>15174</v>
      </c>
      <c r="AC111" s="81">
        <v>0</v>
      </c>
      <c r="AD111" s="81">
        <v>0.94942014359284332</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18.056000000000001</v>
      </c>
      <c r="BJ111" s="81">
        <v>0</v>
      </c>
      <c r="BK111" s="81">
        <v>0</v>
      </c>
      <c r="BL111" s="81">
        <v>0</v>
      </c>
      <c r="BM111" s="82"/>
      <c r="BN111" s="81">
        <v>0</v>
      </c>
      <c r="BO111" s="81">
        <v>0</v>
      </c>
      <c r="BP111" s="81">
        <v>2</v>
      </c>
      <c r="BQ111" s="81">
        <v>0</v>
      </c>
      <c r="BR111" s="81">
        <v>0</v>
      </c>
      <c r="BS111" s="81">
        <v>0</v>
      </c>
      <c r="BT111"/>
      <c r="BU111" s="80">
        <v>18.056000000000001</v>
      </c>
      <c r="BV111" s="80">
        <v>0</v>
      </c>
      <c r="BW111" s="80">
        <v>0</v>
      </c>
      <c r="BX111" s="80">
        <v>0</v>
      </c>
      <c r="BY111" s="80">
        <v>0</v>
      </c>
      <c r="BZ111" s="80">
        <v>0</v>
      </c>
      <c r="CA111" s="80">
        <v>0</v>
      </c>
      <c r="CB111" s="80">
        <v>0</v>
      </c>
      <c r="CC111" s="80">
        <v>0</v>
      </c>
    </row>
    <row r="112" spans="1:81">
      <c r="A112" s="80" t="s">
        <v>1874</v>
      </c>
      <c r="B112" s="80">
        <v>43</v>
      </c>
      <c r="C112" s="80">
        <v>9</v>
      </c>
      <c r="D112" s="80">
        <v>3</v>
      </c>
      <c r="E112" s="80">
        <v>2012</v>
      </c>
      <c r="F112" s="80" t="s">
        <v>88</v>
      </c>
      <c r="G112" s="80" t="s">
        <v>1865</v>
      </c>
      <c r="H112" s="80" t="s">
        <v>1866</v>
      </c>
      <c r="I112" s="177"/>
      <c r="J112" s="81">
        <v>52.454988510344805</v>
      </c>
      <c r="K112" s="81">
        <v>1.3659390791578465</v>
      </c>
      <c r="L112" s="81">
        <v>15.260928566018961</v>
      </c>
      <c r="M112" s="81">
        <v>15.040650360014341</v>
      </c>
      <c r="N112" s="81">
        <v>16.092255345911784</v>
      </c>
      <c r="O112" s="81">
        <v>19.161687989711972</v>
      </c>
      <c r="P112" s="81">
        <v>19.11019142434165</v>
      </c>
      <c r="Q112" s="81">
        <v>1.1532368231865127</v>
      </c>
      <c r="R112" s="81">
        <v>0</v>
      </c>
      <c r="S112" s="81">
        <v>1.7439882935985518</v>
      </c>
      <c r="T112" s="82"/>
      <c r="U112" s="81">
        <v>1425702</v>
      </c>
      <c r="V112" s="81">
        <v>551</v>
      </c>
      <c r="W112" s="81">
        <v>297</v>
      </c>
      <c r="X112" s="81">
        <v>2630</v>
      </c>
      <c r="Y112" s="81">
        <v>4984</v>
      </c>
      <c r="Z112" s="81">
        <v>10022</v>
      </c>
      <c r="AA112" s="81">
        <v>3840</v>
      </c>
      <c r="AB112" s="81">
        <v>15125</v>
      </c>
      <c r="AC112" s="81">
        <v>0</v>
      </c>
      <c r="AD112" s="81">
        <v>1.7439882935985518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18.844999999999999</v>
      </c>
      <c r="BJ112" s="81">
        <v>0</v>
      </c>
      <c r="BK112" s="81">
        <v>0</v>
      </c>
      <c r="BL112" s="81">
        <v>0</v>
      </c>
      <c r="BM112" s="82"/>
      <c r="BN112" s="81">
        <v>0</v>
      </c>
      <c r="BO112" s="81">
        <v>0</v>
      </c>
      <c r="BP112" s="81">
        <v>2</v>
      </c>
      <c r="BQ112" s="81">
        <v>0</v>
      </c>
      <c r="BR112" s="81">
        <v>0</v>
      </c>
      <c r="BS112" s="81">
        <v>0</v>
      </c>
      <c r="BT112"/>
      <c r="BU112" s="80">
        <v>18.844999999999999</v>
      </c>
      <c r="BV112" s="80">
        <v>0</v>
      </c>
      <c r="BW112" s="80">
        <v>0</v>
      </c>
      <c r="BX112" s="80">
        <v>0</v>
      </c>
      <c r="BY112" s="80">
        <v>0</v>
      </c>
      <c r="BZ112" s="80">
        <v>0</v>
      </c>
      <c r="CA112" s="80">
        <v>0</v>
      </c>
      <c r="CB112" s="80">
        <v>0</v>
      </c>
      <c r="CC112" s="80">
        <v>0</v>
      </c>
    </row>
    <row r="113" spans="1:81">
      <c r="A113" s="80" t="s">
        <v>1875</v>
      </c>
      <c r="B113" s="80">
        <v>44</v>
      </c>
      <c r="C113" s="80">
        <v>10</v>
      </c>
      <c r="D113" s="80">
        <v>3</v>
      </c>
      <c r="E113" s="80">
        <v>2013</v>
      </c>
      <c r="F113" s="80" t="s">
        <v>89</v>
      </c>
      <c r="G113" s="80" t="s">
        <v>1865</v>
      </c>
      <c r="H113" s="80" t="s">
        <v>1866</v>
      </c>
      <c r="I113" s="177"/>
      <c r="J113" s="81">
        <v>56.124744330622491</v>
      </c>
      <c r="K113" s="81">
        <v>1.2174438507788521</v>
      </c>
      <c r="L113" s="81">
        <v>15.264803868007135</v>
      </c>
      <c r="M113" s="81">
        <v>14.912603071077845</v>
      </c>
      <c r="N113" s="81">
        <v>17.011160064126795</v>
      </c>
      <c r="O113" s="81">
        <v>18.47998771061976</v>
      </c>
      <c r="P113" s="81">
        <v>19.207173388636726</v>
      </c>
      <c r="Q113" s="81">
        <v>1.1635921955189772</v>
      </c>
      <c r="R113" s="81">
        <v>0</v>
      </c>
      <c r="S113" s="81">
        <v>1.0243606600503321</v>
      </c>
      <c r="T113" s="82"/>
      <c r="U113" s="81">
        <v>1485952</v>
      </c>
      <c r="V113" s="81">
        <v>551</v>
      </c>
      <c r="W113" s="81">
        <v>297</v>
      </c>
      <c r="X113" s="81">
        <v>2630</v>
      </c>
      <c r="Y113" s="81">
        <v>5013</v>
      </c>
      <c r="Z113" s="81">
        <v>10097</v>
      </c>
      <c r="AA113" s="81">
        <v>3845</v>
      </c>
      <c r="AB113" s="81">
        <v>15042</v>
      </c>
      <c r="AC113" s="81">
        <v>0</v>
      </c>
      <c r="AD113" s="81">
        <v>1.0243606600503321</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21.666</v>
      </c>
      <c r="BJ113" s="81">
        <v>0</v>
      </c>
      <c r="BK113" s="81">
        <v>0</v>
      </c>
      <c r="BL113" s="81">
        <v>0</v>
      </c>
      <c r="BM113" s="82"/>
      <c r="BN113" s="81">
        <v>0</v>
      </c>
      <c r="BO113" s="81">
        <v>0</v>
      </c>
      <c r="BP113" s="81">
        <v>2</v>
      </c>
      <c r="BQ113" s="81">
        <v>0</v>
      </c>
      <c r="BR113" s="81">
        <v>0</v>
      </c>
      <c r="BS113" s="81">
        <v>0</v>
      </c>
      <c r="BT113"/>
      <c r="BU113" s="80">
        <v>21.666</v>
      </c>
      <c r="BV113" s="80">
        <v>0</v>
      </c>
      <c r="BW113" s="80">
        <v>0</v>
      </c>
      <c r="BX113" s="80">
        <v>0</v>
      </c>
      <c r="BY113" s="80">
        <v>0</v>
      </c>
      <c r="BZ113" s="80">
        <v>0</v>
      </c>
      <c r="CA113" s="80">
        <v>0</v>
      </c>
      <c r="CB113" s="80">
        <v>0</v>
      </c>
      <c r="CC113" s="80">
        <v>0</v>
      </c>
    </row>
    <row r="114" spans="1:81">
      <c r="A114" s="80" t="s">
        <v>1876</v>
      </c>
      <c r="B114" s="80">
        <v>45</v>
      </c>
      <c r="C114" s="80">
        <v>11</v>
      </c>
      <c r="D114" s="80">
        <v>3</v>
      </c>
      <c r="E114" s="80">
        <v>2014</v>
      </c>
      <c r="F114" s="80" t="s">
        <v>90</v>
      </c>
      <c r="G114" s="80" t="s">
        <v>1865</v>
      </c>
      <c r="H114" s="80" t="s">
        <v>1866</v>
      </c>
      <c r="I114" s="177"/>
      <c r="J114" s="81">
        <v>54.48684466186883</v>
      </c>
      <c r="K114" s="81">
        <v>1.1882903034435723</v>
      </c>
      <c r="L114" s="81">
        <v>16.160460733435102</v>
      </c>
      <c r="M114" s="81">
        <v>12.953100873049612</v>
      </c>
      <c r="N114" s="81">
        <v>14.072995614336966</v>
      </c>
      <c r="O114" s="81">
        <v>17.520259624114502</v>
      </c>
      <c r="P114" s="81">
        <v>19.076089657492247</v>
      </c>
      <c r="Q114" s="81">
        <v>1.1020155283133168</v>
      </c>
      <c r="R114" s="81">
        <v>0</v>
      </c>
      <c r="S114" s="81">
        <v>1.1254071229098397</v>
      </c>
      <c r="T114" s="82"/>
      <c r="U114" s="81">
        <v>1588066</v>
      </c>
      <c r="V114" s="81">
        <v>497</v>
      </c>
      <c r="W114" s="81">
        <v>282</v>
      </c>
      <c r="X114" s="81">
        <v>2484</v>
      </c>
      <c r="Y114" s="81">
        <v>5041</v>
      </c>
      <c r="Z114" s="81">
        <v>10082</v>
      </c>
      <c r="AA114" s="81">
        <v>3799</v>
      </c>
      <c r="AB114" s="81">
        <v>14848</v>
      </c>
      <c r="AC114" s="81">
        <v>0</v>
      </c>
      <c r="AD114" s="81">
        <v>1.1254071229098397</v>
      </c>
      <c r="AE114" s="82"/>
      <c r="AF114" s="81">
        <v>17138511.732503027</v>
      </c>
      <c r="AG114" s="81">
        <v>1145263.1981276681</v>
      </c>
      <c r="AH114" s="81">
        <v>4016928.9673818937</v>
      </c>
      <c r="AI114" s="81">
        <v>18009458.472386666</v>
      </c>
      <c r="AJ114" s="81">
        <v>19374201.020858403</v>
      </c>
      <c r="AK114" s="81">
        <v>0</v>
      </c>
      <c r="AL114" s="81">
        <v>0</v>
      </c>
      <c r="AM114" s="81">
        <v>2038408.523144162</v>
      </c>
      <c r="AN114" s="81">
        <v>0</v>
      </c>
      <c r="AO114" s="81">
        <v>0</v>
      </c>
      <c r="AP114" s="82"/>
      <c r="AQ114" s="81">
        <v>119</v>
      </c>
      <c r="AR114" s="81">
        <v>93</v>
      </c>
      <c r="AS114" s="81">
        <v>0</v>
      </c>
      <c r="AT114" s="81">
        <v>0</v>
      </c>
      <c r="AU114" s="81">
        <v>0</v>
      </c>
      <c r="AV114" s="81">
        <v>0</v>
      </c>
      <c r="AW114" s="81" t="s">
        <v>564</v>
      </c>
      <c r="AX114" s="82"/>
      <c r="AY114" s="81">
        <v>567</v>
      </c>
      <c r="AZ114" s="81">
        <v>3561.7</v>
      </c>
      <c r="BA114" s="81">
        <v>0</v>
      </c>
      <c r="BB114" s="81">
        <v>0</v>
      </c>
      <c r="BC114" s="81">
        <v>0</v>
      </c>
      <c r="BD114" s="81">
        <v>0</v>
      </c>
      <c r="BE114" s="81" t="s">
        <v>564</v>
      </c>
      <c r="BF114" s="82"/>
      <c r="BG114" s="81">
        <v>0</v>
      </c>
      <c r="BH114" s="81">
        <v>0</v>
      </c>
      <c r="BI114" s="81">
        <v>26.096</v>
      </c>
      <c r="BJ114" s="81">
        <v>0</v>
      </c>
      <c r="BK114" s="81">
        <v>0</v>
      </c>
      <c r="BL114" s="81">
        <v>0</v>
      </c>
      <c r="BM114" s="82"/>
      <c r="BN114" s="81">
        <v>0</v>
      </c>
      <c r="BO114" s="81">
        <v>0</v>
      </c>
      <c r="BP114" s="81">
        <v>3</v>
      </c>
      <c r="BQ114" s="81">
        <v>0</v>
      </c>
      <c r="BR114" s="81">
        <v>0</v>
      </c>
      <c r="BS114" s="81">
        <v>0</v>
      </c>
      <c r="BT114"/>
      <c r="BU114" s="80">
        <v>26.096</v>
      </c>
      <c r="BV114" s="80">
        <v>0</v>
      </c>
      <c r="BW114" s="80">
        <v>0</v>
      </c>
      <c r="BX114" s="80">
        <v>0</v>
      </c>
      <c r="BY114" s="80">
        <v>0</v>
      </c>
      <c r="BZ114" s="80">
        <v>0</v>
      </c>
      <c r="CA114" s="80">
        <v>0</v>
      </c>
      <c r="CB114" s="80">
        <v>0</v>
      </c>
      <c r="CC114" s="80">
        <v>0</v>
      </c>
    </row>
    <row r="115" spans="1:81">
      <c r="A115" s="80" t="s">
        <v>1877</v>
      </c>
      <c r="B115" s="80">
        <v>46</v>
      </c>
      <c r="C115" s="80">
        <v>12</v>
      </c>
      <c r="D115" s="80">
        <v>3</v>
      </c>
      <c r="E115" s="80">
        <v>2015</v>
      </c>
      <c r="F115" s="80" t="s">
        <v>91</v>
      </c>
      <c r="G115" s="80" t="s">
        <v>1865</v>
      </c>
      <c r="H115" s="80" t="s">
        <v>1866</v>
      </c>
      <c r="I115" s="177"/>
      <c r="J115" s="81">
        <v>74.394272896301686</v>
      </c>
      <c r="K115" s="81">
        <v>1.1800710258656404</v>
      </c>
      <c r="L115" s="81">
        <v>16.975225489280472</v>
      </c>
      <c r="M115" s="81">
        <v>13.159884940700444</v>
      </c>
      <c r="N115" s="81">
        <v>13.173294093540333</v>
      </c>
      <c r="O115" s="81">
        <v>17.296267609786682</v>
      </c>
      <c r="P115" s="81">
        <v>18.869986026284717</v>
      </c>
      <c r="Q115" s="81">
        <v>1.063269790306087</v>
      </c>
      <c r="R115" s="81">
        <v>0</v>
      </c>
      <c r="S115" s="81">
        <v>1.1836565698604904</v>
      </c>
      <c r="T115" s="82"/>
      <c r="U115" s="81">
        <v>2143743</v>
      </c>
      <c r="V115" s="81">
        <v>497</v>
      </c>
      <c r="W115" s="81">
        <v>282</v>
      </c>
      <c r="X115" s="81">
        <v>2484</v>
      </c>
      <c r="Y115" s="81">
        <v>5077</v>
      </c>
      <c r="Z115" s="81">
        <v>10049</v>
      </c>
      <c r="AA115" s="81">
        <v>3755</v>
      </c>
      <c r="AB115" s="81">
        <v>14634</v>
      </c>
      <c r="AC115" s="81">
        <v>0</v>
      </c>
      <c r="AD115" s="81">
        <v>1.1836565698604904</v>
      </c>
      <c r="AE115" s="82"/>
      <c r="AF115" s="81">
        <v>23023800.655013401</v>
      </c>
      <c r="AG115" s="81">
        <v>1015503.7567015419</v>
      </c>
      <c r="AH115" s="81">
        <v>3547358.671817794</v>
      </c>
      <c r="AI115" s="81">
        <v>18671566.15458446</v>
      </c>
      <c r="AJ115" s="81">
        <v>17679000.052442197</v>
      </c>
      <c r="AK115" s="81">
        <v>0</v>
      </c>
      <c r="AL115" s="81">
        <v>0</v>
      </c>
      <c r="AM115" s="81">
        <v>2005528.3126788212</v>
      </c>
      <c r="AN115" s="81">
        <v>0</v>
      </c>
      <c r="AO115" s="81">
        <v>0</v>
      </c>
      <c r="AP115" s="82"/>
      <c r="AQ115" s="81">
        <v>163</v>
      </c>
      <c r="AR115" s="81">
        <v>151</v>
      </c>
      <c r="AS115" s="81">
        <v>0</v>
      </c>
      <c r="AT115" s="81">
        <v>0</v>
      </c>
      <c r="AU115" s="81">
        <v>0</v>
      </c>
      <c r="AV115" s="81">
        <v>0</v>
      </c>
      <c r="AW115" s="81" t="s">
        <v>564</v>
      </c>
      <c r="AX115" s="82"/>
      <c r="AY115" s="81">
        <v>785.09999999999991</v>
      </c>
      <c r="AZ115" s="81">
        <v>5838.8</v>
      </c>
      <c r="BA115" s="81">
        <v>0</v>
      </c>
      <c r="BB115" s="81">
        <v>0</v>
      </c>
      <c r="BC115" s="81">
        <v>0</v>
      </c>
      <c r="BD115" s="81">
        <v>0</v>
      </c>
      <c r="BE115" s="81" t="s">
        <v>564</v>
      </c>
      <c r="BF115" s="82"/>
      <c r="BG115" s="81">
        <v>0</v>
      </c>
      <c r="BH115" s="81">
        <v>0</v>
      </c>
      <c r="BI115" s="81">
        <v>27.811</v>
      </c>
      <c r="BJ115" s="81">
        <v>0</v>
      </c>
      <c r="BK115" s="81">
        <v>0</v>
      </c>
      <c r="BL115" s="81">
        <v>0</v>
      </c>
      <c r="BM115" s="82"/>
      <c r="BN115" s="81">
        <v>0</v>
      </c>
      <c r="BO115" s="81">
        <v>0</v>
      </c>
      <c r="BP115" s="81">
        <v>3</v>
      </c>
      <c r="BQ115" s="81">
        <v>0</v>
      </c>
      <c r="BR115" s="81">
        <v>0</v>
      </c>
      <c r="BS115" s="81">
        <v>0</v>
      </c>
      <c r="BT115"/>
      <c r="BU115" s="80">
        <v>27.811</v>
      </c>
      <c r="BV115" s="80">
        <v>0</v>
      </c>
      <c r="BW115" s="80">
        <v>0</v>
      </c>
      <c r="BX115" s="80">
        <v>0</v>
      </c>
      <c r="BY115" s="80">
        <v>0</v>
      </c>
      <c r="BZ115" s="80">
        <v>0</v>
      </c>
      <c r="CA115" s="80">
        <v>0</v>
      </c>
      <c r="CB115" s="80">
        <v>0</v>
      </c>
      <c r="CC115" s="80">
        <v>0</v>
      </c>
    </row>
    <row r="116" spans="1:81">
      <c r="A116" s="80" t="s">
        <v>1878</v>
      </c>
      <c r="B116" s="80">
        <v>47</v>
      </c>
      <c r="C116" s="80">
        <v>13</v>
      </c>
      <c r="D116" s="80">
        <v>3</v>
      </c>
      <c r="E116" s="80">
        <v>2016</v>
      </c>
      <c r="F116" s="80" t="s">
        <v>92</v>
      </c>
      <c r="G116" s="80" t="s">
        <v>1865</v>
      </c>
      <c r="H116" s="80" t="s">
        <v>1866</v>
      </c>
      <c r="I116" s="177"/>
      <c r="J116" s="81">
        <v>62.263757702275299</v>
      </c>
      <c r="K116" s="81">
        <v>1.137240419040195</v>
      </c>
      <c r="L116" s="81">
        <v>19.745183205233054</v>
      </c>
      <c r="M116" s="81">
        <v>11.317822654091565</v>
      </c>
      <c r="N116" s="81">
        <v>13.884961704616162</v>
      </c>
      <c r="O116" s="81">
        <v>17.113435971753546</v>
      </c>
      <c r="P116" s="81">
        <v>18.225065974661753</v>
      </c>
      <c r="Q116" s="81">
        <v>1.021127226646332</v>
      </c>
      <c r="R116" s="81">
        <v>0</v>
      </c>
      <c r="S116" s="81">
        <v>2.0469798306342901</v>
      </c>
      <c r="T116" s="82"/>
      <c r="U116" s="81">
        <v>1695107</v>
      </c>
      <c r="V116" s="81">
        <v>497</v>
      </c>
      <c r="W116" s="81">
        <v>282</v>
      </c>
      <c r="X116" s="81">
        <v>2484</v>
      </c>
      <c r="Y116" s="81">
        <v>5106</v>
      </c>
      <c r="Z116" s="81">
        <v>10065</v>
      </c>
      <c r="AA116" s="81">
        <v>3751</v>
      </c>
      <c r="AB116" s="81">
        <v>14457</v>
      </c>
      <c r="AC116" s="81">
        <v>0</v>
      </c>
      <c r="AD116" s="81">
        <v>2.0469798306342901</v>
      </c>
      <c r="AE116" s="82"/>
      <c r="AF116" s="81">
        <v>19997338.51559044</v>
      </c>
      <c r="AG116" s="81">
        <v>967614.82782647305</v>
      </c>
      <c r="AH116" s="81">
        <v>3266499.43228349</v>
      </c>
      <c r="AI116" s="81">
        <v>17374893.113497779</v>
      </c>
      <c r="AJ116" s="81">
        <v>18898226.431108709</v>
      </c>
      <c r="AK116" s="81">
        <v>0</v>
      </c>
      <c r="AL116" s="81">
        <v>0</v>
      </c>
      <c r="AM116" s="81">
        <v>1982810.4584917219</v>
      </c>
      <c r="AN116" s="81">
        <v>0</v>
      </c>
      <c r="AO116" s="81">
        <v>0</v>
      </c>
      <c r="AP116" s="82"/>
      <c r="AQ116" s="81">
        <v>185</v>
      </c>
      <c r="AR116" s="81">
        <v>194</v>
      </c>
      <c r="AS116" s="81">
        <v>0</v>
      </c>
      <c r="AT116" s="81">
        <v>0</v>
      </c>
      <c r="AU116" s="81">
        <v>0</v>
      </c>
      <c r="AV116" s="81">
        <v>0</v>
      </c>
      <c r="AW116" s="81" t="s">
        <v>564</v>
      </c>
      <c r="AX116" s="82"/>
      <c r="AY116" s="81">
        <v>900.19999999999993</v>
      </c>
      <c r="AZ116" s="81">
        <v>8157.8</v>
      </c>
      <c r="BA116" s="81">
        <v>0</v>
      </c>
      <c r="BB116" s="81">
        <v>0</v>
      </c>
      <c r="BC116" s="81">
        <v>0</v>
      </c>
      <c r="BD116" s="81">
        <v>0</v>
      </c>
      <c r="BE116" s="81" t="s">
        <v>564</v>
      </c>
      <c r="BF116" s="82"/>
      <c r="BG116" s="81">
        <v>0</v>
      </c>
      <c r="BH116" s="81">
        <v>0</v>
      </c>
      <c r="BI116" s="81">
        <v>26.608000000000001</v>
      </c>
      <c r="BJ116" s="81">
        <v>0</v>
      </c>
      <c r="BK116" s="81">
        <v>0</v>
      </c>
      <c r="BL116" s="81">
        <v>0</v>
      </c>
      <c r="BM116" s="82"/>
      <c r="BN116" s="81">
        <v>0</v>
      </c>
      <c r="BO116" s="81">
        <v>0</v>
      </c>
      <c r="BP116" s="81">
        <v>3</v>
      </c>
      <c r="BQ116" s="81">
        <v>0</v>
      </c>
      <c r="BR116" s="81">
        <v>0</v>
      </c>
      <c r="BS116" s="81">
        <v>0</v>
      </c>
      <c r="BT116"/>
      <c r="BU116" s="80">
        <v>26.608000000000001</v>
      </c>
      <c r="BV116" s="80">
        <v>0</v>
      </c>
      <c r="BW116" s="80">
        <v>0</v>
      </c>
      <c r="BX116" s="80">
        <v>0</v>
      </c>
      <c r="BY116" s="80">
        <v>0</v>
      </c>
      <c r="BZ116" s="80">
        <v>0</v>
      </c>
      <c r="CA116" s="80">
        <v>0</v>
      </c>
      <c r="CB116" s="80">
        <v>0</v>
      </c>
      <c r="CC116" s="80">
        <v>0</v>
      </c>
    </row>
    <row r="117" spans="1:81">
      <c r="A117" s="80" t="s">
        <v>1879</v>
      </c>
      <c r="B117" s="80">
        <v>48</v>
      </c>
      <c r="C117" s="80">
        <v>14</v>
      </c>
      <c r="D117" s="80">
        <v>3</v>
      </c>
      <c r="E117" s="80">
        <v>2017</v>
      </c>
      <c r="F117" s="80" t="s">
        <v>71</v>
      </c>
      <c r="G117" s="80" t="s">
        <v>1865</v>
      </c>
      <c r="H117" s="80" t="s">
        <v>1866</v>
      </c>
      <c r="I117" s="177"/>
      <c r="J117" s="81">
        <v>66.963378638261034</v>
      </c>
      <c r="K117" s="81">
        <v>1.1383465523062626</v>
      </c>
      <c r="L117" s="81">
        <v>18.11166503619366</v>
      </c>
      <c r="M117" s="81">
        <v>11.483236130238721</v>
      </c>
      <c r="N117" s="81">
        <v>15.473486984471807</v>
      </c>
      <c r="O117" s="81">
        <v>16.82080509769305</v>
      </c>
      <c r="P117" s="81">
        <v>17.95995043601469</v>
      </c>
      <c r="Q117" s="81">
        <v>0.97745072902345065</v>
      </c>
      <c r="R117" s="81">
        <v>0</v>
      </c>
      <c r="S117" s="81">
        <v>1.9629289643534786</v>
      </c>
      <c r="T117" s="82"/>
      <c r="U117" s="81">
        <v>1942161</v>
      </c>
      <c r="V117" s="81">
        <v>497</v>
      </c>
      <c r="W117" s="81">
        <v>282</v>
      </c>
      <c r="X117" s="81">
        <v>2484</v>
      </c>
      <c r="Y117" s="81">
        <v>5143</v>
      </c>
      <c r="Z117" s="81">
        <v>10057</v>
      </c>
      <c r="AA117" s="81">
        <v>3720</v>
      </c>
      <c r="AB117" s="81">
        <v>14311</v>
      </c>
      <c r="AC117" s="81">
        <v>0</v>
      </c>
      <c r="AD117" s="81">
        <v>1.9629289643534791</v>
      </c>
      <c r="AE117" s="82"/>
      <c r="AF117" s="81">
        <v>21481894.013098519</v>
      </c>
      <c r="AG117" s="81">
        <v>977780.83925434528</v>
      </c>
      <c r="AH117" s="81">
        <v>4016567.3768774332</v>
      </c>
      <c r="AI117" s="81">
        <v>18479530.112709839</v>
      </c>
      <c r="AJ117" s="81">
        <v>21523046.55524959</v>
      </c>
      <c r="AK117" s="81">
        <v>0</v>
      </c>
      <c r="AL117" s="81">
        <v>0</v>
      </c>
      <c r="AM117" s="81">
        <v>1965857.4508125661</v>
      </c>
      <c r="AN117" s="81">
        <v>0</v>
      </c>
      <c r="AO117" s="81">
        <v>0</v>
      </c>
      <c r="AP117" s="82"/>
      <c r="AQ117" s="81">
        <v>202</v>
      </c>
      <c r="AR117" s="81">
        <v>225</v>
      </c>
      <c r="AS117" s="81">
        <v>0</v>
      </c>
      <c r="AT117" s="81">
        <v>0</v>
      </c>
      <c r="AU117" s="81">
        <v>0</v>
      </c>
      <c r="AV117" s="81">
        <v>0</v>
      </c>
      <c r="AW117" s="81" t="s">
        <v>564</v>
      </c>
      <c r="AX117" s="82"/>
      <c r="AY117" s="81">
        <v>1007.4</v>
      </c>
      <c r="AZ117" s="81">
        <v>9690.9000000000033</v>
      </c>
      <c r="BA117" s="81">
        <v>0</v>
      </c>
      <c r="BB117" s="81">
        <v>0</v>
      </c>
      <c r="BC117" s="81">
        <v>0</v>
      </c>
      <c r="BD117" s="81">
        <v>0</v>
      </c>
      <c r="BE117" s="81" t="s">
        <v>564</v>
      </c>
      <c r="BF117" s="82"/>
      <c r="BG117" s="81">
        <v>0</v>
      </c>
      <c r="BH117" s="81">
        <v>0</v>
      </c>
      <c r="BI117" s="81">
        <v>27.292000000000002</v>
      </c>
      <c r="BJ117" s="81">
        <v>0</v>
      </c>
      <c r="BK117" s="81">
        <v>0</v>
      </c>
      <c r="BL117" s="81">
        <v>0</v>
      </c>
      <c r="BM117" s="82"/>
      <c r="BN117" s="81">
        <v>0</v>
      </c>
      <c r="BO117" s="81">
        <v>0</v>
      </c>
      <c r="BP117" s="81">
        <v>3</v>
      </c>
      <c r="BQ117" s="81">
        <v>0</v>
      </c>
      <c r="BR117" s="81">
        <v>0</v>
      </c>
      <c r="BS117" s="81">
        <v>0</v>
      </c>
      <c r="BT117"/>
      <c r="BU117" s="80">
        <v>27.292000000000002</v>
      </c>
      <c r="BV117" s="80">
        <v>0</v>
      </c>
      <c r="BW117" s="80">
        <v>0</v>
      </c>
      <c r="BX117" s="80">
        <v>0</v>
      </c>
      <c r="BY117" s="80">
        <v>0</v>
      </c>
      <c r="BZ117" s="80">
        <v>0</v>
      </c>
      <c r="CA117" s="80">
        <v>0</v>
      </c>
      <c r="CB117" s="80">
        <v>0</v>
      </c>
      <c r="CC117" s="80">
        <v>0</v>
      </c>
    </row>
    <row r="118" spans="1:81">
      <c r="A118" s="80" t="s">
        <v>1880</v>
      </c>
      <c r="B118" s="80">
        <v>49</v>
      </c>
      <c r="C118" s="80">
        <v>15</v>
      </c>
      <c r="D118" s="80">
        <v>3</v>
      </c>
      <c r="E118" s="80">
        <v>2018</v>
      </c>
      <c r="F118" s="80" t="s">
        <v>93</v>
      </c>
      <c r="G118" s="80" t="s">
        <v>1865</v>
      </c>
      <c r="H118" s="80" t="s">
        <v>1866</v>
      </c>
      <c r="I118" s="177"/>
      <c r="J118" s="81">
        <v>72.191891583501871</v>
      </c>
      <c r="K118" s="81">
        <v>1.0748910229808717</v>
      </c>
      <c r="L118" s="81">
        <v>16.937951460832231</v>
      </c>
      <c r="M118" s="81">
        <v>11.715851679473033</v>
      </c>
      <c r="N118" s="81">
        <v>13.043215762161427</v>
      </c>
      <c r="O118" s="81">
        <v>16.404670347828795</v>
      </c>
      <c r="P118" s="81">
        <v>17.585197534551995</v>
      </c>
      <c r="Q118" s="81">
        <v>0.89289130572186448</v>
      </c>
      <c r="R118" s="81">
        <v>0</v>
      </c>
      <c r="S118" s="81">
        <v>2.0443287663626268</v>
      </c>
      <c r="T118" s="82"/>
      <c r="U118" s="81">
        <v>2322797</v>
      </c>
      <c r="V118" s="81">
        <v>497</v>
      </c>
      <c r="W118" s="81">
        <v>282</v>
      </c>
      <c r="X118" s="81">
        <v>2484</v>
      </c>
      <c r="Y118" s="81">
        <v>5177</v>
      </c>
      <c r="Z118" s="81">
        <v>9996</v>
      </c>
      <c r="AA118" s="81">
        <v>3679</v>
      </c>
      <c r="AB118" s="81">
        <v>14088</v>
      </c>
      <c r="AC118" s="81">
        <v>0</v>
      </c>
      <c r="AD118" s="81">
        <v>2.0443287663626268</v>
      </c>
      <c r="AE118" s="82"/>
      <c r="AF118" s="81">
        <v>23912612.881481741</v>
      </c>
      <c r="AG118" s="81">
        <v>891576.38578145567</v>
      </c>
      <c r="AH118" s="81">
        <v>3793212.0663374509</v>
      </c>
      <c r="AI118" s="81">
        <v>18430634.2334258</v>
      </c>
      <c r="AJ118" s="81">
        <v>19097033.67798049</v>
      </c>
      <c r="AK118" s="81">
        <v>0</v>
      </c>
      <c r="AL118" s="81">
        <v>0</v>
      </c>
      <c r="AM118" s="81">
        <v>1939228.847705709</v>
      </c>
      <c r="AN118" s="81">
        <v>0</v>
      </c>
      <c r="AO118" s="81">
        <v>0</v>
      </c>
      <c r="AP118" s="82"/>
      <c r="AQ118" s="81">
        <v>221</v>
      </c>
      <c r="AR118" s="81">
        <v>240</v>
      </c>
      <c r="AS118" s="81">
        <v>0</v>
      </c>
      <c r="AT118" s="81">
        <v>0</v>
      </c>
      <c r="AU118" s="81">
        <v>0</v>
      </c>
      <c r="AV118" s="81">
        <v>0</v>
      </c>
      <c r="AW118" s="81" t="s">
        <v>564</v>
      </c>
      <c r="AX118" s="82"/>
      <c r="AY118" s="81">
        <v>1135.3</v>
      </c>
      <c r="AZ118" s="81">
        <v>10338</v>
      </c>
      <c r="BA118" s="81">
        <v>0</v>
      </c>
      <c r="BB118" s="81">
        <v>0</v>
      </c>
      <c r="BC118" s="81">
        <v>0</v>
      </c>
      <c r="BD118" s="81">
        <v>0</v>
      </c>
      <c r="BE118" s="81" t="s">
        <v>564</v>
      </c>
      <c r="BF118" s="82"/>
      <c r="BG118" s="81">
        <v>0</v>
      </c>
      <c r="BH118" s="81">
        <v>0</v>
      </c>
      <c r="BI118" s="81">
        <v>33.21</v>
      </c>
      <c r="BJ118" s="81">
        <v>0</v>
      </c>
      <c r="BK118" s="81">
        <v>0</v>
      </c>
      <c r="BL118" s="81">
        <v>0</v>
      </c>
      <c r="BM118" s="82"/>
      <c r="BN118" s="81">
        <v>0</v>
      </c>
      <c r="BO118" s="81">
        <v>0</v>
      </c>
      <c r="BP118" s="81">
        <v>4</v>
      </c>
      <c r="BQ118" s="81">
        <v>0</v>
      </c>
      <c r="BR118" s="81">
        <v>0</v>
      </c>
      <c r="BS118" s="81">
        <v>0</v>
      </c>
      <c r="BT118"/>
      <c r="BU118" s="80">
        <v>33.21</v>
      </c>
      <c r="BV118" s="80">
        <v>0</v>
      </c>
      <c r="BW118" s="80">
        <v>0</v>
      </c>
      <c r="BX118" s="80">
        <v>0</v>
      </c>
      <c r="BY118" s="80">
        <v>0</v>
      </c>
      <c r="BZ118" s="80">
        <v>0</v>
      </c>
      <c r="CA118" s="80">
        <v>0</v>
      </c>
      <c r="CB118" s="80">
        <v>0</v>
      </c>
      <c r="CC118" s="80">
        <v>0</v>
      </c>
    </row>
    <row r="119" spans="1:81">
      <c r="A119" s="80" t="s">
        <v>1881</v>
      </c>
      <c r="B119" s="80">
        <v>50</v>
      </c>
      <c r="C119" s="80">
        <v>16</v>
      </c>
      <c r="D119" s="80">
        <v>3</v>
      </c>
      <c r="E119" s="80">
        <v>2019</v>
      </c>
      <c r="F119" s="80" t="s">
        <v>73</v>
      </c>
      <c r="G119" s="80" t="s">
        <v>1865</v>
      </c>
      <c r="H119" s="80" t="s">
        <v>1866</v>
      </c>
      <c r="I119" s="177"/>
      <c r="J119" s="81">
        <v>77.512805056548032</v>
      </c>
      <c r="K119" s="81">
        <v>0.979533867208077</v>
      </c>
      <c r="L119" s="81">
        <v>17.078741080637748</v>
      </c>
      <c r="M119" s="81">
        <v>10.694983222668682</v>
      </c>
      <c r="N119" s="81">
        <v>12.448324512610537</v>
      </c>
      <c r="O119" s="81">
        <v>15.827341016264638</v>
      </c>
      <c r="P119" s="81">
        <v>17.554063924329505</v>
      </c>
      <c r="Q119" s="81">
        <v>0.85404965250375642</v>
      </c>
      <c r="R119" s="81">
        <v>0</v>
      </c>
      <c r="S119" s="81">
        <v>1.76561423300446</v>
      </c>
      <c r="T119" s="82"/>
      <c r="U119" s="81">
        <v>2503779</v>
      </c>
      <c r="V119" s="81">
        <v>497</v>
      </c>
      <c r="W119" s="81">
        <v>282</v>
      </c>
      <c r="X119" s="81">
        <v>2484</v>
      </c>
      <c r="Y119" s="81">
        <v>5195</v>
      </c>
      <c r="Z119" s="81">
        <v>9909</v>
      </c>
      <c r="AA119" s="81">
        <v>3645</v>
      </c>
      <c r="AB119" s="81">
        <v>13840</v>
      </c>
      <c r="AC119" s="81">
        <v>0</v>
      </c>
      <c r="AD119" s="81">
        <v>1.76561423300446</v>
      </c>
      <c r="AE119" s="82"/>
      <c r="AF119" s="81">
        <v>25983199.077115249</v>
      </c>
      <c r="AG119" s="81">
        <v>861130.74862820038</v>
      </c>
      <c r="AH119" s="81">
        <v>3953016.5291295899</v>
      </c>
      <c r="AI119" s="81">
        <v>17508026.01824937</v>
      </c>
      <c r="AJ119" s="81">
        <v>18102205.881688841</v>
      </c>
      <c r="AK119" s="81">
        <v>0</v>
      </c>
      <c r="AL119" s="81">
        <v>0</v>
      </c>
      <c r="AM119" s="81">
        <v>1884903.8125357816</v>
      </c>
      <c r="AN119" s="81">
        <v>0</v>
      </c>
      <c r="AO119" s="81">
        <v>0</v>
      </c>
      <c r="AP119" s="82"/>
      <c r="AQ119" s="81">
        <v>241</v>
      </c>
      <c r="AR119" s="81">
        <v>256</v>
      </c>
      <c r="AS119" s="81">
        <v>0</v>
      </c>
      <c r="AT119" s="81">
        <v>0</v>
      </c>
      <c r="AU119" s="81">
        <v>0</v>
      </c>
      <c r="AV119" s="81">
        <v>0</v>
      </c>
      <c r="AW119" s="81" t="s">
        <v>564</v>
      </c>
      <c r="AX119" s="82"/>
      <c r="AY119" s="81">
        <v>1242</v>
      </c>
      <c r="AZ119" s="81">
        <v>11063.2</v>
      </c>
      <c r="BA119" s="81">
        <v>0</v>
      </c>
      <c r="BB119" s="81">
        <v>0</v>
      </c>
      <c r="BC119" s="81">
        <v>0</v>
      </c>
      <c r="BD119" s="81">
        <v>0</v>
      </c>
      <c r="BE119" s="81" t="s">
        <v>564</v>
      </c>
      <c r="BF119" s="82"/>
      <c r="BG119" s="81">
        <v>0</v>
      </c>
      <c r="BH119" s="81">
        <v>0</v>
      </c>
      <c r="BI119" s="81">
        <v>34.366</v>
      </c>
      <c r="BJ119" s="81">
        <v>0</v>
      </c>
      <c r="BK119" s="81">
        <v>0</v>
      </c>
      <c r="BL119" s="81">
        <v>0</v>
      </c>
      <c r="BM119" s="82"/>
      <c r="BN119" s="81">
        <v>0</v>
      </c>
      <c r="BO119" s="81">
        <v>0</v>
      </c>
      <c r="BP119" s="81">
        <v>4</v>
      </c>
      <c r="BQ119" s="81">
        <v>0</v>
      </c>
      <c r="BR119" s="81">
        <v>0</v>
      </c>
      <c r="BS119" s="81">
        <v>0</v>
      </c>
      <c r="BT119"/>
      <c r="BU119" s="80">
        <v>34.366</v>
      </c>
      <c r="BV119" s="80">
        <v>0</v>
      </c>
      <c r="BW119" s="80">
        <v>0</v>
      </c>
      <c r="BX119" s="80">
        <v>0</v>
      </c>
      <c r="BY119" s="80">
        <v>0</v>
      </c>
      <c r="BZ119" s="80">
        <v>0</v>
      </c>
      <c r="CA119" s="80">
        <v>0</v>
      </c>
      <c r="CB119" s="80">
        <v>0</v>
      </c>
      <c r="CC119" s="80">
        <v>0</v>
      </c>
    </row>
    <row r="120" spans="1:81">
      <c r="A120" s="80" t="s">
        <v>1882</v>
      </c>
      <c r="B120" s="80">
        <v>51</v>
      </c>
      <c r="C120" s="80">
        <v>17</v>
      </c>
      <c r="D120" s="80">
        <v>3</v>
      </c>
      <c r="E120" s="80">
        <v>2020</v>
      </c>
      <c r="F120" s="80" t="s">
        <v>218</v>
      </c>
      <c r="G120" s="80" t="s">
        <v>1865</v>
      </c>
      <c r="H120" s="80" t="s">
        <v>1866</v>
      </c>
      <c r="I120" s="177"/>
      <c r="J120" s="81">
        <v>85.127708927952924</v>
      </c>
      <c r="K120" s="81">
        <v>0.81476868020821358</v>
      </c>
      <c r="L120" s="81">
        <v>17.152364831707569</v>
      </c>
      <c r="M120" s="81">
        <v>9.6015761063356191</v>
      </c>
      <c r="N120" s="81">
        <v>12.283978632771834</v>
      </c>
      <c r="O120" s="81">
        <v>13.776027120743702</v>
      </c>
      <c r="P120" s="81">
        <v>15.930714181963687</v>
      </c>
      <c r="Q120" s="81">
        <v>0.80396283729672036</v>
      </c>
      <c r="R120" s="81">
        <v>0</v>
      </c>
      <c r="S120" s="81">
        <v>1.425985494131589</v>
      </c>
      <c r="T120" s="82"/>
      <c r="U120" s="81">
        <v>2920903</v>
      </c>
      <c r="V120" s="81">
        <v>388</v>
      </c>
      <c r="W120" s="81">
        <v>301</v>
      </c>
      <c r="X120" s="81">
        <v>2340</v>
      </c>
      <c r="Y120" s="81">
        <v>5244</v>
      </c>
      <c r="Z120" s="81">
        <v>9844</v>
      </c>
      <c r="AA120" s="81">
        <v>3594</v>
      </c>
      <c r="AB120" s="81">
        <v>13635</v>
      </c>
      <c r="AC120" s="81">
        <v>0</v>
      </c>
      <c r="AD120" s="81">
        <v>1.425985494131589</v>
      </c>
      <c r="AE120" s="82"/>
      <c r="AF120" s="81">
        <v>29663981.42632886</v>
      </c>
      <c r="AG120" s="81">
        <v>655061.99366130435</v>
      </c>
      <c r="AH120" s="81">
        <v>4200190.7682458367</v>
      </c>
      <c r="AI120" s="81">
        <v>16074890.424835261</v>
      </c>
      <c r="AJ120" s="81">
        <v>17921493.981068071</v>
      </c>
      <c r="AK120" s="81"/>
      <c r="AL120" s="81"/>
      <c r="AM120" s="81">
        <v>1779518.9880095925</v>
      </c>
      <c r="AN120" s="81"/>
      <c r="AO120" s="81"/>
      <c r="AP120" s="82"/>
      <c r="AQ120" s="81">
        <v>267</v>
      </c>
      <c r="AR120" s="81">
        <v>273</v>
      </c>
      <c r="AS120" s="81">
        <v>0</v>
      </c>
      <c r="AT120" s="81">
        <v>0</v>
      </c>
      <c r="AU120" s="81">
        <v>0</v>
      </c>
      <c r="AV120" s="81">
        <v>0</v>
      </c>
      <c r="AW120" s="81">
        <v>0</v>
      </c>
      <c r="AX120" s="82"/>
      <c r="AY120" s="81">
        <v>1391.900000000001</v>
      </c>
      <c r="AZ120" s="81">
        <v>11755.8</v>
      </c>
      <c r="BA120" s="81">
        <v>0</v>
      </c>
      <c r="BB120" s="81">
        <v>0</v>
      </c>
      <c r="BC120" s="81">
        <v>0</v>
      </c>
      <c r="BD120" s="81">
        <v>0</v>
      </c>
      <c r="BE120" s="81">
        <v>0</v>
      </c>
      <c r="BF120" s="82"/>
      <c r="BG120" s="81">
        <v>0</v>
      </c>
      <c r="BH120" s="81">
        <v>0</v>
      </c>
      <c r="BI120" s="81">
        <v>36.179000000000002</v>
      </c>
      <c r="BJ120" s="81">
        <v>0</v>
      </c>
      <c r="BK120" s="81">
        <v>0</v>
      </c>
      <c r="BL120" s="81">
        <v>0</v>
      </c>
      <c r="BM120" s="82"/>
      <c r="BN120" s="81">
        <v>0</v>
      </c>
      <c r="BO120" s="81">
        <v>0</v>
      </c>
      <c r="BP120" s="81">
        <v>4</v>
      </c>
      <c r="BQ120" s="81">
        <v>0</v>
      </c>
      <c r="BR120" s="81">
        <v>0</v>
      </c>
      <c r="BS120" s="81">
        <v>0</v>
      </c>
      <c r="BT120"/>
      <c r="BU120" s="80">
        <v>36.179000000000002</v>
      </c>
      <c r="BV120" s="80">
        <v>0</v>
      </c>
      <c r="BW120" s="80">
        <v>0</v>
      </c>
      <c r="BX120" s="80">
        <v>0</v>
      </c>
      <c r="BY120" s="80">
        <v>0</v>
      </c>
      <c r="BZ120" s="80">
        <v>0</v>
      </c>
      <c r="CA120" s="80">
        <v>0</v>
      </c>
      <c r="CB120" s="80">
        <v>0</v>
      </c>
      <c r="CC120" s="80">
        <v>0</v>
      </c>
    </row>
    <row r="121" spans="1:81">
      <c r="A121" s="80" t="s">
        <v>1883</v>
      </c>
      <c r="B121" s="80">
        <v>51</v>
      </c>
      <c r="C121" s="80">
        <v>18</v>
      </c>
      <c r="D121" s="80">
        <v>3</v>
      </c>
      <c r="E121" s="80">
        <v>2021</v>
      </c>
      <c r="F121" s="80" t="s">
        <v>75</v>
      </c>
      <c r="G121" s="174" t="s">
        <v>1865</v>
      </c>
      <c r="H121" s="80" t="s">
        <v>1866</v>
      </c>
      <c r="I121" s="177"/>
      <c r="J121" s="81">
        <v>97.184035099841267</v>
      </c>
      <c r="K121" s="81">
        <v>0.88653448050873906</v>
      </c>
      <c r="L121" s="81">
        <v>15.934944704125112</v>
      </c>
      <c r="M121" s="81">
        <v>10.536441304821675</v>
      </c>
      <c r="N121" s="81">
        <v>11.760288221513825</v>
      </c>
      <c r="O121" s="81">
        <v>13.297326015654775</v>
      </c>
      <c r="P121" s="81">
        <v>16.494864347851856</v>
      </c>
      <c r="Q121" s="81">
        <v>0.79809664127725177</v>
      </c>
      <c r="R121" s="81">
        <v>0</v>
      </c>
      <c r="S121" s="81">
        <v>1.5327391495787821</v>
      </c>
      <c r="T121" s="82"/>
      <c r="U121" s="81">
        <v>3231574</v>
      </c>
      <c r="V121" s="81">
        <v>388</v>
      </c>
      <c r="W121" s="81">
        <v>301</v>
      </c>
      <c r="X121" s="81">
        <v>2340</v>
      </c>
      <c r="Y121" s="81">
        <v>5214</v>
      </c>
      <c r="Z121" s="81">
        <v>9784</v>
      </c>
      <c r="AA121" s="81">
        <v>3629</v>
      </c>
      <c r="AB121" s="81">
        <v>13375</v>
      </c>
      <c r="AC121" s="81">
        <v>0</v>
      </c>
      <c r="AD121" s="81">
        <v>1.5327391495787821</v>
      </c>
      <c r="AE121" s="82"/>
      <c r="AF121" s="81">
        <v>32310178.389257535</v>
      </c>
      <c r="AG121" s="81">
        <v>710837.79835159844</v>
      </c>
      <c r="AH121" s="81">
        <v>3424987.4548585322</v>
      </c>
      <c r="AI121" s="81">
        <v>17487105.140728123</v>
      </c>
      <c r="AJ121" s="81">
        <v>17086393.038560964</v>
      </c>
      <c r="AK121" s="81">
        <v>0</v>
      </c>
      <c r="AL121" s="81">
        <v>0</v>
      </c>
      <c r="AM121" s="81">
        <v>1755654.4994293642</v>
      </c>
      <c r="AN121" s="81">
        <v>0</v>
      </c>
      <c r="AO121" s="81">
        <v>0</v>
      </c>
      <c r="AP121" s="82"/>
      <c r="AQ121" s="81">
        <v>297</v>
      </c>
      <c r="AR121" s="81">
        <v>281</v>
      </c>
      <c r="AS121" s="81">
        <v>0</v>
      </c>
      <c r="AT121" s="81">
        <v>0</v>
      </c>
      <c r="AU121" s="81">
        <v>0</v>
      </c>
      <c r="AV121" s="81">
        <v>0</v>
      </c>
      <c r="AW121" s="81"/>
      <c r="AX121" s="82"/>
      <c r="AY121" s="81">
        <v>1564.500000000003</v>
      </c>
      <c r="AZ121" s="81">
        <v>13603.2</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1884</v>
      </c>
      <c r="B122" s="80">
        <v>51</v>
      </c>
      <c r="C122" s="80">
        <v>19</v>
      </c>
      <c r="D122" s="80">
        <v>3</v>
      </c>
      <c r="E122" s="80">
        <v>2022</v>
      </c>
      <c r="F122" s="80" t="s">
        <v>568</v>
      </c>
      <c r="G122" s="174" t="s">
        <v>1865</v>
      </c>
      <c r="H122" s="80" t="s">
        <v>1866</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321</v>
      </c>
      <c r="AR122" s="81">
        <v>287</v>
      </c>
      <c r="AS122" s="81">
        <v>0</v>
      </c>
      <c r="AT122" s="81">
        <v>0</v>
      </c>
      <c r="AU122" s="81">
        <v>0</v>
      </c>
      <c r="AV122" s="81">
        <v>0</v>
      </c>
      <c r="AW122" s="81"/>
      <c r="AX122" s="82"/>
      <c r="AY122" s="81">
        <v>1732.8000000000029</v>
      </c>
      <c r="AZ122" s="81">
        <v>14205.700000000004</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1885</v>
      </c>
      <c r="B123" s="80">
        <v>205</v>
      </c>
      <c r="C123" s="80">
        <v>1</v>
      </c>
      <c r="D123" s="80">
        <v>13</v>
      </c>
      <c r="E123" s="80">
        <v>1990</v>
      </c>
      <c r="F123" s="80" t="s">
        <v>562</v>
      </c>
      <c r="G123" s="80" t="s">
        <v>1886</v>
      </c>
      <c r="H123" s="80" t="s">
        <v>1887</v>
      </c>
      <c r="I123" s="177"/>
      <c r="J123" s="81">
        <v>66.380423962469195</v>
      </c>
      <c r="K123" s="81">
        <v>1.3280750177793259</v>
      </c>
      <c r="L123" s="81">
        <v>0.85816454602962688</v>
      </c>
      <c r="M123" s="81">
        <v>6.4807923476177853</v>
      </c>
      <c r="N123" s="81">
        <v>9.3898166321421659</v>
      </c>
      <c r="O123" s="81">
        <v>12.6084428887011</v>
      </c>
      <c r="P123" s="81">
        <v>15.542947181303953</v>
      </c>
      <c r="Q123" s="81">
        <v>0.83539640856455211</v>
      </c>
      <c r="R123" s="81">
        <v>0</v>
      </c>
      <c r="S123" s="81">
        <v>0.96778769279718946</v>
      </c>
      <c r="T123" s="82"/>
      <c r="U123" s="81">
        <v>10975651</v>
      </c>
      <c r="V123" s="81">
        <v>477</v>
      </c>
      <c r="W123" s="81">
        <v>9</v>
      </c>
      <c r="X123" s="81">
        <v>2221</v>
      </c>
      <c r="Y123" s="81">
        <v>3653</v>
      </c>
      <c r="Z123" s="81">
        <v>5186</v>
      </c>
      <c r="AA123" s="81">
        <v>3774</v>
      </c>
      <c r="AB123" s="81">
        <v>13564</v>
      </c>
      <c r="AC123" s="81">
        <v>0</v>
      </c>
      <c r="AD123" s="81">
        <v>0.96778769279718946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1888</v>
      </c>
      <c r="B124" s="80">
        <v>206</v>
      </c>
      <c r="C124" s="80">
        <v>2</v>
      </c>
      <c r="D124" s="80">
        <v>13</v>
      </c>
      <c r="E124" s="80">
        <v>2005</v>
      </c>
      <c r="F124" s="80" t="s">
        <v>565</v>
      </c>
      <c r="G124" s="80" t="s">
        <v>1886</v>
      </c>
      <c r="H124" s="80" t="s">
        <v>1887</v>
      </c>
      <c r="I124" s="177"/>
      <c r="J124" s="81">
        <v>215.74398413084529</v>
      </c>
      <c r="K124" s="81">
        <v>0.72929917166865355</v>
      </c>
      <c r="L124" s="81">
        <v>10.022555740181964</v>
      </c>
      <c r="M124" s="81">
        <v>11.911952543736236</v>
      </c>
      <c r="N124" s="81">
        <v>14.550046775401627</v>
      </c>
      <c r="O124" s="81">
        <v>20.196818466863032</v>
      </c>
      <c r="P124" s="81">
        <v>19.068692022465765</v>
      </c>
      <c r="Q124" s="81">
        <v>0.87294063447395975</v>
      </c>
      <c r="R124" s="81">
        <v>0</v>
      </c>
      <c r="S124" s="81">
        <v>2.6930245594373585</v>
      </c>
      <c r="T124" s="82"/>
      <c r="U124" s="81">
        <v>32688439</v>
      </c>
      <c r="V124" s="81">
        <v>309</v>
      </c>
      <c r="W124" s="81">
        <v>134</v>
      </c>
      <c r="X124" s="81">
        <v>2205</v>
      </c>
      <c r="Y124" s="81">
        <v>4882</v>
      </c>
      <c r="Z124" s="81">
        <v>9613</v>
      </c>
      <c r="AA124" s="81">
        <v>3792</v>
      </c>
      <c r="AB124" s="81">
        <v>14817</v>
      </c>
      <c r="AC124" s="81">
        <v>0</v>
      </c>
      <c r="AD124" s="81">
        <v>2.6930245594373585</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1889</v>
      </c>
      <c r="B125" s="80">
        <v>207</v>
      </c>
      <c r="C125" s="80">
        <v>3</v>
      </c>
      <c r="D125" s="80">
        <v>13</v>
      </c>
      <c r="E125" s="80">
        <v>2006</v>
      </c>
      <c r="F125" s="80" t="s">
        <v>566</v>
      </c>
      <c r="G125" s="80" t="s">
        <v>1886</v>
      </c>
      <c r="H125" s="80" t="s">
        <v>1887</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1890</v>
      </c>
      <c r="B126" s="80">
        <v>208</v>
      </c>
      <c r="C126" s="80">
        <v>4</v>
      </c>
      <c r="D126" s="80">
        <v>13</v>
      </c>
      <c r="E126" s="80">
        <v>2007</v>
      </c>
      <c r="F126" s="80" t="s">
        <v>567</v>
      </c>
      <c r="G126" s="80" t="s">
        <v>1886</v>
      </c>
      <c r="H126" s="80" t="s">
        <v>1887</v>
      </c>
      <c r="I126" s="177"/>
      <c r="J126" s="81">
        <v>167.93520708320673</v>
      </c>
      <c r="K126" s="81">
        <v>0.6465330307324928</v>
      </c>
      <c r="L126" s="81">
        <v>6.0556943100749789</v>
      </c>
      <c r="M126" s="81">
        <v>11.316002372979487</v>
      </c>
      <c r="N126" s="81">
        <v>15.905238972328792</v>
      </c>
      <c r="O126" s="81">
        <v>19.776015457464734</v>
      </c>
      <c r="P126" s="81">
        <v>19.282149325624275</v>
      </c>
      <c r="Q126" s="81">
        <v>0.91322436210249991</v>
      </c>
      <c r="R126" s="81">
        <v>0</v>
      </c>
      <c r="S126" s="81">
        <v>3.2666871630532381</v>
      </c>
      <c r="T126" s="82"/>
      <c r="U126" s="81">
        <v>26087787</v>
      </c>
      <c r="V126" s="81">
        <v>281</v>
      </c>
      <c r="W126" s="81">
        <v>77</v>
      </c>
      <c r="X126" s="81">
        <v>2640</v>
      </c>
      <c r="Y126" s="81">
        <v>5046</v>
      </c>
      <c r="Z126" s="81">
        <v>9785</v>
      </c>
      <c r="AA126" s="81">
        <v>3776</v>
      </c>
      <c r="AB126" s="81">
        <v>14681</v>
      </c>
      <c r="AC126" s="81">
        <v>0</v>
      </c>
      <c r="AD126" s="81">
        <v>3.2666871630532381</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1891</v>
      </c>
      <c r="B127" s="80">
        <v>209</v>
      </c>
      <c r="C127" s="80">
        <v>5</v>
      </c>
      <c r="D127" s="80">
        <v>13</v>
      </c>
      <c r="E127" s="80">
        <v>2008</v>
      </c>
      <c r="F127" s="80" t="s">
        <v>84</v>
      </c>
      <c r="G127" s="80" t="s">
        <v>1886</v>
      </c>
      <c r="H127" s="80" t="s">
        <v>1887</v>
      </c>
      <c r="I127" s="177"/>
      <c r="J127" s="81">
        <v>185.72353760504015</v>
      </c>
      <c r="K127" s="81">
        <v>0.51588048965090572</v>
      </c>
      <c r="L127" s="81">
        <v>7.8984901542889929</v>
      </c>
      <c r="M127" s="81">
        <v>11.938960437572776</v>
      </c>
      <c r="N127" s="81">
        <v>16.078029754739646</v>
      </c>
      <c r="O127" s="81">
        <v>19.203073926268299</v>
      </c>
      <c r="P127" s="81">
        <v>18.867421964001739</v>
      </c>
      <c r="Q127" s="81">
        <v>0.8903212570877016</v>
      </c>
      <c r="R127" s="81">
        <v>0</v>
      </c>
      <c r="S127" s="81">
        <v>2.7633464187743746</v>
      </c>
      <c r="T127" s="82"/>
      <c r="U127" s="81">
        <v>31663913</v>
      </c>
      <c r="V127" s="81">
        <v>281</v>
      </c>
      <c r="W127" s="81">
        <v>111</v>
      </c>
      <c r="X127" s="81">
        <v>2640</v>
      </c>
      <c r="Y127" s="81">
        <v>5081</v>
      </c>
      <c r="Z127" s="81">
        <v>9835</v>
      </c>
      <c r="AA127" s="81">
        <v>3699</v>
      </c>
      <c r="AB127" s="81">
        <v>14548</v>
      </c>
      <c r="AC127" s="81">
        <v>0</v>
      </c>
      <c r="AD127" s="81">
        <v>2.7633464187743746</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1892</v>
      </c>
      <c r="B128" s="80">
        <v>210</v>
      </c>
      <c r="C128" s="80">
        <v>6</v>
      </c>
      <c r="D128" s="80">
        <v>13</v>
      </c>
      <c r="E128" s="80">
        <v>2009</v>
      </c>
      <c r="F128" s="80" t="s">
        <v>85</v>
      </c>
      <c r="G128" s="80" t="s">
        <v>1886</v>
      </c>
      <c r="H128" s="80" t="s">
        <v>1887</v>
      </c>
      <c r="I128" s="177"/>
      <c r="J128" s="81">
        <v>148.32345937611052</v>
      </c>
      <c r="K128" s="81">
        <v>0.53359686712311216</v>
      </c>
      <c r="L128" s="81">
        <v>4.0388495923201253</v>
      </c>
      <c r="M128" s="81">
        <v>11.999640980610966</v>
      </c>
      <c r="N128" s="81">
        <v>14.967095492861775</v>
      </c>
      <c r="O128" s="81">
        <v>19.453066026914112</v>
      </c>
      <c r="P128" s="81">
        <v>18.169646804231903</v>
      </c>
      <c r="Q128" s="81">
        <v>0.83972752714214915</v>
      </c>
      <c r="R128" s="81">
        <v>0</v>
      </c>
      <c r="S128" s="81">
        <v>2.890172413071582</v>
      </c>
      <c r="T128" s="82"/>
      <c r="U128" s="81">
        <v>22574974</v>
      </c>
      <c r="V128" s="81">
        <v>339</v>
      </c>
      <c r="W128" s="81">
        <v>62</v>
      </c>
      <c r="X128" s="81">
        <v>3130</v>
      </c>
      <c r="Y128" s="81">
        <v>5091</v>
      </c>
      <c r="Z128" s="81">
        <v>9834</v>
      </c>
      <c r="AA128" s="81">
        <v>3657</v>
      </c>
      <c r="AB128" s="81">
        <v>14404</v>
      </c>
      <c r="AC128" s="81">
        <v>0</v>
      </c>
      <c r="AD128" s="81">
        <v>2.890172413071582</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160.43</v>
      </c>
      <c r="BJ128" s="81">
        <v>0</v>
      </c>
      <c r="BK128" s="81">
        <v>0</v>
      </c>
      <c r="BL128" s="81">
        <v>0</v>
      </c>
      <c r="BM128" s="82"/>
      <c r="BN128" s="81">
        <v>0</v>
      </c>
      <c r="BO128" s="81">
        <v>0</v>
      </c>
      <c r="BP128" s="81">
        <v>3</v>
      </c>
      <c r="BQ128" s="81">
        <v>0</v>
      </c>
      <c r="BR128" s="81">
        <v>0</v>
      </c>
      <c r="BS128" s="81">
        <v>0</v>
      </c>
      <c r="BT128"/>
      <c r="BU128" s="80"/>
      <c r="BV128" s="80"/>
      <c r="BW128" s="80"/>
      <c r="BX128" s="80"/>
      <c r="BY128" s="80"/>
      <c r="BZ128" s="80"/>
      <c r="CA128" s="80"/>
      <c r="CB128" s="80"/>
      <c r="CC128" s="80"/>
    </row>
    <row r="129" spans="1:81">
      <c r="A129" s="80" t="s">
        <v>1893</v>
      </c>
      <c r="B129" s="80">
        <v>211</v>
      </c>
      <c r="C129" s="80">
        <v>7</v>
      </c>
      <c r="D129" s="80">
        <v>13</v>
      </c>
      <c r="E129" s="80">
        <v>2010</v>
      </c>
      <c r="F129" s="80" t="s">
        <v>86</v>
      </c>
      <c r="G129" s="80" t="s">
        <v>1886</v>
      </c>
      <c r="H129" s="80" t="s">
        <v>1887</v>
      </c>
      <c r="I129" s="177"/>
      <c r="J129" s="81">
        <v>110.22660465832688</v>
      </c>
      <c r="K129" s="81">
        <v>0.55914795540096751</v>
      </c>
      <c r="L129" s="81">
        <v>4.5074316130060037</v>
      </c>
      <c r="M129" s="81">
        <v>12.228145982886707</v>
      </c>
      <c r="N129" s="81">
        <v>16.597282364966361</v>
      </c>
      <c r="O129" s="81">
        <v>19.538330120907862</v>
      </c>
      <c r="P129" s="81">
        <v>18.364959383097908</v>
      </c>
      <c r="Q129" s="81">
        <v>0.87082114875773919</v>
      </c>
      <c r="R129" s="81">
        <v>0</v>
      </c>
      <c r="S129" s="81">
        <v>2.8138941250427827</v>
      </c>
      <c r="T129" s="82"/>
      <c r="U129" s="81">
        <v>18110225</v>
      </c>
      <c r="V129" s="81">
        <v>339</v>
      </c>
      <c r="W129" s="81">
        <v>62</v>
      </c>
      <c r="X129" s="81">
        <v>3130</v>
      </c>
      <c r="Y129" s="81">
        <v>5157</v>
      </c>
      <c r="Z129" s="81">
        <v>9923</v>
      </c>
      <c r="AA129" s="81">
        <v>3604</v>
      </c>
      <c r="AB129" s="81">
        <v>14313</v>
      </c>
      <c r="AC129" s="81">
        <v>0</v>
      </c>
      <c r="AD129" s="81">
        <v>2.8138941250427827</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152.63900000000001</v>
      </c>
      <c r="BJ129" s="81">
        <v>0</v>
      </c>
      <c r="BK129" s="81">
        <v>0</v>
      </c>
      <c r="BL129" s="81">
        <v>0</v>
      </c>
      <c r="BM129" s="82"/>
      <c r="BN129" s="81">
        <v>0</v>
      </c>
      <c r="BO129" s="81">
        <v>0</v>
      </c>
      <c r="BP129" s="81">
        <v>4</v>
      </c>
      <c r="BQ129" s="81">
        <v>0</v>
      </c>
      <c r="BR129" s="81">
        <v>0</v>
      </c>
      <c r="BS129" s="81">
        <v>0</v>
      </c>
      <c r="BT129"/>
      <c r="BU129" s="80">
        <v>144.57599999999999</v>
      </c>
      <c r="BV129" s="80">
        <v>2.1</v>
      </c>
      <c r="BW129" s="80">
        <v>5.9630000000000001</v>
      </c>
      <c r="BX129" s="80">
        <v>0</v>
      </c>
      <c r="BY129" s="80">
        <v>0</v>
      </c>
      <c r="BZ129" s="80">
        <v>0</v>
      </c>
      <c r="CA129" s="80">
        <v>0</v>
      </c>
      <c r="CB129" s="80">
        <v>0</v>
      </c>
      <c r="CC129" s="80">
        <v>0</v>
      </c>
    </row>
    <row r="130" spans="1:81">
      <c r="A130" s="80" t="s">
        <v>1894</v>
      </c>
      <c r="B130" s="80">
        <v>212</v>
      </c>
      <c r="C130" s="80">
        <v>8</v>
      </c>
      <c r="D130" s="80">
        <v>13</v>
      </c>
      <c r="E130" s="80">
        <v>2011</v>
      </c>
      <c r="F130" s="80" t="s">
        <v>87</v>
      </c>
      <c r="G130" s="80" t="s">
        <v>1886</v>
      </c>
      <c r="H130" s="80" t="s">
        <v>1887</v>
      </c>
      <c r="I130" s="177"/>
      <c r="J130" s="81">
        <v>49.768132140315352</v>
      </c>
      <c r="K130" s="81">
        <v>0.81315762530387037</v>
      </c>
      <c r="L130" s="81">
        <v>2.5545526946912553</v>
      </c>
      <c r="M130" s="81">
        <v>15.516171083666961</v>
      </c>
      <c r="N130" s="81">
        <v>17.867288680830956</v>
      </c>
      <c r="O130" s="81">
        <v>19.246221517563633</v>
      </c>
      <c r="P130" s="81">
        <v>17.468054916673708</v>
      </c>
      <c r="Q130" s="81">
        <v>0.99709351047568939</v>
      </c>
      <c r="R130" s="81">
        <v>0</v>
      </c>
      <c r="S130" s="81">
        <v>2.8226569873511131</v>
      </c>
      <c r="T130" s="82"/>
      <c r="U130" s="81">
        <v>7103003</v>
      </c>
      <c r="V130" s="81">
        <v>339</v>
      </c>
      <c r="W130" s="81">
        <v>62</v>
      </c>
      <c r="X130" s="81">
        <v>3130</v>
      </c>
      <c r="Y130" s="81">
        <v>5194</v>
      </c>
      <c r="Z130" s="81">
        <v>9987</v>
      </c>
      <c r="AA130" s="81">
        <v>3530</v>
      </c>
      <c r="AB130" s="81">
        <v>14208</v>
      </c>
      <c r="AC130" s="81">
        <v>0</v>
      </c>
      <c r="AD130" s="81">
        <v>2.8226569873511131</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166.99799999999999</v>
      </c>
      <c r="BJ130" s="81">
        <v>0</v>
      </c>
      <c r="BK130" s="81">
        <v>0</v>
      </c>
      <c r="BL130" s="81">
        <v>0</v>
      </c>
      <c r="BM130" s="82"/>
      <c r="BN130" s="81">
        <v>0</v>
      </c>
      <c r="BO130" s="81">
        <v>0</v>
      </c>
      <c r="BP130" s="81">
        <v>4</v>
      </c>
      <c r="BQ130" s="81">
        <v>0</v>
      </c>
      <c r="BR130" s="81">
        <v>0</v>
      </c>
      <c r="BS130" s="81">
        <v>0</v>
      </c>
      <c r="BT130"/>
      <c r="BU130" s="80">
        <v>161.089</v>
      </c>
      <c r="BV130" s="80">
        <v>2.4830000000000001</v>
      </c>
      <c r="BW130" s="80">
        <v>3.4260000000000002</v>
      </c>
      <c r="BX130" s="80">
        <v>0</v>
      </c>
      <c r="BY130" s="80">
        <v>0</v>
      </c>
      <c r="BZ130" s="80">
        <v>0</v>
      </c>
      <c r="CA130" s="80">
        <v>0</v>
      </c>
      <c r="CB130" s="80">
        <v>0</v>
      </c>
      <c r="CC130" s="80">
        <v>0</v>
      </c>
    </row>
    <row r="131" spans="1:81">
      <c r="A131" s="80" t="s">
        <v>1895</v>
      </c>
      <c r="B131" s="80">
        <v>213</v>
      </c>
      <c r="C131" s="80">
        <v>9</v>
      </c>
      <c r="D131" s="80">
        <v>13</v>
      </c>
      <c r="E131" s="80">
        <v>2012</v>
      </c>
      <c r="F131" s="80" t="s">
        <v>88</v>
      </c>
      <c r="G131" s="80" t="s">
        <v>1886</v>
      </c>
      <c r="H131" s="80" t="s">
        <v>1887</v>
      </c>
      <c r="I131" s="177"/>
      <c r="J131" s="81">
        <v>53.164152197855884</v>
      </c>
      <c r="K131" s="81">
        <v>0.79293796170525654</v>
      </c>
      <c r="L131" s="81">
        <v>2.5359889866916845</v>
      </c>
      <c r="M131" s="81">
        <v>16.040078666359381</v>
      </c>
      <c r="N131" s="81">
        <v>19.303953903942187</v>
      </c>
      <c r="O131" s="81">
        <v>19.339500500492573</v>
      </c>
      <c r="P131" s="81">
        <v>17.443026287061844</v>
      </c>
      <c r="Q131" s="81">
        <v>1.0939928554763694</v>
      </c>
      <c r="R131" s="81">
        <v>0</v>
      </c>
      <c r="S131" s="81">
        <v>2.6853507287918159</v>
      </c>
      <c r="T131" s="82"/>
      <c r="U131" s="81">
        <v>7255812</v>
      </c>
      <c r="V131" s="81">
        <v>339</v>
      </c>
      <c r="W131" s="81">
        <v>62</v>
      </c>
      <c r="X131" s="81">
        <v>3130</v>
      </c>
      <c r="Y131" s="81">
        <v>5331</v>
      </c>
      <c r="Z131" s="81">
        <v>10115</v>
      </c>
      <c r="AA131" s="81">
        <v>3505</v>
      </c>
      <c r="AB131" s="81">
        <v>14348</v>
      </c>
      <c r="AC131" s="81">
        <v>0</v>
      </c>
      <c r="AD131" s="81">
        <v>2.6853507287918159</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169.96899999999999</v>
      </c>
      <c r="BJ131" s="81">
        <v>0</v>
      </c>
      <c r="BK131" s="81">
        <v>0</v>
      </c>
      <c r="BL131" s="81">
        <v>0</v>
      </c>
      <c r="BM131" s="82"/>
      <c r="BN131" s="81">
        <v>0</v>
      </c>
      <c r="BO131" s="81">
        <v>0</v>
      </c>
      <c r="BP131" s="81">
        <v>4</v>
      </c>
      <c r="BQ131" s="81">
        <v>0</v>
      </c>
      <c r="BR131" s="81">
        <v>0</v>
      </c>
      <c r="BS131" s="81">
        <v>0</v>
      </c>
      <c r="BT131"/>
      <c r="BU131" s="80">
        <v>165.5</v>
      </c>
      <c r="BV131" s="80">
        <v>2.0070000000000001</v>
      </c>
      <c r="BW131" s="80">
        <v>2.4620000000000002</v>
      </c>
      <c r="BX131" s="80">
        <v>0</v>
      </c>
      <c r="BY131" s="80">
        <v>0</v>
      </c>
      <c r="BZ131" s="80">
        <v>0</v>
      </c>
      <c r="CA131" s="80">
        <v>0</v>
      </c>
      <c r="CB131" s="80">
        <v>0</v>
      </c>
      <c r="CC131" s="80">
        <v>0</v>
      </c>
    </row>
    <row r="132" spans="1:81">
      <c r="A132" s="80" t="s">
        <v>1896</v>
      </c>
      <c r="B132" s="80">
        <v>214</v>
      </c>
      <c r="C132" s="80">
        <v>10</v>
      </c>
      <c r="D132" s="80">
        <v>13</v>
      </c>
      <c r="E132" s="80">
        <v>2013</v>
      </c>
      <c r="F132" s="80" t="s">
        <v>89</v>
      </c>
      <c r="G132" s="80" t="s">
        <v>1886</v>
      </c>
      <c r="H132" s="80" t="s">
        <v>1887</v>
      </c>
      <c r="I132" s="177"/>
      <c r="J132" s="81">
        <v>59.045918449241768</v>
      </c>
      <c r="K132" s="81">
        <v>0.68354697757008431</v>
      </c>
      <c r="L132" s="81">
        <v>2.6154231014406708</v>
      </c>
      <c r="M132" s="81">
        <v>15.453317622688472</v>
      </c>
      <c r="N132" s="81">
        <v>19.444781065401067</v>
      </c>
      <c r="O132" s="81">
        <v>18.679484458213853</v>
      </c>
      <c r="P132" s="81">
        <v>17.273967640547671</v>
      </c>
      <c r="Q132" s="81">
        <v>1.104569402992652</v>
      </c>
      <c r="R132" s="81">
        <v>0</v>
      </c>
      <c r="S132" s="81">
        <v>4.2414325468512768</v>
      </c>
      <c r="T132" s="82"/>
      <c r="U132" s="81">
        <v>7457153</v>
      </c>
      <c r="V132" s="81">
        <v>339</v>
      </c>
      <c r="W132" s="81">
        <v>62</v>
      </c>
      <c r="X132" s="81">
        <v>3130</v>
      </c>
      <c r="Y132" s="81">
        <v>5377</v>
      </c>
      <c r="Z132" s="81">
        <v>10206</v>
      </c>
      <c r="AA132" s="81">
        <v>3458</v>
      </c>
      <c r="AB132" s="81">
        <v>14279</v>
      </c>
      <c r="AC132" s="81">
        <v>0</v>
      </c>
      <c r="AD132" s="81">
        <v>4.2414325468512768</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180.298</v>
      </c>
      <c r="BJ132" s="81">
        <v>0</v>
      </c>
      <c r="BK132" s="81">
        <v>0</v>
      </c>
      <c r="BL132" s="81">
        <v>0</v>
      </c>
      <c r="BM132" s="82"/>
      <c r="BN132" s="81">
        <v>0</v>
      </c>
      <c r="BO132" s="81">
        <v>0</v>
      </c>
      <c r="BP132" s="81">
        <v>4</v>
      </c>
      <c r="BQ132" s="81">
        <v>0</v>
      </c>
      <c r="BR132" s="81">
        <v>0</v>
      </c>
      <c r="BS132" s="81">
        <v>0</v>
      </c>
      <c r="BT132"/>
      <c r="BU132" s="80">
        <v>180.298</v>
      </c>
      <c r="BV132" s="80">
        <v>0</v>
      </c>
      <c r="BW132" s="80">
        <v>0</v>
      </c>
      <c r="BX132" s="80">
        <v>0</v>
      </c>
      <c r="BY132" s="80">
        <v>0</v>
      </c>
      <c r="BZ132" s="80">
        <v>0</v>
      </c>
      <c r="CA132" s="80">
        <v>0</v>
      </c>
      <c r="CB132" s="80">
        <v>0</v>
      </c>
      <c r="CC132" s="80">
        <v>0</v>
      </c>
    </row>
    <row r="133" spans="1:81">
      <c r="A133" s="80" t="s">
        <v>1897</v>
      </c>
      <c r="B133" s="80">
        <v>215</v>
      </c>
      <c r="C133" s="80">
        <v>11</v>
      </c>
      <c r="D133" s="80">
        <v>13</v>
      </c>
      <c r="E133" s="80">
        <v>2014</v>
      </c>
      <c r="F133" s="80" t="s">
        <v>90</v>
      </c>
      <c r="G133" s="80" t="s">
        <v>1886</v>
      </c>
      <c r="H133" s="80" t="s">
        <v>1887</v>
      </c>
      <c r="I133" s="177"/>
      <c r="J133" s="81">
        <v>58.458945805809769</v>
      </c>
      <c r="K133" s="81">
        <v>0.76561522480214572</v>
      </c>
      <c r="L133" s="81">
        <v>6.195935887888723</v>
      </c>
      <c r="M133" s="81">
        <v>12.594013938984547</v>
      </c>
      <c r="N133" s="81">
        <v>16.915833330879007</v>
      </c>
      <c r="O133" s="81">
        <v>17.84696154926165</v>
      </c>
      <c r="P133" s="81">
        <v>17.112743762235741</v>
      </c>
      <c r="Q133" s="81">
        <v>1.0460538022661561</v>
      </c>
      <c r="R133" s="81">
        <v>0</v>
      </c>
      <c r="S133" s="81">
        <v>3.1076466425587173</v>
      </c>
      <c r="T133" s="82"/>
      <c r="U133" s="81">
        <v>8204356</v>
      </c>
      <c r="V133" s="81">
        <v>334</v>
      </c>
      <c r="W133" s="81">
        <v>138</v>
      </c>
      <c r="X133" s="81">
        <v>2794</v>
      </c>
      <c r="Y133" s="81">
        <v>5384</v>
      </c>
      <c r="Z133" s="81">
        <v>10270</v>
      </c>
      <c r="AA133" s="81">
        <v>3408</v>
      </c>
      <c r="AB133" s="81">
        <v>14094</v>
      </c>
      <c r="AC133" s="81">
        <v>0</v>
      </c>
      <c r="AD133" s="81">
        <v>3.1076466425587173</v>
      </c>
      <c r="AE133" s="82"/>
      <c r="AF133" s="81">
        <v>65014259.345944524</v>
      </c>
      <c r="AG133" s="81">
        <v>682458.92524958379</v>
      </c>
      <c r="AH133" s="81">
        <v>1574445.5489354236</v>
      </c>
      <c r="AI133" s="81">
        <v>18051432.600000221</v>
      </c>
      <c r="AJ133" s="81">
        <v>23954130.665762473</v>
      </c>
      <c r="AK133" s="81">
        <v>0</v>
      </c>
      <c r="AL133" s="81">
        <v>0</v>
      </c>
      <c r="AM133" s="81">
        <v>1934895.5903282478</v>
      </c>
      <c r="AN133" s="81">
        <v>0</v>
      </c>
      <c r="AO133" s="81">
        <v>0</v>
      </c>
      <c r="AP133" s="82"/>
      <c r="AQ133" s="81">
        <v>179</v>
      </c>
      <c r="AR133" s="81">
        <v>200</v>
      </c>
      <c r="AS133" s="81">
        <v>0</v>
      </c>
      <c r="AT133" s="81">
        <v>1</v>
      </c>
      <c r="AU133" s="81">
        <v>0</v>
      </c>
      <c r="AV133" s="81">
        <v>0</v>
      </c>
      <c r="AW133" s="81" t="s">
        <v>564</v>
      </c>
      <c r="AX133" s="82"/>
      <c r="AY133" s="81">
        <v>854.5</v>
      </c>
      <c r="AZ133" s="81">
        <v>10312.800000000001</v>
      </c>
      <c r="BA133" s="81">
        <v>0</v>
      </c>
      <c r="BB133" s="81">
        <v>270</v>
      </c>
      <c r="BC133" s="81">
        <v>0</v>
      </c>
      <c r="BD133" s="81">
        <v>0</v>
      </c>
      <c r="BE133" s="81" t="s">
        <v>564</v>
      </c>
      <c r="BF133" s="82"/>
      <c r="BG133" s="81">
        <v>0</v>
      </c>
      <c r="BH133" s="81">
        <v>0</v>
      </c>
      <c r="BI133" s="81">
        <v>148.02199999999999</v>
      </c>
      <c r="BJ133" s="81">
        <v>0</v>
      </c>
      <c r="BK133" s="81">
        <v>0</v>
      </c>
      <c r="BL133" s="81">
        <v>0</v>
      </c>
      <c r="BM133" s="82"/>
      <c r="BN133" s="81">
        <v>0</v>
      </c>
      <c r="BO133" s="81">
        <v>0</v>
      </c>
      <c r="BP133" s="81">
        <v>4</v>
      </c>
      <c r="BQ133" s="81">
        <v>0</v>
      </c>
      <c r="BR133" s="81">
        <v>0</v>
      </c>
      <c r="BS133" s="81">
        <v>0</v>
      </c>
      <c r="BT133"/>
      <c r="BU133" s="80">
        <v>146.50299999999999</v>
      </c>
      <c r="BV133" s="80">
        <v>1.5189999999999999</v>
      </c>
      <c r="BW133" s="80">
        <v>0</v>
      </c>
      <c r="BX133" s="80">
        <v>0</v>
      </c>
      <c r="BY133" s="80">
        <v>0</v>
      </c>
      <c r="BZ133" s="80">
        <v>0</v>
      </c>
      <c r="CA133" s="80">
        <v>0</v>
      </c>
      <c r="CB133" s="80">
        <v>0</v>
      </c>
      <c r="CC133" s="80">
        <v>0</v>
      </c>
    </row>
    <row r="134" spans="1:81">
      <c r="A134" s="80" t="s">
        <v>1898</v>
      </c>
      <c r="B134" s="80">
        <v>216</v>
      </c>
      <c r="C134" s="80">
        <v>12</v>
      </c>
      <c r="D134" s="80">
        <v>13</v>
      </c>
      <c r="E134" s="80">
        <v>2015</v>
      </c>
      <c r="F134" s="80" t="s">
        <v>91</v>
      </c>
      <c r="G134" s="80" t="s">
        <v>1886</v>
      </c>
      <c r="H134" s="80" t="s">
        <v>1887</v>
      </c>
      <c r="I134" s="177"/>
      <c r="J134" s="81">
        <v>59.396607053706838</v>
      </c>
      <c r="K134" s="81">
        <v>0.73126056423118346</v>
      </c>
      <c r="L134" s="81">
        <v>6.8312462940155125</v>
      </c>
      <c r="M134" s="81">
        <v>13.197401749451521</v>
      </c>
      <c r="N134" s="81">
        <v>17.141184558660985</v>
      </c>
      <c r="O134" s="81">
        <v>17.709353909552707</v>
      </c>
      <c r="P134" s="81">
        <v>16.905095337529104</v>
      </c>
      <c r="Q134" s="81">
        <v>1.0191666904895096</v>
      </c>
      <c r="R134" s="81">
        <v>0</v>
      </c>
      <c r="S134" s="81">
        <v>2.9592958643676144</v>
      </c>
      <c r="T134" s="82"/>
      <c r="U134" s="81">
        <v>8951829</v>
      </c>
      <c r="V134" s="81">
        <v>334</v>
      </c>
      <c r="W134" s="81">
        <v>138</v>
      </c>
      <c r="X134" s="81">
        <v>2794</v>
      </c>
      <c r="Y134" s="81">
        <v>5508</v>
      </c>
      <c r="Z134" s="81">
        <v>10289</v>
      </c>
      <c r="AA134" s="81">
        <v>3364</v>
      </c>
      <c r="AB134" s="81">
        <v>14027</v>
      </c>
      <c r="AC134" s="81">
        <v>0</v>
      </c>
      <c r="AD134" s="81">
        <v>2.9592958643676144</v>
      </c>
      <c r="AE134" s="82"/>
      <c r="AF134" s="81">
        <v>67791044.89801541</v>
      </c>
      <c r="AG134" s="81">
        <v>603916.02826514316</v>
      </c>
      <c r="AH134" s="81">
        <v>1438855.6445271776</v>
      </c>
      <c r="AI134" s="81">
        <v>19757656.80537333</v>
      </c>
      <c r="AJ134" s="81">
        <v>25441822.474115085</v>
      </c>
      <c r="AK134" s="81">
        <v>0</v>
      </c>
      <c r="AL134" s="81">
        <v>0</v>
      </c>
      <c r="AM134" s="81">
        <v>1922341.5089480544</v>
      </c>
      <c r="AN134" s="81">
        <v>0</v>
      </c>
      <c r="AO134" s="81">
        <v>0</v>
      </c>
      <c r="AP134" s="82"/>
      <c r="AQ134" s="81">
        <v>216</v>
      </c>
      <c r="AR134" s="81">
        <v>293</v>
      </c>
      <c r="AS134" s="81">
        <v>0</v>
      </c>
      <c r="AT134" s="81">
        <v>1</v>
      </c>
      <c r="AU134" s="81">
        <v>0</v>
      </c>
      <c r="AV134" s="81">
        <v>0</v>
      </c>
      <c r="AW134" s="81" t="s">
        <v>564</v>
      </c>
      <c r="AX134" s="82"/>
      <c r="AY134" s="81">
        <v>1016.3000000000001</v>
      </c>
      <c r="AZ134" s="81">
        <v>16422</v>
      </c>
      <c r="BA134" s="81">
        <v>0</v>
      </c>
      <c r="BB134" s="81">
        <v>270</v>
      </c>
      <c r="BC134" s="81">
        <v>0</v>
      </c>
      <c r="BD134" s="81">
        <v>0</v>
      </c>
      <c r="BE134" s="81" t="s">
        <v>564</v>
      </c>
      <c r="BF134" s="82"/>
      <c r="BG134" s="81">
        <v>0</v>
      </c>
      <c r="BH134" s="81">
        <v>0</v>
      </c>
      <c r="BI134" s="81">
        <v>156.547</v>
      </c>
      <c r="BJ134" s="81">
        <v>0</v>
      </c>
      <c r="BK134" s="81">
        <v>0</v>
      </c>
      <c r="BL134" s="81">
        <v>0</v>
      </c>
      <c r="BM134" s="82"/>
      <c r="BN134" s="81">
        <v>0</v>
      </c>
      <c r="BO134" s="81">
        <v>0</v>
      </c>
      <c r="BP134" s="81">
        <v>3</v>
      </c>
      <c r="BQ134" s="81">
        <v>0</v>
      </c>
      <c r="BR134" s="81">
        <v>0</v>
      </c>
      <c r="BS134" s="81">
        <v>0</v>
      </c>
      <c r="BT134"/>
      <c r="BU134" s="80">
        <v>154.75299999999999</v>
      </c>
      <c r="BV134" s="80">
        <v>1.794</v>
      </c>
      <c r="BW134" s="80">
        <v>0</v>
      </c>
      <c r="BX134" s="80">
        <v>0</v>
      </c>
      <c r="BY134" s="80">
        <v>0</v>
      </c>
      <c r="BZ134" s="80">
        <v>0</v>
      </c>
      <c r="CA134" s="80">
        <v>0</v>
      </c>
      <c r="CB134" s="80">
        <v>0</v>
      </c>
      <c r="CC134" s="80">
        <v>0</v>
      </c>
    </row>
    <row r="135" spans="1:81">
      <c r="A135" s="80" t="s">
        <v>1899</v>
      </c>
      <c r="B135" s="80">
        <v>217</v>
      </c>
      <c r="C135" s="80">
        <v>13</v>
      </c>
      <c r="D135" s="80">
        <v>13</v>
      </c>
      <c r="E135" s="80">
        <v>2016</v>
      </c>
      <c r="F135" s="80" t="s">
        <v>92</v>
      </c>
      <c r="G135" s="80" t="s">
        <v>1886</v>
      </c>
      <c r="H135" s="80" t="s">
        <v>1887</v>
      </c>
      <c r="I135" s="177"/>
      <c r="J135" s="81">
        <v>41.04349583881519</v>
      </c>
      <c r="K135" s="81">
        <v>0.73037593816775925</v>
      </c>
      <c r="L135" s="81">
        <v>8.0039700056886822</v>
      </c>
      <c r="M135" s="81">
        <v>11.549899871556738</v>
      </c>
      <c r="N135" s="81">
        <v>15.285190777246358</v>
      </c>
      <c r="O135" s="81">
        <v>17.439891978368216</v>
      </c>
      <c r="P135" s="81">
        <v>16.330164420378075</v>
      </c>
      <c r="Q135" s="81">
        <v>0.98482236433076065</v>
      </c>
      <c r="R135" s="81">
        <v>0</v>
      </c>
      <c r="S135" s="81">
        <v>3.4552663378474442</v>
      </c>
      <c r="T135" s="82"/>
      <c r="U135" s="81">
        <v>6467030</v>
      </c>
      <c r="V135" s="81">
        <v>334</v>
      </c>
      <c r="W135" s="81">
        <v>138</v>
      </c>
      <c r="X135" s="81">
        <v>2794</v>
      </c>
      <c r="Y135" s="81">
        <v>5584</v>
      </c>
      <c r="Z135" s="81">
        <v>10257</v>
      </c>
      <c r="AA135" s="81">
        <v>3361</v>
      </c>
      <c r="AB135" s="81">
        <v>13943</v>
      </c>
      <c r="AC135" s="81">
        <v>0</v>
      </c>
      <c r="AD135" s="81">
        <v>3.4552663378474442</v>
      </c>
      <c r="AE135" s="82"/>
      <c r="AF135" s="81">
        <v>47733682.721822754</v>
      </c>
      <c r="AG135" s="81">
        <v>580564.80521071993</v>
      </c>
      <c r="AH135" s="81">
        <v>1252799.36017914</v>
      </c>
      <c r="AI135" s="81">
        <v>18454526.669707421</v>
      </c>
      <c r="AJ135" s="81">
        <v>21969780.281825561</v>
      </c>
      <c r="AK135" s="81">
        <v>0</v>
      </c>
      <c r="AL135" s="81">
        <v>0</v>
      </c>
      <c r="AM135" s="81">
        <v>1912314.188472718</v>
      </c>
      <c r="AN135" s="81">
        <v>0</v>
      </c>
      <c r="AO135" s="81">
        <v>0</v>
      </c>
      <c r="AP135" s="82"/>
      <c r="AQ135" s="81">
        <v>236</v>
      </c>
      <c r="AR135" s="81">
        <v>340</v>
      </c>
      <c r="AS135" s="81">
        <v>0</v>
      </c>
      <c r="AT135" s="81">
        <v>1</v>
      </c>
      <c r="AU135" s="81">
        <v>0</v>
      </c>
      <c r="AV135" s="81">
        <v>0</v>
      </c>
      <c r="AW135" s="81" t="s">
        <v>564</v>
      </c>
      <c r="AX135" s="82"/>
      <c r="AY135" s="81">
        <v>1125.5999999999999</v>
      </c>
      <c r="AZ135" s="81">
        <v>20790.900000000001</v>
      </c>
      <c r="BA135" s="81">
        <v>0</v>
      </c>
      <c r="BB135" s="81">
        <v>270</v>
      </c>
      <c r="BC135" s="81">
        <v>0</v>
      </c>
      <c r="BD135" s="81">
        <v>0</v>
      </c>
      <c r="BE135" s="81" t="s">
        <v>564</v>
      </c>
      <c r="BF135" s="82"/>
      <c r="BG135" s="81">
        <v>0</v>
      </c>
      <c r="BH135" s="81">
        <v>0</v>
      </c>
      <c r="BI135" s="81">
        <v>149.114</v>
      </c>
      <c r="BJ135" s="81">
        <v>0</v>
      </c>
      <c r="BK135" s="81">
        <v>0</v>
      </c>
      <c r="BL135" s="81">
        <v>0</v>
      </c>
      <c r="BM135" s="82"/>
      <c r="BN135" s="81">
        <v>0</v>
      </c>
      <c r="BO135" s="81">
        <v>0</v>
      </c>
      <c r="BP135" s="81">
        <v>3</v>
      </c>
      <c r="BQ135" s="81">
        <v>0</v>
      </c>
      <c r="BR135" s="81">
        <v>0</v>
      </c>
      <c r="BS135" s="81">
        <v>0</v>
      </c>
      <c r="BT135"/>
      <c r="BU135" s="80">
        <v>147.34700000000001</v>
      </c>
      <c r="BV135" s="80">
        <v>1.7669999999999999</v>
      </c>
      <c r="BW135" s="80">
        <v>0</v>
      </c>
      <c r="BX135" s="80">
        <v>0</v>
      </c>
      <c r="BY135" s="80">
        <v>0</v>
      </c>
      <c r="BZ135" s="80">
        <v>0</v>
      </c>
      <c r="CA135" s="80">
        <v>0</v>
      </c>
      <c r="CB135" s="80">
        <v>0</v>
      </c>
      <c r="CC135" s="80">
        <v>0</v>
      </c>
    </row>
    <row r="136" spans="1:81">
      <c r="A136" s="80" t="s">
        <v>1900</v>
      </c>
      <c r="B136" s="80">
        <v>218</v>
      </c>
      <c r="C136" s="80">
        <v>14</v>
      </c>
      <c r="D136" s="80">
        <v>13</v>
      </c>
      <c r="E136" s="80">
        <v>2017</v>
      </c>
      <c r="F136" s="80" t="s">
        <v>71</v>
      </c>
      <c r="G136" s="80" t="s">
        <v>1886</v>
      </c>
      <c r="H136" s="80" t="s">
        <v>1887</v>
      </c>
      <c r="I136" s="177"/>
      <c r="J136" s="81">
        <v>39.326453212346721</v>
      </c>
      <c r="K136" s="81">
        <v>0.76080115980191887</v>
      </c>
      <c r="L136" s="81">
        <v>7.0023810966580005</v>
      </c>
      <c r="M136" s="81">
        <v>11.140385244231618</v>
      </c>
      <c r="N136" s="81">
        <v>16.743716218897038</v>
      </c>
      <c r="O136" s="81">
        <v>17.215526187785084</v>
      </c>
      <c r="P136" s="81">
        <v>16.139815674085241</v>
      </c>
      <c r="Q136" s="81">
        <v>0.94493961540349647</v>
      </c>
      <c r="R136" s="81">
        <v>0</v>
      </c>
      <c r="S136" s="81">
        <v>3.3484719830411227</v>
      </c>
      <c r="T136" s="82"/>
      <c r="U136" s="81">
        <v>6735458</v>
      </c>
      <c r="V136" s="81">
        <v>334</v>
      </c>
      <c r="W136" s="81">
        <v>138</v>
      </c>
      <c r="X136" s="81">
        <v>2794</v>
      </c>
      <c r="Y136" s="81">
        <v>5653</v>
      </c>
      <c r="Z136" s="81">
        <v>10293</v>
      </c>
      <c r="AA136" s="81">
        <v>3343</v>
      </c>
      <c r="AB136" s="81">
        <v>13835</v>
      </c>
      <c r="AC136" s="81">
        <v>0</v>
      </c>
      <c r="AD136" s="81">
        <v>3.3484719830411231</v>
      </c>
      <c r="AE136" s="82"/>
      <c r="AF136" s="81">
        <v>46855549.562543087</v>
      </c>
      <c r="AG136" s="81">
        <v>602399.11211121746</v>
      </c>
      <c r="AH136" s="81">
        <v>1497395.860305174</v>
      </c>
      <c r="AI136" s="81">
        <v>18497626.059918929</v>
      </c>
      <c r="AJ136" s="81">
        <v>24580362.378565282</v>
      </c>
      <c r="AK136" s="81">
        <v>0</v>
      </c>
      <c r="AL136" s="81">
        <v>0</v>
      </c>
      <c r="AM136" s="81">
        <v>1900470.8148970611</v>
      </c>
      <c r="AN136" s="81">
        <v>0</v>
      </c>
      <c r="AO136" s="81">
        <v>0</v>
      </c>
      <c r="AP136" s="82"/>
      <c r="AQ136" s="81">
        <v>257</v>
      </c>
      <c r="AR136" s="81">
        <v>377</v>
      </c>
      <c r="AS136" s="81">
        <v>0</v>
      </c>
      <c r="AT136" s="81">
        <v>1</v>
      </c>
      <c r="AU136" s="81">
        <v>0</v>
      </c>
      <c r="AV136" s="81">
        <v>0</v>
      </c>
      <c r="AW136" s="81" t="s">
        <v>564</v>
      </c>
      <c r="AX136" s="82"/>
      <c r="AY136" s="81">
        <v>1242.2</v>
      </c>
      <c r="AZ136" s="81">
        <v>23566.799999999999</v>
      </c>
      <c r="BA136" s="81">
        <v>0</v>
      </c>
      <c r="BB136" s="81">
        <v>270</v>
      </c>
      <c r="BC136" s="81">
        <v>0</v>
      </c>
      <c r="BD136" s="81">
        <v>0</v>
      </c>
      <c r="BE136" s="81" t="s">
        <v>564</v>
      </c>
      <c r="BF136" s="82"/>
      <c r="BG136" s="81">
        <v>0</v>
      </c>
      <c r="BH136" s="81">
        <v>0</v>
      </c>
      <c r="BI136" s="81">
        <v>146.827</v>
      </c>
      <c r="BJ136" s="81">
        <v>0</v>
      </c>
      <c r="BK136" s="81">
        <v>0</v>
      </c>
      <c r="BL136" s="81">
        <v>0</v>
      </c>
      <c r="BM136" s="82"/>
      <c r="BN136" s="81">
        <v>0</v>
      </c>
      <c r="BO136" s="81">
        <v>0</v>
      </c>
      <c r="BP136" s="81">
        <v>2</v>
      </c>
      <c r="BQ136" s="81">
        <v>0</v>
      </c>
      <c r="BR136" s="81">
        <v>0</v>
      </c>
      <c r="BS136" s="81">
        <v>0</v>
      </c>
      <c r="BT136"/>
      <c r="BU136" s="80">
        <v>145.02199999999999</v>
      </c>
      <c r="BV136" s="80">
        <v>1.8049999999999999</v>
      </c>
      <c r="BW136" s="80">
        <v>0</v>
      </c>
      <c r="BX136" s="80">
        <v>0</v>
      </c>
      <c r="BY136" s="80">
        <v>0</v>
      </c>
      <c r="BZ136" s="80">
        <v>0</v>
      </c>
      <c r="CA136" s="80">
        <v>0</v>
      </c>
      <c r="CB136" s="80">
        <v>0</v>
      </c>
      <c r="CC136" s="80">
        <v>0</v>
      </c>
    </row>
    <row r="137" spans="1:81">
      <c r="A137" s="80" t="s">
        <v>1901</v>
      </c>
      <c r="B137" s="80">
        <v>219</v>
      </c>
      <c r="C137" s="80">
        <v>15</v>
      </c>
      <c r="D137" s="80">
        <v>13</v>
      </c>
      <c r="E137" s="80">
        <v>2018</v>
      </c>
      <c r="F137" s="80" t="s">
        <v>93</v>
      </c>
      <c r="G137" s="80" t="s">
        <v>1886</v>
      </c>
      <c r="H137" s="80" t="s">
        <v>1887</v>
      </c>
      <c r="I137" s="177"/>
      <c r="J137" s="81">
        <v>40.091647988403473</v>
      </c>
      <c r="K137" s="81">
        <v>0.71534628836463388</v>
      </c>
      <c r="L137" s="81">
        <v>6.5599498494242692</v>
      </c>
      <c r="M137" s="81">
        <v>11.01420600460272</v>
      </c>
      <c r="N137" s="81">
        <v>15.82704768213569</v>
      </c>
      <c r="O137" s="81">
        <v>16.990551431679823</v>
      </c>
      <c r="P137" s="81">
        <v>15.921797495948001</v>
      </c>
      <c r="Q137" s="81">
        <v>0.86785637771504043</v>
      </c>
      <c r="R137" s="81">
        <v>0</v>
      </c>
      <c r="S137" s="81">
        <v>2.8441632984771203</v>
      </c>
      <c r="T137" s="82"/>
      <c r="U137" s="81">
        <v>7305739.9999999991</v>
      </c>
      <c r="V137" s="81">
        <v>334</v>
      </c>
      <c r="W137" s="81">
        <v>138</v>
      </c>
      <c r="X137" s="81">
        <v>2794</v>
      </c>
      <c r="Y137" s="81">
        <v>5671</v>
      </c>
      <c r="Z137" s="81">
        <v>10353</v>
      </c>
      <c r="AA137" s="81">
        <v>3331</v>
      </c>
      <c r="AB137" s="81">
        <v>13693</v>
      </c>
      <c r="AC137" s="81">
        <v>0</v>
      </c>
      <c r="AD137" s="81">
        <v>2.8441632984771199</v>
      </c>
      <c r="AE137" s="82"/>
      <c r="AF137" s="81">
        <v>48629459.789101519</v>
      </c>
      <c r="AG137" s="81">
        <v>544002.31684412865</v>
      </c>
      <c r="AH137" s="81">
        <v>1429153.969671591</v>
      </c>
      <c r="AI137" s="81">
        <v>18025509.036947191</v>
      </c>
      <c r="AJ137" s="81">
        <v>24403752.798119921</v>
      </c>
      <c r="AK137" s="81">
        <v>0</v>
      </c>
      <c r="AL137" s="81">
        <v>0</v>
      </c>
      <c r="AM137" s="81">
        <v>1884856.6589746079</v>
      </c>
      <c r="AN137" s="81">
        <v>0</v>
      </c>
      <c r="AO137" s="81">
        <v>0</v>
      </c>
      <c r="AP137" s="82"/>
      <c r="AQ137" s="81">
        <v>266</v>
      </c>
      <c r="AR137" s="81">
        <v>406</v>
      </c>
      <c r="AS137" s="81">
        <v>0</v>
      </c>
      <c r="AT137" s="81">
        <v>1</v>
      </c>
      <c r="AU137" s="81">
        <v>0</v>
      </c>
      <c r="AV137" s="81">
        <v>0</v>
      </c>
      <c r="AW137" s="81" t="s">
        <v>564</v>
      </c>
      <c r="AX137" s="82"/>
      <c r="AY137" s="81">
        <v>1291.5999999999999</v>
      </c>
      <c r="AZ137" s="81">
        <v>24595.1</v>
      </c>
      <c r="BA137" s="81">
        <v>0</v>
      </c>
      <c r="BB137" s="81">
        <v>270</v>
      </c>
      <c r="BC137" s="81">
        <v>0</v>
      </c>
      <c r="BD137" s="81">
        <v>0</v>
      </c>
      <c r="BE137" s="81" t="s">
        <v>564</v>
      </c>
      <c r="BF137" s="82"/>
      <c r="BG137" s="81">
        <v>0</v>
      </c>
      <c r="BH137" s="81">
        <v>0</v>
      </c>
      <c r="BI137" s="81">
        <v>156.15</v>
      </c>
      <c r="BJ137" s="81">
        <v>0</v>
      </c>
      <c r="BK137" s="81">
        <v>0</v>
      </c>
      <c r="BL137" s="81">
        <v>0</v>
      </c>
      <c r="BM137" s="82"/>
      <c r="BN137" s="81">
        <v>0</v>
      </c>
      <c r="BO137" s="81">
        <v>0</v>
      </c>
      <c r="BP137" s="81">
        <v>2</v>
      </c>
      <c r="BQ137" s="81">
        <v>0</v>
      </c>
      <c r="BR137" s="81">
        <v>0</v>
      </c>
      <c r="BS137" s="81">
        <v>0</v>
      </c>
      <c r="BT137"/>
      <c r="BU137" s="80">
        <v>154.19800000000001</v>
      </c>
      <c r="BV137" s="80">
        <v>1.952</v>
      </c>
      <c r="BW137" s="80">
        <v>0</v>
      </c>
      <c r="BX137" s="80">
        <v>0</v>
      </c>
      <c r="BY137" s="80">
        <v>0</v>
      </c>
      <c r="BZ137" s="80">
        <v>0</v>
      </c>
      <c r="CA137" s="80">
        <v>0</v>
      </c>
      <c r="CB137" s="80">
        <v>0</v>
      </c>
      <c r="CC137" s="80">
        <v>0</v>
      </c>
    </row>
    <row r="138" spans="1:81">
      <c r="A138" s="80" t="s">
        <v>1902</v>
      </c>
      <c r="B138" s="80">
        <v>220</v>
      </c>
      <c r="C138" s="80">
        <v>16</v>
      </c>
      <c r="D138" s="80">
        <v>13</v>
      </c>
      <c r="E138" s="80">
        <v>2019</v>
      </c>
      <c r="F138" s="80" t="s">
        <v>73</v>
      </c>
      <c r="G138" s="80" t="s">
        <v>1886</v>
      </c>
      <c r="H138" s="80" t="s">
        <v>1887</v>
      </c>
      <c r="I138" s="177"/>
      <c r="J138" s="81">
        <v>37.5244488832816</v>
      </c>
      <c r="K138" s="81">
        <v>0.63153367416334627</v>
      </c>
      <c r="L138" s="81">
        <v>6.6151718933364014</v>
      </c>
      <c r="M138" s="81">
        <v>10.42883420487742</v>
      </c>
      <c r="N138" s="81">
        <v>13.819602892852224</v>
      </c>
      <c r="O138" s="81">
        <v>16.423122447192753</v>
      </c>
      <c r="P138" s="81">
        <v>15.796249567023532</v>
      </c>
      <c r="Q138" s="81">
        <v>0.83350062546013282</v>
      </c>
      <c r="R138" s="81">
        <v>0</v>
      </c>
      <c r="S138" s="81">
        <v>2.9141848732032973</v>
      </c>
      <c r="T138" s="82"/>
      <c r="U138" s="81">
        <v>7146429</v>
      </c>
      <c r="V138" s="81">
        <v>334</v>
      </c>
      <c r="W138" s="81">
        <v>138</v>
      </c>
      <c r="X138" s="81">
        <v>2794</v>
      </c>
      <c r="Y138" s="81">
        <v>5696</v>
      </c>
      <c r="Z138" s="81">
        <v>10282</v>
      </c>
      <c r="AA138" s="81">
        <v>3280</v>
      </c>
      <c r="AB138" s="81">
        <v>13507</v>
      </c>
      <c r="AC138" s="81">
        <v>0</v>
      </c>
      <c r="AD138" s="81">
        <v>2.9141848732032969</v>
      </c>
      <c r="AE138" s="82"/>
      <c r="AF138" s="81">
        <v>46529215.529453799</v>
      </c>
      <c r="AG138" s="81">
        <v>508006.26580269157</v>
      </c>
      <c r="AH138" s="81">
        <v>1515348.656935215</v>
      </c>
      <c r="AI138" s="81">
        <v>17779378.562275521</v>
      </c>
      <c r="AJ138" s="81">
        <v>21405644.363712717</v>
      </c>
      <c r="AK138" s="81">
        <v>0</v>
      </c>
      <c r="AL138" s="81">
        <v>0</v>
      </c>
      <c r="AM138" s="81">
        <v>1839551.7193584393</v>
      </c>
      <c r="AN138" s="81">
        <v>0</v>
      </c>
      <c r="AO138" s="81">
        <v>0</v>
      </c>
      <c r="AP138" s="82"/>
      <c r="AQ138" s="81">
        <v>283</v>
      </c>
      <c r="AR138" s="81">
        <v>429</v>
      </c>
      <c r="AS138" s="81">
        <v>0</v>
      </c>
      <c r="AT138" s="81">
        <v>1</v>
      </c>
      <c r="AU138" s="81">
        <v>0</v>
      </c>
      <c r="AV138" s="81">
        <v>0</v>
      </c>
      <c r="AW138" s="81" t="s">
        <v>564</v>
      </c>
      <c r="AX138" s="82"/>
      <c r="AY138" s="81">
        <v>1369.1</v>
      </c>
      <c r="AZ138" s="81">
        <v>26588.399999999991</v>
      </c>
      <c r="BA138" s="81">
        <v>0</v>
      </c>
      <c r="BB138" s="81">
        <v>270</v>
      </c>
      <c r="BC138" s="81">
        <v>0</v>
      </c>
      <c r="BD138" s="81">
        <v>0</v>
      </c>
      <c r="BE138" s="81" t="s">
        <v>564</v>
      </c>
      <c r="BF138" s="82"/>
      <c r="BG138" s="81">
        <v>0</v>
      </c>
      <c r="BH138" s="81">
        <v>0</v>
      </c>
      <c r="BI138" s="81">
        <v>148.334</v>
      </c>
      <c r="BJ138" s="81">
        <v>0</v>
      </c>
      <c r="BK138" s="81">
        <v>4.6980000000000004</v>
      </c>
      <c r="BL138" s="81">
        <v>0</v>
      </c>
      <c r="BM138" s="82"/>
      <c r="BN138" s="81">
        <v>0</v>
      </c>
      <c r="BO138" s="81">
        <v>0</v>
      </c>
      <c r="BP138" s="81">
        <v>2</v>
      </c>
      <c r="BQ138" s="81">
        <v>0</v>
      </c>
      <c r="BR138" s="81">
        <v>1</v>
      </c>
      <c r="BS138" s="81">
        <v>0</v>
      </c>
      <c r="BT138"/>
      <c r="BU138" s="80">
        <v>153.03200000000001</v>
      </c>
      <c r="BV138" s="80">
        <v>0</v>
      </c>
      <c r="BW138" s="80">
        <v>0</v>
      </c>
      <c r="BX138" s="80">
        <v>0</v>
      </c>
      <c r="BY138" s="80">
        <v>0</v>
      </c>
      <c r="BZ138" s="80">
        <v>0</v>
      </c>
      <c r="CA138" s="80">
        <v>0</v>
      </c>
      <c r="CB138" s="80">
        <v>0</v>
      </c>
      <c r="CC138" s="80">
        <v>0</v>
      </c>
    </row>
    <row r="139" spans="1:81">
      <c r="A139" s="80" t="s">
        <v>1903</v>
      </c>
      <c r="B139" s="80">
        <v>221</v>
      </c>
      <c r="C139" s="80">
        <v>17</v>
      </c>
      <c r="D139" s="80">
        <v>13</v>
      </c>
      <c r="E139" s="80">
        <v>2020</v>
      </c>
      <c r="F139" s="80" t="s">
        <v>218</v>
      </c>
      <c r="G139" s="80" t="s">
        <v>1886</v>
      </c>
      <c r="H139" s="80" t="s">
        <v>1887</v>
      </c>
      <c r="I139" s="177"/>
      <c r="J139" s="81">
        <v>39.143046306668587</v>
      </c>
      <c r="K139" s="81">
        <v>0.77661228314478237</v>
      </c>
      <c r="L139" s="81">
        <v>4.985798371813094</v>
      </c>
      <c r="M139" s="81">
        <v>9.9055951726070912</v>
      </c>
      <c r="N139" s="81">
        <v>14.540353784725243</v>
      </c>
      <c r="O139" s="81">
        <v>14.310610863137455</v>
      </c>
      <c r="P139" s="81">
        <v>14.716185610495113</v>
      </c>
      <c r="Q139" s="81">
        <v>0.78804278111262693</v>
      </c>
      <c r="R139" s="81">
        <v>0</v>
      </c>
      <c r="S139" s="81">
        <v>2.5412354328321221</v>
      </c>
      <c r="T139" s="82"/>
      <c r="U139" s="81">
        <v>7007813</v>
      </c>
      <c r="V139" s="81">
        <v>375</v>
      </c>
      <c r="W139" s="81">
        <v>106</v>
      </c>
      <c r="X139" s="81">
        <v>2929</v>
      </c>
      <c r="Y139" s="81">
        <v>5755</v>
      </c>
      <c r="Z139" s="81">
        <v>10226</v>
      </c>
      <c r="AA139" s="81">
        <v>3320</v>
      </c>
      <c r="AB139" s="81">
        <v>13365</v>
      </c>
      <c r="AC139" s="81">
        <v>0</v>
      </c>
      <c r="AD139" s="81">
        <v>2.5412354328321221</v>
      </c>
      <c r="AE139" s="82"/>
      <c r="AF139" s="81">
        <v>49114009.826836027</v>
      </c>
      <c r="AG139" s="81">
        <v>592307.51247193222</v>
      </c>
      <c r="AH139" s="81">
        <v>1175793.1545338419</v>
      </c>
      <c r="AI139" s="81">
        <v>16912648.254698303</v>
      </c>
      <c r="AJ139" s="81">
        <v>23341719.321909025</v>
      </c>
      <c r="AK139" s="81"/>
      <c r="AL139" s="81"/>
      <c r="AM139" s="81">
        <v>1744280.9882470262</v>
      </c>
      <c r="AN139" s="81"/>
      <c r="AO139" s="81"/>
      <c r="AP139" s="82"/>
      <c r="AQ139" s="81">
        <v>299</v>
      </c>
      <c r="AR139" s="81">
        <v>441</v>
      </c>
      <c r="AS139" s="81">
        <v>0</v>
      </c>
      <c r="AT139" s="81">
        <v>1</v>
      </c>
      <c r="AU139" s="81">
        <v>0</v>
      </c>
      <c r="AV139" s="81">
        <v>0</v>
      </c>
      <c r="AW139" s="81">
        <v>0</v>
      </c>
      <c r="AX139" s="82"/>
      <c r="AY139" s="81">
        <v>1441.700000000001</v>
      </c>
      <c r="AZ139" s="81">
        <v>27513.300000000028</v>
      </c>
      <c r="BA139" s="81">
        <v>0</v>
      </c>
      <c r="BB139" s="81">
        <v>270</v>
      </c>
      <c r="BC139" s="81">
        <v>0</v>
      </c>
      <c r="BD139" s="81">
        <v>0</v>
      </c>
      <c r="BE139" s="81">
        <v>0</v>
      </c>
      <c r="BF139" s="82"/>
      <c r="BG139" s="81">
        <v>0</v>
      </c>
      <c r="BH139" s="81">
        <v>0</v>
      </c>
      <c r="BI139" s="81">
        <v>138.78800000000001</v>
      </c>
      <c r="BJ139" s="81">
        <v>0</v>
      </c>
      <c r="BK139" s="81">
        <v>0</v>
      </c>
      <c r="BL139" s="81">
        <v>0</v>
      </c>
      <c r="BM139" s="82"/>
      <c r="BN139" s="81">
        <v>0</v>
      </c>
      <c r="BO139" s="81">
        <v>0</v>
      </c>
      <c r="BP139" s="81">
        <v>3</v>
      </c>
      <c r="BQ139" s="81">
        <v>0</v>
      </c>
      <c r="BR139" s="81">
        <v>0</v>
      </c>
      <c r="BS139" s="81">
        <v>0</v>
      </c>
      <c r="BT139"/>
      <c r="BU139" s="80">
        <v>138.78800000000001</v>
      </c>
      <c r="BV139" s="80">
        <v>0</v>
      </c>
      <c r="BW139" s="80">
        <v>0</v>
      </c>
      <c r="BX139" s="80">
        <v>0</v>
      </c>
      <c r="BY139" s="80">
        <v>0</v>
      </c>
      <c r="BZ139" s="80">
        <v>0</v>
      </c>
      <c r="CA139" s="80">
        <v>0</v>
      </c>
      <c r="CB139" s="80">
        <v>0</v>
      </c>
      <c r="CC139" s="80">
        <v>0</v>
      </c>
    </row>
    <row r="140" spans="1:81">
      <c r="A140" s="80" t="s">
        <v>1904</v>
      </c>
      <c r="B140" s="80">
        <v>221</v>
      </c>
      <c r="C140" s="80">
        <v>18</v>
      </c>
      <c r="D140" s="80">
        <v>13</v>
      </c>
      <c r="E140" s="80">
        <v>2021</v>
      </c>
      <c r="F140" s="80" t="s">
        <v>75</v>
      </c>
      <c r="G140" s="174" t="s">
        <v>1886</v>
      </c>
      <c r="H140" s="80" t="s">
        <v>1887</v>
      </c>
      <c r="I140" s="177"/>
      <c r="J140" s="81">
        <v>30.074602287570581</v>
      </c>
      <c r="K140" s="81">
        <v>0.86471197906419883</v>
      </c>
      <c r="L140" s="81">
        <v>4.584138261597638</v>
      </c>
      <c r="M140" s="81">
        <v>11.168237236813411</v>
      </c>
      <c r="N140" s="81">
        <v>13.592844324480824</v>
      </c>
      <c r="O140" s="81">
        <v>13.831447962113517</v>
      </c>
      <c r="P140" s="81">
        <v>15.131276774317667</v>
      </c>
      <c r="Q140" s="81">
        <v>0.7860431443398308</v>
      </c>
      <c r="R140" s="81">
        <v>0</v>
      </c>
      <c r="S140" s="81">
        <v>2.590822864737174</v>
      </c>
      <c r="T140" s="82"/>
      <c r="U140" s="81">
        <v>6220227</v>
      </c>
      <c r="V140" s="81">
        <v>375</v>
      </c>
      <c r="W140" s="81">
        <v>106</v>
      </c>
      <c r="X140" s="81">
        <v>2929</v>
      </c>
      <c r="Y140" s="81">
        <v>5756</v>
      </c>
      <c r="Z140" s="81">
        <v>10177</v>
      </c>
      <c r="AA140" s="81">
        <v>3329</v>
      </c>
      <c r="AB140" s="81">
        <v>13173</v>
      </c>
      <c r="AC140" s="81">
        <v>0</v>
      </c>
      <c r="AD140" s="81">
        <v>2.590822864737174</v>
      </c>
      <c r="AE140" s="82"/>
      <c r="AF140" s="81">
        <v>38007709.798561633</v>
      </c>
      <c r="AG140" s="81">
        <v>666708.19831994537</v>
      </c>
      <c r="AH140" s="81">
        <v>1035371.569647499</v>
      </c>
      <c r="AI140" s="81">
        <v>18840904.949999783</v>
      </c>
      <c r="AJ140" s="81">
        <v>20332228.241726961</v>
      </c>
      <c r="AK140" s="81">
        <v>0</v>
      </c>
      <c r="AL140" s="81">
        <v>0</v>
      </c>
      <c r="AM140" s="81">
        <v>1729139.1940921878</v>
      </c>
      <c r="AN140" s="81">
        <v>0</v>
      </c>
      <c r="AO140" s="81">
        <v>0</v>
      </c>
      <c r="AP140" s="82"/>
      <c r="AQ140" s="81">
        <v>318</v>
      </c>
      <c r="AR140" s="81">
        <v>445</v>
      </c>
      <c r="AS140" s="81">
        <v>0</v>
      </c>
      <c r="AT140" s="81">
        <v>1</v>
      </c>
      <c r="AU140" s="81">
        <v>0</v>
      </c>
      <c r="AV140" s="81">
        <v>0</v>
      </c>
      <c r="AW140" s="81"/>
      <c r="AX140" s="82"/>
      <c r="AY140" s="81">
        <v>1548.100000000001</v>
      </c>
      <c r="AZ140" s="81">
        <v>27684.400000000031</v>
      </c>
      <c r="BA140" s="81">
        <v>0</v>
      </c>
      <c r="BB140" s="81">
        <v>270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1905</v>
      </c>
      <c r="B141" s="80">
        <v>221</v>
      </c>
      <c r="C141" s="80">
        <v>19</v>
      </c>
      <c r="D141" s="80">
        <v>13</v>
      </c>
      <c r="E141" s="80">
        <v>2022</v>
      </c>
      <c r="F141" s="80" t="s">
        <v>568</v>
      </c>
      <c r="G141" s="174" t="s">
        <v>1886</v>
      </c>
      <c r="H141" s="80" t="s">
        <v>1887</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349</v>
      </c>
      <c r="AR141" s="81">
        <v>449</v>
      </c>
      <c r="AS141" s="81">
        <v>0</v>
      </c>
      <c r="AT141" s="81">
        <v>1</v>
      </c>
      <c r="AU141" s="81">
        <v>0</v>
      </c>
      <c r="AV141" s="81">
        <v>0</v>
      </c>
      <c r="AW141" s="81"/>
      <c r="AX141" s="82"/>
      <c r="AY141" s="81">
        <v>1740.8000000000018</v>
      </c>
      <c r="AZ141" s="81">
        <v>27816.400000000031</v>
      </c>
      <c r="BA141" s="81">
        <v>0</v>
      </c>
      <c r="BB141" s="81">
        <v>270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1906</v>
      </c>
      <c r="B142" s="80">
        <v>324</v>
      </c>
      <c r="C142" s="80">
        <v>1</v>
      </c>
      <c r="D142" s="80">
        <v>20</v>
      </c>
      <c r="E142" s="80">
        <v>1990</v>
      </c>
      <c r="F142" s="80" t="s">
        <v>562</v>
      </c>
      <c r="G142" s="80" t="s">
        <v>1907</v>
      </c>
      <c r="H142" s="80" t="s">
        <v>1908</v>
      </c>
      <c r="I142" s="177"/>
      <c r="J142" s="81">
        <v>64.350130323448226</v>
      </c>
      <c r="K142" s="81">
        <v>1.9221606776231686</v>
      </c>
      <c r="L142" s="81">
        <v>0</v>
      </c>
      <c r="M142" s="81">
        <v>5.81587306371748</v>
      </c>
      <c r="N142" s="81">
        <v>10.352438463534689</v>
      </c>
      <c r="O142" s="81">
        <v>10.680464637497867</v>
      </c>
      <c r="P142" s="81">
        <v>11.72516444758144</v>
      </c>
      <c r="Q142" s="81">
        <v>0.87345855693471519</v>
      </c>
      <c r="R142" s="81">
        <v>0</v>
      </c>
      <c r="S142" s="81">
        <v>0.89850189892435128</v>
      </c>
      <c r="T142" s="82"/>
      <c r="U142" s="81">
        <v>1700744</v>
      </c>
      <c r="V142" s="81">
        <v>467</v>
      </c>
      <c r="W142" s="81">
        <v>0</v>
      </c>
      <c r="X142" s="81">
        <v>2087</v>
      </c>
      <c r="Y142" s="81">
        <v>4539</v>
      </c>
      <c r="Z142" s="81">
        <v>4393</v>
      </c>
      <c r="AA142" s="81">
        <v>2847</v>
      </c>
      <c r="AB142" s="81">
        <v>14182</v>
      </c>
      <c r="AC142" s="81">
        <v>0</v>
      </c>
      <c r="AD142" s="81">
        <v>0.89850189892435128</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1909</v>
      </c>
      <c r="B143" s="80">
        <v>325</v>
      </c>
      <c r="C143" s="80">
        <v>2</v>
      </c>
      <c r="D143" s="80">
        <v>20</v>
      </c>
      <c r="E143" s="80">
        <v>2005</v>
      </c>
      <c r="F143" s="80" t="s">
        <v>565</v>
      </c>
      <c r="G143" s="80" t="s">
        <v>1907</v>
      </c>
      <c r="H143" s="80" t="s">
        <v>1908</v>
      </c>
      <c r="I143" s="177"/>
      <c r="J143" s="81">
        <v>56.037203670468429</v>
      </c>
      <c r="K143" s="81">
        <v>0.60876379442862771</v>
      </c>
      <c r="L143" s="81">
        <v>0</v>
      </c>
      <c r="M143" s="81">
        <v>9.3853931327802922</v>
      </c>
      <c r="N143" s="81">
        <v>16.33272049973073</v>
      </c>
      <c r="O143" s="81">
        <v>16.89826390606256</v>
      </c>
      <c r="P143" s="81">
        <v>12.340340248715977</v>
      </c>
      <c r="Q143" s="81">
        <v>0.87352978250289537</v>
      </c>
      <c r="R143" s="81">
        <v>0</v>
      </c>
      <c r="S143" s="81">
        <v>2.4413440130596333</v>
      </c>
      <c r="T143" s="82"/>
      <c r="U143" s="81">
        <v>2161563</v>
      </c>
      <c r="V143" s="81">
        <v>293</v>
      </c>
      <c r="W143" s="81">
        <v>0</v>
      </c>
      <c r="X143" s="81">
        <v>2082</v>
      </c>
      <c r="Y143" s="81">
        <v>5938</v>
      </c>
      <c r="Z143" s="81">
        <v>8043</v>
      </c>
      <c r="AA143" s="81">
        <v>2454</v>
      </c>
      <c r="AB143" s="81">
        <v>14827</v>
      </c>
      <c r="AC143" s="81">
        <v>0</v>
      </c>
      <c r="AD143" s="81">
        <v>2.4413440130596333</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1910</v>
      </c>
      <c r="B144" s="80">
        <v>326</v>
      </c>
      <c r="C144" s="80">
        <v>3</v>
      </c>
      <c r="D144" s="80">
        <v>20</v>
      </c>
      <c r="E144" s="80">
        <v>2006</v>
      </c>
      <c r="F144" s="80" t="s">
        <v>566</v>
      </c>
      <c r="G144" s="80" t="s">
        <v>1907</v>
      </c>
      <c r="H144" s="80" t="s">
        <v>1908</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1911</v>
      </c>
      <c r="B145" s="80">
        <v>327</v>
      </c>
      <c r="C145" s="80">
        <v>4</v>
      </c>
      <c r="D145" s="80">
        <v>20</v>
      </c>
      <c r="E145" s="80">
        <v>2007</v>
      </c>
      <c r="F145" s="80" t="s">
        <v>567</v>
      </c>
      <c r="G145" s="80" t="s">
        <v>1907</v>
      </c>
      <c r="H145" s="80" t="s">
        <v>1908</v>
      </c>
      <c r="I145" s="177"/>
      <c r="J145" s="81">
        <v>38.275345630179388</v>
      </c>
      <c r="K145" s="81">
        <v>0.61894208094779879</v>
      </c>
      <c r="L145" s="81">
        <v>0</v>
      </c>
      <c r="M145" s="81">
        <v>9.8542726864274695</v>
      </c>
      <c r="N145" s="81">
        <v>16.135106716493539</v>
      </c>
      <c r="O145" s="81">
        <v>16.214917937173176</v>
      </c>
      <c r="P145" s="81">
        <v>12.35262691172805</v>
      </c>
      <c r="Q145" s="81">
        <v>0.90053464274626327</v>
      </c>
      <c r="R145" s="81">
        <v>0</v>
      </c>
      <c r="S145" s="81">
        <v>2.3056316385507913</v>
      </c>
      <c r="T145" s="82"/>
      <c r="U145" s="81">
        <v>1635236</v>
      </c>
      <c r="V145" s="81">
        <v>277</v>
      </c>
      <c r="W145" s="81">
        <v>0</v>
      </c>
      <c r="X145" s="81">
        <v>2604</v>
      </c>
      <c r="Y145" s="81">
        <v>5942</v>
      </c>
      <c r="Z145" s="81">
        <v>8023</v>
      </c>
      <c r="AA145" s="81">
        <v>2419</v>
      </c>
      <c r="AB145" s="81">
        <v>14477</v>
      </c>
      <c r="AC145" s="81">
        <v>0</v>
      </c>
      <c r="AD145" s="81">
        <v>2.3056316385507913</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1912</v>
      </c>
      <c r="B146" s="80">
        <v>328</v>
      </c>
      <c r="C146" s="80">
        <v>5</v>
      </c>
      <c r="D146" s="80">
        <v>20</v>
      </c>
      <c r="E146" s="80">
        <v>2008</v>
      </c>
      <c r="F146" s="80" t="s">
        <v>84</v>
      </c>
      <c r="G146" s="80" t="s">
        <v>1907</v>
      </c>
      <c r="H146" s="80" t="s">
        <v>1908</v>
      </c>
      <c r="I146" s="177"/>
      <c r="J146" s="81">
        <v>30.667923543243926</v>
      </c>
      <c r="K146" s="81">
        <v>0.48340602385258286</v>
      </c>
      <c r="L146" s="81">
        <v>0</v>
      </c>
      <c r="M146" s="81">
        <v>10.312414391548621</v>
      </c>
      <c r="N146" s="81">
        <v>15.201995729331042</v>
      </c>
      <c r="O146" s="81">
        <v>15.708055895966289</v>
      </c>
      <c r="P146" s="81">
        <v>12.063112447922173</v>
      </c>
      <c r="Q146" s="81">
        <v>0.8786934705296412</v>
      </c>
      <c r="R146" s="81">
        <v>0</v>
      </c>
      <c r="S146" s="81">
        <v>2.5472877223222143</v>
      </c>
      <c r="T146" s="82"/>
      <c r="U146" s="81">
        <v>1353385</v>
      </c>
      <c r="V146" s="81">
        <v>277</v>
      </c>
      <c r="W146" s="81">
        <v>0</v>
      </c>
      <c r="X146" s="81">
        <v>2604</v>
      </c>
      <c r="Y146" s="81">
        <v>5981</v>
      </c>
      <c r="Z146" s="81">
        <v>8045</v>
      </c>
      <c r="AA146" s="81">
        <v>2365</v>
      </c>
      <c r="AB146" s="81">
        <v>14358</v>
      </c>
      <c r="AC146" s="81">
        <v>0</v>
      </c>
      <c r="AD146" s="81">
        <v>2.5472877223222143</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1913</v>
      </c>
      <c r="B147" s="80">
        <v>329</v>
      </c>
      <c r="C147" s="80">
        <v>6</v>
      </c>
      <c r="D147" s="80">
        <v>20</v>
      </c>
      <c r="E147" s="80">
        <v>2009</v>
      </c>
      <c r="F147" s="80" t="s">
        <v>85</v>
      </c>
      <c r="G147" s="80" t="s">
        <v>1907</v>
      </c>
      <c r="H147" s="80" t="s">
        <v>1908</v>
      </c>
      <c r="I147" s="177"/>
      <c r="J147" s="81">
        <v>28.231797216494158</v>
      </c>
      <c r="K147" s="81">
        <v>0.46200007905439155</v>
      </c>
      <c r="L147" s="81">
        <v>0.16968690362186403</v>
      </c>
      <c r="M147" s="81">
        <v>10.083646847751789</v>
      </c>
      <c r="N147" s="81">
        <v>14.913302483735897</v>
      </c>
      <c r="O147" s="81">
        <v>15.971532957220308</v>
      </c>
      <c r="P147" s="81">
        <v>11.392671622122984</v>
      </c>
      <c r="Q147" s="81">
        <v>0.83244024993493115</v>
      </c>
      <c r="R147" s="81">
        <v>0</v>
      </c>
      <c r="S147" s="81">
        <v>2.0949371521220854</v>
      </c>
      <c r="T147" s="82"/>
      <c r="U147" s="81">
        <v>1274987</v>
      </c>
      <c r="V147" s="81">
        <v>333</v>
      </c>
      <c r="W147" s="81">
        <v>4</v>
      </c>
      <c r="X147" s="81">
        <v>2685</v>
      </c>
      <c r="Y147" s="81">
        <v>6032</v>
      </c>
      <c r="Z147" s="81">
        <v>8074</v>
      </c>
      <c r="AA147" s="81">
        <v>2293</v>
      </c>
      <c r="AB147" s="81">
        <v>14279</v>
      </c>
      <c r="AC147" s="81">
        <v>0</v>
      </c>
      <c r="AD147" s="81">
        <v>2.0949371521220854</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1914</v>
      </c>
      <c r="B148" s="80">
        <v>330</v>
      </c>
      <c r="C148" s="80">
        <v>7</v>
      </c>
      <c r="D148" s="80">
        <v>20</v>
      </c>
      <c r="E148" s="80">
        <v>2010</v>
      </c>
      <c r="F148" s="80" t="s">
        <v>86</v>
      </c>
      <c r="G148" s="80" t="s">
        <v>1907</v>
      </c>
      <c r="H148" s="80" t="s">
        <v>1908</v>
      </c>
      <c r="I148" s="177"/>
      <c r="J148" s="81">
        <v>32.80283457051636</v>
      </c>
      <c r="K148" s="81">
        <v>0.5176733026817274</v>
      </c>
      <c r="L148" s="81">
        <v>0.16033774144998358</v>
      </c>
      <c r="M148" s="81">
        <v>10.606288340524261</v>
      </c>
      <c r="N148" s="81">
        <v>15.178051113017435</v>
      </c>
      <c r="O148" s="81">
        <v>16.066993226504906</v>
      </c>
      <c r="P148" s="81">
        <v>11.699763247389788</v>
      </c>
      <c r="Q148" s="81">
        <v>0.86303346573943474</v>
      </c>
      <c r="R148" s="81">
        <v>0</v>
      </c>
      <c r="S148" s="81">
        <v>2.3686981281626052</v>
      </c>
      <c r="T148" s="82"/>
      <c r="U148" s="81">
        <v>1367557</v>
      </c>
      <c r="V148" s="81">
        <v>333</v>
      </c>
      <c r="W148" s="81">
        <v>4</v>
      </c>
      <c r="X148" s="81">
        <v>2685</v>
      </c>
      <c r="Y148" s="81">
        <v>6055</v>
      </c>
      <c r="Z148" s="81">
        <v>8160</v>
      </c>
      <c r="AA148" s="81">
        <v>2296</v>
      </c>
      <c r="AB148" s="81">
        <v>14185</v>
      </c>
      <c r="AC148" s="81">
        <v>0</v>
      </c>
      <c r="AD148" s="81">
        <v>2.3686981281626052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0</v>
      </c>
      <c r="BL148" s="81">
        <v>0</v>
      </c>
      <c r="BM148" s="82"/>
      <c r="BN148" s="81">
        <v>0</v>
      </c>
      <c r="BO148" s="81">
        <v>0</v>
      </c>
      <c r="BP148" s="81">
        <v>0</v>
      </c>
      <c r="BQ148" s="81">
        <v>0</v>
      </c>
      <c r="BR148" s="81">
        <v>0</v>
      </c>
      <c r="BS148" s="81">
        <v>0</v>
      </c>
      <c r="BT148"/>
      <c r="BU148" s="80">
        <v>0</v>
      </c>
      <c r="BV148" s="80">
        <v>0</v>
      </c>
      <c r="BW148" s="80">
        <v>0</v>
      </c>
      <c r="BX148" s="80">
        <v>0</v>
      </c>
      <c r="BY148" s="80">
        <v>0</v>
      </c>
      <c r="BZ148" s="80">
        <v>0</v>
      </c>
      <c r="CA148" s="80">
        <v>0</v>
      </c>
      <c r="CB148" s="80">
        <v>0</v>
      </c>
      <c r="CC148" s="80">
        <v>0</v>
      </c>
    </row>
    <row r="149" spans="1:81">
      <c r="A149" s="80" t="s">
        <v>1915</v>
      </c>
      <c r="B149" s="80">
        <v>331</v>
      </c>
      <c r="C149" s="80">
        <v>8</v>
      </c>
      <c r="D149" s="80">
        <v>20</v>
      </c>
      <c r="E149" s="80">
        <v>2011</v>
      </c>
      <c r="F149" s="80" t="s">
        <v>87</v>
      </c>
      <c r="G149" s="80" t="s">
        <v>1907</v>
      </c>
      <c r="H149" s="80" t="s">
        <v>1908</v>
      </c>
      <c r="I149" s="177"/>
      <c r="J149" s="81">
        <v>36.783932430604835</v>
      </c>
      <c r="K149" s="81">
        <v>0.8391601917168664</v>
      </c>
      <c r="L149" s="81">
        <v>0.18030985995383506</v>
      </c>
      <c r="M149" s="81">
        <v>12.834791883195335</v>
      </c>
      <c r="N149" s="81">
        <v>18.626672532426635</v>
      </c>
      <c r="O149" s="81">
        <v>15.919999595132989</v>
      </c>
      <c r="P149" s="81">
        <v>11.356709924579649</v>
      </c>
      <c r="Q149" s="81">
        <v>0.98853175595161613</v>
      </c>
      <c r="R149" s="81">
        <v>0</v>
      </c>
      <c r="S149" s="81">
        <v>2.2930542125642113</v>
      </c>
      <c r="T149" s="82"/>
      <c r="U149" s="81">
        <v>1448068</v>
      </c>
      <c r="V149" s="81">
        <v>333</v>
      </c>
      <c r="W149" s="81">
        <v>4</v>
      </c>
      <c r="X149" s="81">
        <v>2685</v>
      </c>
      <c r="Y149" s="81">
        <v>6090</v>
      </c>
      <c r="Z149" s="81">
        <v>8261</v>
      </c>
      <c r="AA149" s="81">
        <v>2295</v>
      </c>
      <c r="AB149" s="81">
        <v>14086</v>
      </c>
      <c r="AC149" s="81">
        <v>0</v>
      </c>
      <c r="AD149" s="81">
        <v>2.2930542125642113</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0</v>
      </c>
      <c r="BL149" s="81">
        <v>0</v>
      </c>
      <c r="BM149" s="82"/>
      <c r="BN149" s="81">
        <v>0</v>
      </c>
      <c r="BO149" s="81">
        <v>0</v>
      </c>
      <c r="BP149" s="81">
        <v>0</v>
      </c>
      <c r="BQ149" s="81">
        <v>0</v>
      </c>
      <c r="BR149" s="81">
        <v>0</v>
      </c>
      <c r="BS149" s="81">
        <v>0</v>
      </c>
      <c r="BT149"/>
      <c r="BU149" s="80">
        <v>0</v>
      </c>
      <c r="BV149" s="80">
        <v>0</v>
      </c>
      <c r="BW149" s="80">
        <v>0</v>
      </c>
      <c r="BX149" s="80">
        <v>0</v>
      </c>
      <c r="BY149" s="80">
        <v>0</v>
      </c>
      <c r="BZ149" s="80">
        <v>0</v>
      </c>
      <c r="CA149" s="80">
        <v>0</v>
      </c>
      <c r="CB149" s="80">
        <v>0</v>
      </c>
      <c r="CC149" s="80">
        <v>0</v>
      </c>
    </row>
    <row r="150" spans="1:81">
      <c r="A150" s="80" t="s">
        <v>1916</v>
      </c>
      <c r="B150" s="80">
        <v>332</v>
      </c>
      <c r="C150" s="80">
        <v>9</v>
      </c>
      <c r="D150" s="80">
        <v>20</v>
      </c>
      <c r="E150" s="80">
        <v>2012</v>
      </c>
      <c r="F150" s="80" t="s">
        <v>88</v>
      </c>
      <c r="G150" s="80" t="s">
        <v>1907</v>
      </c>
      <c r="H150" s="80" t="s">
        <v>1908</v>
      </c>
      <c r="I150" s="177"/>
      <c r="J150" s="81">
        <v>38.382478535184461</v>
      </c>
      <c r="K150" s="81">
        <v>0.78390197951035256</v>
      </c>
      <c r="L150" s="81">
        <v>0.18455691286286158</v>
      </c>
      <c r="M150" s="81">
        <v>14.238793392133998</v>
      </c>
      <c r="N150" s="81">
        <v>22.049243862430927</v>
      </c>
      <c r="O150" s="81">
        <v>16.098724094329953</v>
      </c>
      <c r="P150" s="81">
        <v>11.17249472594974</v>
      </c>
      <c r="Q150" s="81">
        <v>1.0814883371952064</v>
      </c>
      <c r="R150" s="81">
        <v>0</v>
      </c>
      <c r="S150" s="81">
        <v>2.4088872898140594</v>
      </c>
      <c r="T150" s="82"/>
      <c r="U150" s="81">
        <v>1453580</v>
      </c>
      <c r="V150" s="81">
        <v>333</v>
      </c>
      <c r="W150" s="81">
        <v>4</v>
      </c>
      <c r="X150" s="81">
        <v>2685</v>
      </c>
      <c r="Y150" s="81">
        <v>6237</v>
      </c>
      <c r="Z150" s="81">
        <v>8420</v>
      </c>
      <c r="AA150" s="81">
        <v>2245</v>
      </c>
      <c r="AB150" s="81">
        <v>14184</v>
      </c>
      <c r="AC150" s="81">
        <v>0</v>
      </c>
      <c r="AD150" s="81">
        <v>2.4088872898140594</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0</v>
      </c>
      <c r="BL150" s="81">
        <v>0</v>
      </c>
      <c r="BM150" s="82"/>
      <c r="BN150" s="81">
        <v>0</v>
      </c>
      <c r="BO150" s="81">
        <v>0</v>
      </c>
      <c r="BP150" s="81">
        <v>0</v>
      </c>
      <c r="BQ150" s="81">
        <v>0</v>
      </c>
      <c r="BR150" s="81">
        <v>0</v>
      </c>
      <c r="BS150" s="81">
        <v>0</v>
      </c>
      <c r="BT150"/>
      <c r="BU150" s="80">
        <v>0</v>
      </c>
      <c r="BV150" s="80">
        <v>0</v>
      </c>
      <c r="BW150" s="80">
        <v>0</v>
      </c>
      <c r="BX150" s="80">
        <v>0</v>
      </c>
      <c r="BY150" s="80">
        <v>0</v>
      </c>
      <c r="BZ150" s="80">
        <v>0</v>
      </c>
      <c r="CA150" s="80">
        <v>0</v>
      </c>
      <c r="CB150" s="80">
        <v>0</v>
      </c>
      <c r="CC150" s="80">
        <v>0</v>
      </c>
    </row>
    <row r="151" spans="1:81">
      <c r="A151" s="80" t="s">
        <v>1917</v>
      </c>
      <c r="B151" s="80">
        <v>333</v>
      </c>
      <c r="C151" s="80">
        <v>10</v>
      </c>
      <c r="D151" s="80">
        <v>20</v>
      </c>
      <c r="E151" s="80">
        <v>2013</v>
      </c>
      <c r="F151" s="80" t="s">
        <v>89</v>
      </c>
      <c r="G151" s="80" t="s">
        <v>1907</v>
      </c>
      <c r="H151" s="80" t="s">
        <v>1908</v>
      </c>
      <c r="I151" s="177"/>
      <c r="J151" s="81">
        <v>40.34962761928697</v>
      </c>
      <c r="K151" s="81">
        <v>0.65285359697311263</v>
      </c>
      <c r="L151" s="81">
        <v>0.17735771459489968</v>
      </c>
      <c r="M151" s="81">
        <v>14.107033824422757</v>
      </c>
      <c r="N151" s="81">
        <v>20.971343897316515</v>
      </c>
      <c r="O151" s="81">
        <v>15.542443858431515</v>
      </c>
      <c r="P151" s="81">
        <v>11.124674937969829</v>
      </c>
      <c r="Q151" s="81">
        <v>1.0897170095915325</v>
      </c>
      <c r="R151" s="81">
        <v>0</v>
      </c>
      <c r="S151" s="81">
        <v>2.1717962288193928</v>
      </c>
      <c r="T151" s="82"/>
      <c r="U151" s="81">
        <v>1534867</v>
      </c>
      <c r="V151" s="81">
        <v>333</v>
      </c>
      <c r="W151" s="81">
        <v>4</v>
      </c>
      <c r="X151" s="81">
        <v>2685</v>
      </c>
      <c r="Y151" s="81">
        <v>6225</v>
      </c>
      <c r="Z151" s="81">
        <v>8492</v>
      </c>
      <c r="AA151" s="81">
        <v>2227</v>
      </c>
      <c r="AB151" s="81">
        <v>14087</v>
      </c>
      <c r="AC151" s="81">
        <v>0</v>
      </c>
      <c r="AD151" s="81">
        <v>2.1717962288193928</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0</v>
      </c>
      <c r="BL151" s="81">
        <v>0</v>
      </c>
      <c r="BM151" s="82"/>
      <c r="BN151" s="81">
        <v>0</v>
      </c>
      <c r="BO151" s="81">
        <v>0</v>
      </c>
      <c r="BP151" s="81">
        <v>0</v>
      </c>
      <c r="BQ151" s="81">
        <v>0</v>
      </c>
      <c r="BR151" s="81">
        <v>0</v>
      </c>
      <c r="BS151" s="81">
        <v>0</v>
      </c>
      <c r="BT151"/>
      <c r="BU151" s="80">
        <v>0</v>
      </c>
      <c r="BV151" s="80">
        <v>0</v>
      </c>
      <c r="BW151" s="80">
        <v>0</v>
      </c>
      <c r="BX151" s="80">
        <v>0</v>
      </c>
      <c r="BY151" s="80">
        <v>0</v>
      </c>
      <c r="BZ151" s="80">
        <v>0</v>
      </c>
      <c r="CA151" s="80">
        <v>0</v>
      </c>
      <c r="CB151" s="80">
        <v>0</v>
      </c>
      <c r="CC151" s="80">
        <v>0</v>
      </c>
    </row>
    <row r="152" spans="1:81">
      <c r="A152" s="80" t="s">
        <v>1918</v>
      </c>
      <c r="B152" s="80">
        <v>334</v>
      </c>
      <c r="C152" s="80">
        <v>11</v>
      </c>
      <c r="D152" s="80">
        <v>20</v>
      </c>
      <c r="E152" s="80">
        <v>2014</v>
      </c>
      <c r="F152" s="80" t="s">
        <v>90</v>
      </c>
      <c r="G152" s="80" t="s">
        <v>1907</v>
      </c>
      <c r="H152" s="80" t="s">
        <v>1908</v>
      </c>
      <c r="I152" s="177"/>
      <c r="J152" s="81">
        <v>38.395025590183302</v>
      </c>
      <c r="K152" s="81">
        <v>0.66209517869914791</v>
      </c>
      <c r="L152" s="81">
        <v>0.69730913475556255</v>
      </c>
      <c r="M152" s="81">
        <v>13.033596609028331</v>
      </c>
      <c r="N152" s="81">
        <v>18.401686942966837</v>
      </c>
      <c r="O152" s="81">
        <v>14.838870951231277</v>
      </c>
      <c r="P152" s="81">
        <v>10.896318651423579</v>
      </c>
      <c r="Q152" s="81">
        <v>1.0385576028884862</v>
      </c>
      <c r="R152" s="81">
        <v>0</v>
      </c>
      <c r="S152" s="81">
        <v>2.1376082283749507</v>
      </c>
      <c r="T152" s="82"/>
      <c r="U152" s="81">
        <v>1489940</v>
      </c>
      <c r="V152" s="81">
        <v>259</v>
      </c>
      <c r="W152" s="81">
        <v>16</v>
      </c>
      <c r="X152" s="81">
        <v>2536</v>
      </c>
      <c r="Y152" s="81">
        <v>6247</v>
      </c>
      <c r="Z152" s="81">
        <v>8539</v>
      </c>
      <c r="AA152" s="81">
        <v>2170</v>
      </c>
      <c r="AB152" s="81">
        <v>13993</v>
      </c>
      <c r="AC152" s="81">
        <v>0</v>
      </c>
      <c r="AD152" s="81">
        <v>2.1376082283749507</v>
      </c>
      <c r="AE152" s="82"/>
      <c r="AF152" s="81">
        <v>19176231.16340892</v>
      </c>
      <c r="AG152" s="81">
        <v>550073.29405706725</v>
      </c>
      <c r="AH152" s="81">
        <v>151745.92718361819</v>
      </c>
      <c r="AI152" s="81">
        <v>16078753.436286334</v>
      </c>
      <c r="AJ152" s="81">
        <v>25029680.878414456</v>
      </c>
      <c r="AK152" s="81">
        <v>0</v>
      </c>
      <c r="AL152" s="81">
        <v>0</v>
      </c>
      <c r="AM152" s="81">
        <v>1921029.7995929597</v>
      </c>
      <c r="AN152" s="81">
        <v>0</v>
      </c>
      <c r="AO152" s="81">
        <v>0</v>
      </c>
      <c r="AP152" s="82"/>
      <c r="AQ152" s="81">
        <v>321</v>
      </c>
      <c r="AR152" s="81">
        <v>80</v>
      </c>
      <c r="AS152" s="81">
        <v>0</v>
      </c>
      <c r="AT152" s="81">
        <v>0</v>
      </c>
      <c r="AU152" s="81">
        <v>0</v>
      </c>
      <c r="AV152" s="81">
        <v>0</v>
      </c>
      <c r="AW152" s="81" t="s">
        <v>564</v>
      </c>
      <c r="AX152" s="82"/>
      <c r="AY152" s="81">
        <v>1386.84</v>
      </c>
      <c r="AZ152" s="81">
        <v>8998</v>
      </c>
      <c r="BA152" s="81">
        <v>0</v>
      </c>
      <c r="BB152" s="81">
        <v>0</v>
      </c>
      <c r="BC152" s="81">
        <v>0</v>
      </c>
      <c r="BD152" s="81">
        <v>0</v>
      </c>
      <c r="BE152" s="81" t="s">
        <v>564</v>
      </c>
      <c r="BF152" s="82"/>
      <c r="BG152" s="81">
        <v>0</v>
      </c>
      <c r="BH152" s="81">
        <v>0</v>
      </c>
      <c r="BI152" s="81">
        <v>0</v>
      </c>
      <c r="BJ152" s="81">
        <v>0</v>
      </c>
      <c r="BK152" s="81">
        <v>0</v>
      </c>
      <c r="BL152" s="81">
        <v>0</v>
      </c>
      <c r="BM152" s="82"/>
      <c r="BN152" s="81">
        <v>0</v>
      </c>
      <c r="BO152" s="81">
        <v>0</v>
      </c>
      <c r="BP152" s="81">
        <v>0</v>
      </c>
      <c r="BQ152" s="81">
        <v>0</v>
      </c>
      <c r="BR152" s="81">
        <v>0</v>
      </c>
      <c r="BS152" s="81">
        <v>0</v>
      </c>
      <c r="BT152"/>
      <c r="BU152" s="80">
        <v>0</v>
      </c>
      <c r="BV152" s="80">
        <v>0</v>
      </c>
      <c r="BW152" s="80">
        <v>0</v>
      </c>
      <c r="BX152" s="80">
        <v>0</v>
      </c>
      <c r="BY152" s="80">
        <v>0</v>
      </c>
      <c r="BZ152" s="80">
        <v>0</v>
      </c>
      <c r="CA152" s="80">
        <v>0</v>
      </c>
      <c r="CB152" s="80">
        <v>0</v>
      </c>
      <c r="CC152" s="80">
        <v>0</v>
      </c>
    </row>
    <row r="153" spans="1:81">
      <c r="A153" s="80" t="s">
        <v>1919</v>
      </c>
      <c r="B153" s="80">
        <v>335</v>
      </c>
      <c r="C153" s="80">
        <v>12</v>
      </c>
      <c r="D153" s="80">
        <v>20</v>
      </c>
      <c r="E153" s="80">
        <v>2015</v>
      </c>
      <c r="F153" s="80" t="s">
        <v>91</v>
      </c>
      <c r="G153" s="80" t="s">
        <v>1907</v>
      </c>
      <c r="H153" s="80" t="s">
        <v>1908</v>
      </c>
      <c r="I153" s="177"/>
      <c r="J153" s="81">
        <v>28.612273246959248</v>
      </c>
      <c r="K153" s="81">
        <v>0.59448417062550696</v>
      </c>
      <c r="L153" s="81">
        <v>0.69746786495619151</v>
      </c>
      <c r="M153" s="81">
        <v>12.473366902874544</v>
      </c>
      <c r="N153" s="81">
        <v>16.417792275625612</v>
      </c>
      <c r="O153" s="81">
        <v>14.797095496202218</v>
      </c>
      <c r="P153" s="81">
        <v>10.904892057799691</v>
      </c>
      <c r="Q153" s="81">
        <v>1.0140806657989652</v>
      </c>
      <c r="R153" s="81">
        <v>0</v>
      </c>
      <c r="S153" s="81">
        <v>2.2647633332371391</v>
      </c>
      <c r="T153" s="82"/>
      <c r="U153" s="81">
        <v>1267433</v>
      </c>
      <c r="V153" s="81">
        <v>259</v>
      </c>
      <c r="W153" s="81">
        <v>16</v>
      </c>
      <c r="X153" s="81">
        <v>2536</v>
      </c>
      <c r="Y153" s="81">
        <v>6288</v>
      </c>
      <c r="Z153" s="81">
        <v>8597</v>
      </c>
      <c r="AA153" s="81">
        <v>2170</v>
      </c>
      <c r="AB153" s="81">
        <v>13957</v>
      </c>
      <c r="AC153" s="81">
        <v>0</v>
      </c>
      <c r="AD153" s="81">
        <v>2.2647633332371391</v>
      </c>
      <c r="AE153" s="82"/>
      <c r="AF153" s="81">
        <v>14542911.76134575</v>
      </c>
      <c r="AG153" s="81">
        <v>476770.86017075379</v>
      </c>
      <c r="AH153" s="81">
        <v>131002.66355124518</v>
      </c>
      <c r="AI153" s="81">
        <v>15676327.604748039</v>
      </c>
      <c r="AJ153" s="81">
        <v>24502498.397859547</v>
      </c>
      <c r="AK153" s="81">
        <v>0</v>
      </c>
      <c r="AL153" s="81">
        <v>0</v>
      </c>
      <c r="AM153" s="81">
        <v>1912748.3025870102</v>
      </c>
      <c r="AN153" s="81">
        <v>0</v>
      </c>
      <c r="AO153" s="81">
        <v>0</v>
      </c>
      <c r="AP153" s="82"/>
      <c r="AQ153" s="81">
        <v>346</v>
      </c>
      <c r="AR153" s="81">
        <v>91</v>
      </c>
      <c r="AS153" s="81">
        <v>0</v>
      </c>
      <c r="AT153" s="81">
        <v>0</v>
      </c>
      <c r="AU153" s="81">
        <v>0</v>
      </c>
      <c r="AV153" s="81">
        <v>0</v>
      </c>
      <c r="AW153" s="81" t="s">
        <v>564</v>
      </c>
      <c r="AX153" s="82"/>
      <c r="AY153" s="81">
        <v>1515.6399999999999</v>
      </c>
      <c r="AZ153" s="81">
        <v>13199.2</v>
      </c>
      <c r="BA153" s="81">
        <v>0</v>
      </c>
      <c r="BB153" s="81">
        <v>0</v>
      </c>
      <c r="BC153" s="81">
        <v>0</v>
      </c>
      <c r="BD153" s="81">
        <v>0</v>
      </c>
      <c r="BE153" s="81" t="s">
        <v>564</v>
      </c>
      <c r="BF153" s="82"/>
      <c r="BG153" s="81">
        <v>0</v>
      </c>
      <c r="BH153" s="81">
        <v>0</v>
      </c>
      <c r="BI153" s="81">
        <v>0</v>
      </c>
      <c r="BJ153" s="81">
        <v>0</v>
      </c>
      <c r="BK153" s="81">
        <v>0</v>
      </c>
      <c r="BL153" s="81">
        <v>0</v>
      </c>
      <c r="BM153" s="82"/>
      <c r="BN153" s="81">
        <v>0</v>
      </c>
      <c r="BO153" s="81">
        <v>0</v>
      </c>
      <c r="BP153" s="81">
        <v>0</v>
      </c>
      <c r="BQ153" s="81">
        <v>0</v>
      </c>
      <c r="BR153" s="81">
        <v>0</v>
      </c>
      <c r="BS153" s="81">
        <v>0</v>
      </c>
      <c r="BT153"/>
      <c r="BU153" s="80">
        <v>0</v>
      </c>
      <c r="BV153" s="80">
        <v>0</v>
      </c>
      <c r="BW153" s="80">
        <v>0</v>
      </c>
      <c r="BX153" s="80">
        <v>0</v>
      </c>
      <c r="BY153" s="80">
        <v>0</v>
      </c>
      <c r="BZ153" s="80">
        <v>0</v>
      </c>
      <c r="CA153" s="80">
        <v>0</v>
      </c>
      <c r="CB153" s="80">
        <v>0</v>
      </c>
      <c r="CC153" s="80">
        <v>0</v>
      </c>
    </row>
    <row r="154" spans="1:81">
      <c r="A154" s="80" t="s">
        <v>1920</v>
      </c>
      <c r="B154" s="80">
        <v>336</v>
      </c>
      <c r="C154" s="80">
        <v>13</v>
      </c>
      <c r="D154" s="80">
        <v>20</v>
      </c>
      <c r="E154" s="80">
        <v>2016</v>
      </c>
      <c r="F154" s="80" t="s">
        <v>92</v>
      </c>
      <c r="G154" s="80" t="s">
        <v>1907</v>
      </c>
      <c r="H154" s="80" t="s">
        <v>1908</v>
      </c>
      <c r="I154" s="177"/>
      <c r="J154" s="81">
        <v>28.465411973113429</v>
      </c>
      <c r="K154" s="81">
        <v>0.57826579564095215</v>
      </c>
      <c r="L154" s="81">
        <v>0.65844088933900569</v>
      </c>
      <c r="M154" s="81">
        <v>10.143658947013046</v>
      </c>
      <c r="N154" s="81">
        <v>16.320238983464055</v>
      </c>
      <c r="O154" s="81">
        <v>14.651413588534554</v>
      </c>
      <c r="P154" s="81">
        <v>10.81551502521916</v>
      </c>
      <c r="Q154" s="81">
        <v>0.97578146476579342</v>
      </c>
      <c r="R154" s="81">
        <v>0</v>
      </c>
      <c r="S154" s="81">
        <v>2.4369729960418018</v>
      </c>
      <c r="T154" s="82"/>
      <c r="U154" s="81">
        <v>1333704</v>
      </c>
      <c r="V154" s="81">
        <v>259</v>
      </c>
      <c r="W154" s="81">
        <v>16</v>
      </c>
      <c r="X154" s="81">
        <v>2536</v>
      </c>
      <c r="Y154" s="81">
        <v>6286</v>
      </c>
      <c r="Z154" s="81">
        <v>8617</v>
      </c>
      <c r="AA154" s="81">
        <v>2226</v>
      </c>
      <c r="AB154" s="81">
        <v>13815</v>
      </c>
      <c r="AC154" s="81">
        <v>0</v>
      </c>
      <c r="AD154" s="81">
        <v>2.4369729960418018</v>
      </c>
      <c r="AE154" s="82"/>
      <c r="AF154" s="81">
        <v>14909527.68127867</v>
      </c>
      <c r="AG154" s="81">
        <v>480415.40631097392</v>
      </c>
      <c r="AH154" s="81">
        <v>97162.883115726421</v>
      </c>
      <c r="AI154" s="81">
        <v>16299192.91191275</v>
      </c>
      <c r="AJ154" s="81">
        <v>26461386.513949141</v>
      </c>
      <c r="AK154" s="81">
        <v>0</v>
      </c>
      <c r="AL154" s="81">
        <v>0</v>
      </c>
      <c r="AM154" s="81">
        <v>1894758.6971061169</v>
      </c>
      <c r="AN154" s="81">
        <v>0</v>
      </c>
      <c r="AO154" s="81">
        <v>0</v>
      </c>
      <c r="AP154" s="82"/>
      <c r="AQ154" s="81">
        <v>372</v>
      </c>
      <c r="AR154" s="81">
        <v>103</v>
      </c>
      <c r="AS154" s="81">
        <v>0</v>
      </c>
      <c r="AT154" s="81">
        <v>0</v>
      </c>
      <c r="AU154" s="81">
        <v>0</v>
      </c>
      <c r="AV154" s="81">
        <v>0</v>
      </c>
      <c r="AW154" s="81" t="s">
        <v>564</v>
      </c>
      <c r="AX154" s="82"/>
      <c r="AY154" s="81">
        <v>1645.14</v>
      </c>
      <c r="AZ154" s="81">
        <v>14541.7</v>
      </c>
      <c r="BA154" s="81">
        <v>0</v>
      </c>
      <c r="BB154" s="81">
        <v>0</v>
      </c>
      <c r="BC154" s="81">
        <v>0</v>
      </c>
      <c r="BD154" s="81">
        <v>0</v>
      </c>
      <c r="BE154" s="81" t="s">
        <v>564</v>
      </c>
      <c r="BF154" s="82"/>
      <c r="BG154" s="81">
        <v>0</v>
      </c>
      <c r="BH154" s="81">
        <v>0</v>
      </c>
      <c r="BI154" s="81">
        <v>0</v>
      </c>
      <c r="BJ154" s="81">
        <v>0</v>
      </c>
      <c r="BK154" s="81">
        <v>0</v>
      </c>
      <c r="BL154" s="81">
        <v>0</v>
      </c>
      <c r="BM154" s="82"/>
      <c r="BN154" s="81">
        <v>0</v>
      </c>
      <c r="BO154" s="81">
        <v>0</v>
      </c>
      <c r="BP154" s="81">
        <v>0</v>
      </c>
      <c r="BQ154" s="81">
        <v>0</v>
      </c>
      <c r="BR154" s="81">
        <v>0</v>
      </c>
      <c r="BS154" s="81">
        <v>0</v>
      </c>
      <c r="BT154"/>
      <c r="BU154" s="80">
        <v>0</v>
      </c>
      <c r="BV154" s="80">
        <v>0</v>
      </c>
      <c r="BW154" s="80">
        <v>0</v>
      </c>
      <c r="BX154" s="80">
        <v>0</v>
      </c>
      <c r="BY154" s="80">
        <v>0</v>
      </c>
      <c r="BZ154" s="80">
        <v>0</v>
      </c>
      <c r="CA154" s="80">
        <v>0</v>
      </c>
      <c r="CB154" s="80">
        <v>0</v>
      </c>
      <c r="CC154" s="80">
        <v>0</v>
      </c>
    </row>
    <row r="155" spans="1:81">
      <c r="A155" s="80" t="s">
        <v>1921</v>
      </c>
      <c r="B155" s="80">
        <v>337</v>
      </c>
      <c r="C155" s="80">
        <v>14</v>
      </c>
      <c r="D155" s="80">
        <v>20</v>
      </c>
      <c r="E155" s="80">
        <v>2017</v>
      </c>
      <c r="F155" s="80" t="s">
        <v>71</v>
      </c>
      <c r="G155" s="80" t="s">
        <v>1907</v>
      </c>
      <c r="H155" s="80" t="s">
        <v>1908</v>
      </c>
      <c r="I155" s="177"/>
      <c r="J155" s="81">
        <v>27.738912285466448</v>
      </c>
      <c r="K155" s="81">
        <v>0.59412439313277821</v>
      </c>
      <c r="L155" s="81">
        <v>0.65312354616152013</v>
      </c>
      <c r="M155" s="81">
        <v>9.444404805800616</v>
      </c>
      <c r="N155" s="81">
        <v>15.061709706256583</v>
      </c>
      <c r="O155" s="81">
        <v>14.424045258278301</v>
      </c>
      <c r="P155" s="81">
        <v>10.853217360258339</v>
      </c>
      <c r="Q155" s="81">
        <v>0.93373830734956276</v>
      </c>
      <c r="R155" s="81">
        <v>0</v>
      </c>
      <c r="S155" s="81">
        <v>2.5997157924960352</v>
      </c>
      <c r="T155" s="82"/>
      <c r="U155" s="81">
        <v>1397800</v>
      </c>
      <c r="V155" s="81">
        <v>259</v>
      </c>
      <c r="W155" s="81">
        <v>16</v>
      </c>
      <c r="X155" s="81">
        <v>2536</v>
      </c>
      <c r="Y155" s="81">
        <v>6268</v>
      </c>
      <c r="Z155" s="81">
        <v>8624</v>
      </c>
      <c r="AA155" s="81">
        <v>2248</v>
      </c>
      <c r="AB155" s="81">
        <v>13671</v>
      </c>
      <c r="AC155" s="81">
        <v>0</v>
      </c>
      <c r="AD155" s="81">
        <v>2.5997157924960348</v>
      </c>
      <c r="AE155" s="82"/>
      <c r="AF155" s="81">
        <v>14880943.597483041</v>
      </c>
      <c r="AG155" s="81">
        <v>486344.93470673967</v>
      </c>
      <c r="AH155" s="81">
        <v>130384.05146486939</v>
      </c>
      <c r="AI155" s="81">
        <v>15486607.90590951</v>
      </c>
      <c r="AJ155" s="81">
        <v>26269687.12509156</v>
      </c>
      <c r="AK155" s="81">
        <v>0</v>
      </c>
      <c r="AL155" s="81">
        <v>0</v>
      </c>
      <c r="AM155" s="81">
        <v>1877942.646220291</v>
      </c>
      <c r="AN155" s="81">
        <v>0</v>
      </c>
      <c r="AO155" s="81">
        <v>0</v>
      </c>
      <c r="AP155" s="82"/>
      <c r="AQ155" s="81">
        <v>397</v>
      </c>
      <c r="AR155" s="81">
        <v>107</v>
      </c>
      <c r="AS155" s="81">
        <v>0</v>
      </c>
      <c r="AT155" s="81">
        <v>0</v>
      </c>
      <c r="AU155" s="81">
        <v>0</v>
      </c>
      <c r="AV155" s="81">
        <v>0</v>
      </c>
      <c r="AW155" s="81" t="s">
        <v>564</v>
      </c>
      <c r="AX155" s="82"/>
      <c r="AY155" s="81">
        <v>1775.12</v>
      </c>
      <c r="AZ155" s="81">
        <v>14616.1</v>
      </c>
      <c r="BA155" s="81">
        <v>0</v>
      </c>
      <c r="BB155" s="81">
        <v>0</v>
      </c>
      <c r="BC155" s="81">
        <v>0</v>
      </c>
      <c r="BD155" s="81">
        <v>0</v>
      </c>
      <c r="BE155" s="81" t="s">
        <v>564</v>
      </c>
      <c r="BF155" s="82"/>
      <c r="BG155" s="81">
        <v>0</v>
      </c>
      <c r="BH155" s="81">
        <v>0</v>
      </c>
      <c r="BI155" s="81">
        <v>0</v>
      </c>
      <c r="BJ155" s="81">
        <v>0</v>
      </c>
      <c r="BK155" s="81">
        <v>0</v>
      </c>
      <c r="BL155" s="81">
        <v>0</v>
      </c>
      <c r="BM155" s="82"/>
      <c r="BN155" s="81">
        <v>0</v>
      </c>
      <c r="BO155" s="81">
        <v>0</v>
      </c>
      <c r="BP155" s="81">
        <v>0</v>
      </c>
      <c r="BQ155" s="81">
        <v>0</v>
      </c>
      <c r="BR155" s="81">
        <v>0</v>
      </c>
      <c r="BS155" s="81">
        <v>0</v>
      </c>
      <c r="BT155"/>
      <c r="BU155" s="80">
        <v>0</v>
      </c>
      <c r="BV155" s="80">
        <v>0</v>
      </c>
      <c r="BW155" s="80">
        <v>0</v>
      </c>
      <c r="BX155" s="80">
        <v>0</v>
      </c>
      <c r="BY155" s="80">
        <v>0</v>
      </c>
      <c r="BZ155" s="80">
        <v>0</v>
      </c>
      <c r="CA155" s="80">
        <v>0</v>
      </c>
      <c r="CB155" s="80">
        <v>0</v>
      </c>
      <c r="CC155" s="80">
        <v>0</v>
      </c>
    </row>
    <row r="156" spans="1:81">
      <c r="A156" s="80" t="s">
        <v>1922</v>
      </c>
      <c r="B156" s="80">
        <v>338</v>
      </c>
      <c r="C156" s="80">
        <v>15</v>
      </c>
      <c r="D156" s="80">
        <v>20</v>
      </c>
      <c r="E156" s="80">
        <v>2018</v>
      </c>
      <c r="F156" s="80" t="s">
        <v>93</v>
      </c>
      <c r="G156" s="80" t="s">
        <v>1907</v>
      </c>
      <c r="H156" s="80" t="s">
        <v>1908</v>
      </c>
      <c r="I156" s="177"/>
      <c r="J156" s="81">
        <v>27.327702502251153</v>
      </c>
      <c r="K156" s="81">
        <v>0.50138125801042366</v>
      </c>
      <c r="L156" s="81">
        <v>0.58984416758688851</v>
      </c>
      <c r="M156" s="81">
        <v>8.6169759954276195</v>
      </c>
      <c r="N156" s="81">
        <v>10.38172353411167</v>
      </c>
      <c r="O156" s="81">
        <v>14.038170283646211</v>
      </c>
      <c r="P156" s="81">
        <v>10.702162892052709</v>
      </c>
      <c r="Q156" s="81">
        <v>0.85784240651231081</v>
      </c>
      <c r="R156" s="81">
        <v>0</v>
      </c>
      <c r="S156" s="81">
        <v>2.4477759978351523</v>
      </c>
      <c r="T156" s="82"/>
      <c r="U156" s="81">
        <v>1519685</v>
      </c>
      <c r="V156" s="81">
        <v>259</v>
      </c>
      <c r="W156" s="81">
        <v>16</v>
      </c>
      <c r="X156" s="81">
        <v>2536</v>
      </c>
      <c r="Y156" s="81">
        <v>6250</v>
      </c>
      <c r="Z156" s="81">
        <v>8554</v>
      </c>
      <c r="AA156" s="81">
        <v>2239</v>
      </c>
      <c r="AB156" s="81">
        <v>13535</v>
      </c>
      <c r="AC156" s="81">
        <v>0</v>
      </c>
      <c r="AD156" s="81">
        <v>2.4477759978351519</v>
      </c>
      <c r="AE156" s="82"/>
      <c r="AF156" s="81">
        <v>14846314.80466195</v>
      </c>
      <c r="AG156" s="81">
        <v>439957.46027608687</v>
      </c>
      <c r="AH156" s="81">
        <v>123831.0034007505</v>
      </c>
      <c r="AI156" s="81">
        <v>14874425.44248545</v>
      </c>
      <c r="AJ156" s="81">
        <v>22113799.678965781</v>
      </c>
      <c r="AK156" s="81">
        <v>0</v>
      </c>
      <c r="AL156" s="81">
        <v>0</v>
      </c>
      <c r="AM156" s="81">
        <v>1863107.7834821669</v>
      </c>
      <c r="AN156" s="81">
        <v>0</v>
      </c>
      <c r="AO156" s="81">
        <v>0</v>
      </c>
      <c r="AP156" s="82"/>
      <c r="AQ156" s="81">
        <v>410</v>
      </c>
      <c r="AR156" s="81">
        <v>110</v>
      </c>
      <c r="AS156" s="81">
        <v>0</v>
      </c>
      <c r="AT156" s="81">
        <v>0</v>
      </c>
      <c r="AU156" s="81">
        <v>0</v>
      </c>
      <c r="AV156" s="81">
        <v>0</v>
      </c>
      <c r="AW156" s="81" t="s">
        <v>564</v>
      </c>
      <c r="AX156" s="82"/>
      <c r="AY156" s="81">
        <v>1845.99</v>
      </c>
      <c r="AZ156" s="81">
        <v>14714</v>
      </c>
      <c r="BA156" s="81">
        <v>0</v>
      </c>
      <c r="BB156" s="81">
        <v>0</v>
      </c>
      <c r="BC156" s="81">
        <v>0</v>
      </c>
      <c r="BD156" s="81">
        <v>0</v>
      </c>
      <c r="BE156" s="81" t="s">
        <v>564</v>
      </c>
      <c r="BF156" s="82"/>
      <c r="BG156" s="81">
        <v>0</v>
      </c>
      <c r="BH156" s="81">
        <v>0</v>
      </c>
      <c r="BI156" s="81">
        <v>0</v>
      </c>
      <c r="BJ156" s="81">
        <v>0</v>
      </c>
      <c r="BK156" s="81">
        <v>0</v>
      </c>
      <c r="BL156" s="81">
        <v>0</v>
      </c>
      <c r="BM156" s="82"/>
      <c r="BN156" s="81">
        <v>0</v>
      </c>
      <c r="BO156" s="81">
        <v>0</v>
      </c>
      <c r="BP156" s="81">
        <v>0</v>
      </c>
      <c r="BQ156" s="81">
        <v>0</v>
      </c>
      <c r="BR156" s="81">
        <v>0</v>
      </c>
      <c r="BS156" s="81">
        <v>0</v>
      </c>
      <c r="BT156"/>
      <c r="BU156" s="80">
        <v>0</v>
      </c>
      <c r="BV156" s="80">
        <v>0</v>
      </c>
      <c r="BW156" s="80">
        <v>0</v>
      </c>
      <c r="BX156" s="80">
        <v>0</v>
      </c>
      <c r="BY156" s="80">
        <v>0</v>
      </c>
      <c r="BZ156" s="80">
        <v>0</v>
      </c>
      <c r="CA156" s="80">
        <v>0</v>
      </c>
      <c r="CB156" s="80">
        <v>0</v>
      </c>
      <c r="CC156" s="80">
        <v>0</v>
      </c>
    </row>
    <row r="157" spans="1:81">
      <c r="A157" s="80" t="s">
        <v>1923</v>
      </c>
      <c r="B157" s="80">
        <v>339</v>
      </c>
      <c r="C157" s="80">
        <v>16</v>
      </c>
      <c r="D157" s="80">
        <v>20</v>
      </c>
      <c r="E157" s="80">
        <v>2019</v>
      </c>
      <c r="F157" s="80" t="s">
        <v>73</v>
      </c>
      <c r="G157" s="80" t="s">
        <v>1907</v>
      </c>
      <c r="H157" s="80" t="s">
        <v>1908</v>
      </c>
      <c r="I157" s="177"/>
      <c r="J157" s="81">
        <v>31.460671501842544</v>
      </c>
      <c r="K157" s="81">
        <v>0.47640267831533439</v>
      </c>
      <c r="L157" s="81">
        <v>0.59982582799597683</v>
      </c>
      <c r="M157" s="81">
        <v>9.0491520828149934</v>
      </c>
      <c r="N157" s="81">
        <v>10.115892352845897</v>
      </c>
      <c r="O157" s="81">
        <v>13.595955871474882</v>
      </c>
      <c r="P157" s="81">
        <v>10.758787052661759</v>
      </c>
      <c r="Q157" s="81">
        <v>0.82473797729138032</v>
      </c>
      <c r="R157" s="81">
        <v>0</v>
      </c>
      <c r="S157" s="81">
        <v>0</v>
      </c>
      <c r="T157" s="82"/>
      <c r="U157" s="81">
        <v>1745855</v>
      </c>
      <c r="V157" s="81">
        <v>259</v>
      </c>
      <c r="W157" s="81">
        <v>16</v>
      </c>
      <c r="X157" s="81">
        <v>2536</v>
      </c>
      <c r="Y157" s="81">
        <v>6205</v>
      </c>
      <c r="Z157" s="81">
        <v>8512</v>
      </c>
      <c r="AA157" s="81">
        <v>2234</v>
      </c>
      <c r="AB157" s="81">
        <v>13365</v>
      </c>
      <c r="AC157" s="81">
        <v>0</v>
      </c>
      <c r="AD157" s="81">
        <v>0</v>
      </c>
      <c r="AE157" s="82"/>
      <c r="AF157" s="81">
        <v>17457800.48223589</v>
      </c>
      <c r="AG157" s="81">
        <v>426371.66307567398</v>
      </c>
      <c r="AH157" s="81">
        <v>131594.26879642101</v>
      </c>
      <c r="AI157" s="81">
        <v>15207882.689624511</v>
      </c>
      <c r="AJ157" s="81">
        <v>20115908.406848352</v>
      </c>
      <c r="AK157" s="81">
        <v>0</v>
      </c>
      <c r="AL157" s="81">
        <v>0</v>
      </c>
      <c r="AM157" s="81">
        <v>1820212.3883338673</v>
      </c>
      <c r="AN157" s="81">
        <v>0</v>
      </c>
      <c r="AO157" s="81">
        <v>0</v>
      </c>
      <c r="AP157" s="82"/>
      <c r="AQ157" s="81">
        <v>435</v>
      </c>
      <c r="AR157" s="81">
        <v>114</v>
      </c>
      <c r="AS157" s="81">
        <v>0</v>
      </c>
      <c r="AT157" s="81">
        <v>0</v>
      </c>
      <c r="AU157" s="81">
        <v>0</v>
      </c>
      <c r="AV157" s="81">
        <v>0</v>
      </c>
      <c r="AW157" s="81" t="s">
        <v>564</v>
      </c>
      <c r="AX157" s="82"/>
      <c r="AY157" s="81">
        <v>1977.4599999999989</v>
      </c>
      <c r="AZ157" s="81">
        <v>17283.7</v>
      </c>
      <c r="BA157" s="81">
        <v>0</v>
      </c>
      <c r="BB157" s="81">
        <v>0</v>
      </c>
      <c r="BC157" s="81">
        <v>0</v>
      </c>
      <c r="BD157" s="81">
        <v>0</v>
      </c>
      <c r="BE157" s="81" t="s">
        <v>564</v>
      </c>
      <c r="BF157" s="82"/>
      <c r="BG157" s="81">
        <v>0</v>
      </c>
      <c r="BH157" s="81">
        <v>0</v>
      </c>
      <c r="BI157" s="81">
        <v>0</v>
      </c>
      <c r="BJ157" s="81">
        <v>0</v>
      </c>
      <c r="BK157" s="81">
        <v>0</v>
      </c>
      <c r="BL157" s="81">
        <v>0</v>
      </c>
      <c r="BM157" s="82"/>
      <c r="BN157" s="81">
        <v>0</v>
      </c>
      <c r="BO157" s="81">
        <v>0</v>
      </c>
      <c r="BP157" s="81">
        <v>0</v>
      </c>
      <c r="BQ157" s="81">
        <v>0</v>
      </c>
      <c r="BR157" s="81">
        <v>0</v>
      </c>
      <c r="BS157" s="81">
        <v>0</v>
      </c>
      <c r="BT157"/>
      <c r="BU157" s="80">
        <v>0</v>
      </c>
      <c r="BV157" s="80">
        <v>0</v>
      </c>
      <c r="BW157" s="80">
        <v>0</v>
      </c>
      <c r="BX157" s="80">
        <v>0</v>
      </c>
      <c r="BY157" s="80">
        <v>0</v>
      </c>
      <c r="BZ157" s="80">
        <v>0</v>
      </c>
      <c r="CA157" s="80">
        <v>0</v>
      </c>
      <c r="CB157" s="80">
        <v>0</v>
      </c>
      <c r="CC157" s="80">
        <v>0</v>
      </c>
    </row>
    <row r="158" spans="1:81">
      <c r="A158" s="80" t="s">
        <v>1924</v>
      </c>
      <c r="B158" s="80">
        <v>340</v>
      </c>
      <c r="C158" s="80">
        <v>17</v>
      </c>
      <c r="D158" s="80">
        <v>20</v>
      </c>
      <c r="E158" s="80">
        <v>2020</v>
      </c>
      <c r="F158" s="80" t="s">
        <v>218</v>
      </c>
      <c r="G158" s="174" t="s">
        <v>1907</v>
      </c>
      <c r="H158" s="80" t="s">
        <v>1908</v>
      </c>
      <c r="I158" s="177"/>
      <c r="J158" s="81">
        <v>26.792767854519859</v>
      </c>
      <c r="K158" s="81">
        <v>0.41875215375948427</v>
      </c>
      <c r="L158" s="81">
        <v>0.51031255623717431</v>
      </c>
      <c r="M158" s="81">
        <v>8.7189042818974531</v>
      </c>
      <c r="N158" s="81">
        <v>11.786891414097564</v>
      </c>
      <c r="O158" s="81">
        <v>11.963760245351271</v>
      </c>
      <c r="P158" s="81">
        <v>10.022077007629353</v>
      </c>
      <c r="Q158" s="81">
        <v>0.78426913816528621</v>
      </c>
      <c r="R158" s="81">
        <v>0</v>
      </c>
      <c r="S158" s="81">
        <v>1.0636912102151259</v>
      </c>
      <c r="T158" s="82"/>
      <c r="U158" s="81">
        <v>1512493</v>
      </c>
      <c r="V158" s="81">
        <v>225</v>
      </c>
      <c r="W158" s="81">
        <v>18</v>
      </c>
      <c r="X158" s="81">
        <v>2573</v>
      </c>
      <c r="Y158" s="81">
        <v>6233</v>
      </c>
      <c r="Z158" s="81">
        <v>8549</v>
      </c>
      <c r="AA158" s="81">
        <v>2261</v>
      </c>
      <c r="AB158" s="81">
        <v>13301</v>
      </c>
      <c r="AC158" s="81">
        <v>0</v>
      </c>
      <c r="AD158" s="81">
        <v>1.0636912102151259</v>
      </c>
      <c r="AE158" s="82"/>
      <c r="AF158" s="81">
        <v>15379238.008918431</v>
      </c>
      <c r="AG158" s="81">
        <v>338141.39948676719</v>
      </c>
      <c r="AH158" s="81">
        <v>116122.87683223137</v>
      </c>
      <c r="AI158" s="81">
        <v>14519825.710354691</v>
      </c>
      <c r="AJ158" s="81">
        <v>22801501.861375846</v>
      </c>
      <c r="AK158" s="81"/>
      <c r="AL158" s="81"/>
      <c r="AM158" s="81">
        <v>1735928.2771921959</v>
      </c>
      <c r="AN158" s="81"/>
      <c r="AO158" s="81"/>
      <c r="AP158" s="82"/>
      <c r="AQ158" s="81">
        <v>466</v>
      </c>
      <c r="AR158" s="81">
        <v>115</v>
      </c>
      <c r="AS158" s="81">
        <v>0</v>
      </c>
      <c r="AT158" s="81">
        <v>0</v>
      </c>
      <c r="AU158" s="81">
        <v>0</v>
      </c>
      <c r="AV158" s="81">
        <v>0</v>
      </c>
      <c r="AW158" s="81">
        <v>0</v>
      </c>
      <c r="AX158" s="82"/>
      <c r="AY158" s="81">
        <v>2167.3399999999988</v>
      </c>
      <c r="AZ158" s="81">
        <v>17293.7</v>
      </c>
      <c r="BA158" s="81">
        <v>0</v>
      </c>
      <c r="BB158" s="81">
        <v>0</v>
      </c>
      <c r="BC158" s="81">
        <v>0</v>
      </c>
      <c r="BD158" s="81">
        <v>0</v>
      </c>
      <c r="BE158" s="81">
        <v>0</v>
      </c>
      <c r="BF158" s="82"/>
      <c r="BG158" s="81">
        <v>0</v>
      </c>
      <c r="BH158" s="81">
        <v>0</v>
      </c>
      <c r="BI158" s="81">
        <v>0</v>
      </c>
      <c r="BJ158" s="81">
        <v>0</v>
      </c>
      <c r="BK158" s="81">
        <v>0</v>
      </c>
      <c r="BL158" s="81">
        <v>0</v>
      </c>
      <c r="BM158" s="82"/>
      <c r="BN158" s="81">
        <v>0</v>
      </c>
      <c r="BO158" s="81">
        <v>0</v>
      </c>
      <c r="BP158" s="81">
        <v>0</v>
      </c>
      <c r="BQ158" s="81">
        <v>0</v>
      </c>
      <c r="BR158" s="81">
        <v>0</v>
      </c>
      <c r="BS158" s="81">
        <v>0</v>
      </c>
      <c r="BT158"/>
      <c r="BU158" s="80">
        <v>0</v>
      </c>
      <c r="BV158" s="80">
        <v>0</v>
      </c>
      <c r="BW158" s="80">
        <v>0</v>
      </c>
      <c r="BX158" s="80">
        <v>0</v>
      </c>
      <c r="BY158" s="80">
        <v>0</v>
      </c>
      <c r="BZ158" s="80">
        <v>0</v>
      </c>
      <c r="CA158" s="80">
        <v>0</v>
      </c>
      <c r="CB158" s="80">
        <v>0</v>
      </c>
      <c r="CC158" s="80">
        <v>0</v>
      </c>
    </row>
    <row r="159" spans="1:81">
      <c r="A159" s="80" t="s">
        <v>1925</v>
      </c>
      <c r="B159" s="80">
        <v>340</v>
      </c>
      <c r="C159" s="80">
        <v>18</v>
      </c>
      <c r="D159" s="80">
        <v>20</v>
      </c>
      <c r="E159" s="80">
        <v>2021</v>
      </c>
      <c r="F159" s="80" t="s">
        <v>75</v>
      </c>
      <c r="G159" s="174" t="s">
        <v>1907</v>
      </c>
      <c r="H159" s="80" t="s">
        <v>1908</v>
      </c>
      <c r="I159" s="177"/>
      <c r="J159" s="81">
        <v>25.832771973499742</v>
      </c>
      <c r="K159" s="81">
        <v>0.45260757587881256</v>
      </c>
      <c r="L159" s="81">
        <v>0.4637011226120209</v>
      </c>
      <c r="M159" s="81">
        <v>7.9809964285704194</v>
      </c>
      <c r="N159" s="81">
        <v>10.712412678441652</v>
      </c>
      <c r="O159" s="81">
        <v>11.610696663096764</v>
      </c>
      <c r="P159" s="81">
        <v>10.172363298565019</v>
      </c>
      <c r="Q159" s="81">
        <v>0.78765425531661493</v>
      </c>
      <c r="R159" s="81">
        <v>0</v>
      </c>
      <c r="S159" s="81">
        <v>1.9748832412811019</v>
      </c>
      <c r="T159" s="82"/>
      <c r="U159" s="81">
        <v>1589864</v>
      </c>
      <c r="V159" s="81">
        <v>225</v>
      </c>
      <c r="W159" s="81">
        <v>18</v>
      </c>
      <c r="X159" s="81">
        <v>2573</v>
      </c>
      <c r="Y159" s="81">
        <v>6268</v>
      </c>
      <c r="Z159" s="81">
        <v>8543</v>
      </c>
      <c r="AA159" s="81">
        <v>2238</v>
      </c>
      <c r="AB159" s="81">
        <v>13200</v>
      </c>
      <c r="AC159" s="81">
        <v>0</v>
      </c>
      <c r="AD159" s="81">
        <v>1.9748832412811019</v>
      </c>
      <c r="AE159" s="82"/>
      <c r="AF159" s="81">
        <v>15419327.499622509</v>
      </c>
      <c r="AG159" s="81">
        <v>377038.88582625729</v>
      </c>
      <c r="AH159" s="81">
        <v>103930.48529453079</v>
      </c>
      <c r="AI159" s="81">
        <v>15350053.184096873</v>
      </c>
      <c r="AJ159" s="81">
        <v>23906285.947450381</v>
      </c>
      <c r="AK159" s="81">
        <v>0</v>
      </c>
      <c r="AL159" s="81">
        <v>0</v>
      </c>
      <c r="AM159" s="81">
        <v>1732683.3190629988</v>
      </c>
      <c r="AN159" s="81">
        <v>0</v>
      </c>
      <c r="AO159" s="81">
        <v>0</v>
      </c>
      <c r="AP159" s="82"/>
      <c r="AQ159" s="81">
        <v>486</v>
      </c>
      <c r="AR159" s="81">
        <v>119</v>
      </c>
      <c r="AS159" s="81">
        <v>0</v>
      </c>
      <c r="AT159" s="81">
        <v>0</v>
      </c>
      <c r="AU159" s="81">
        <v>0</v>
      </c>
      <c r="AV159" s="81">
        <v>0</v>
      </c>
      <c r="AW159" s="81"/>
      <c r="AX159" s="82"/>
      <c r="AY159" s="81">
        <v>2287.639999999999</v>
      </c>
      <c r="AZ159" s="81">
        <v>17489.7</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1926</v>
      </c>
      <c r="B160" s="80">
        <v>340</v>
      </c>
      <c r="C160" s="80">
        <v>19</v>
      </c>
      <c r="D160" s="80">
        <v>20</v>
      </c>
      <c r="E160" s="80">
        <v>2022</v>
      </c>
      <c r="F160" s="80" t="s">
        <v>568</v>
      </c>
      <c r="G160" s="80" t="s">
        <v>1907</v>
      </c>
      <c r="H160" s="80" t="s">
        <v>1908</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516</v>
      </c>
      <c r="AR160" s="81">
        <v>119</v>
      </c>
      <c r="AS160" s="81">
        <v>0</v>
      </c>
      <c r="AT160" s="81">
        <v>0</v>
      </c>
      <c r="AU160" s="81">
        <v>0</v>
      </c>
      <c r="AV160" s="81">
        <v>0</v>
      </c>
      <c r="AW160" s="81"/>
      <c r="AX160" s="82"/>
      <c r="AY160" s="81">
        <v>2475.7399999999998</v>
      </c>
      <c r="AZ160" s="81">
        <v>17489.700000000004</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1927</v>
      </c>
      <c r="B161" s="80">
        <v>307</v>
      </c>
      <c r="C161" s="80">
        <v>1</v>
      </c>
      <c r="D161" s="80">
        <v>19</v>
      </c>
      <c r="E161" s="80">
        <v>1990</v>
      </c>
      <c r="F161" s="80" t="s">
        <v>562</v>
      </c>
      <c r="G161" s="80" t="s">
        <v>1928</v>
      </c>
      <c r="H161" s="80" t="s">
        <v>1929</v>
      </c>
      <c r="I161" s="177"/>
      <c r="J161" s="81">
        <v>11.990019973028339</v>
      </c>
      <c r="K161" s="81">
        <v>1.7939500582364245</v>
      </c>
      <c r="L161" s="81">
        <v>0</v>
      </c>
      <c r="M161" s="81">
        <v>5.7071982210229217</v>
      </c>
      <c r="N161" s="81">
        <v>10.090778038216358</v>
      </c>
      <c r="O161" s="81">
        <v>9.7492973358448527</v>
      </c>
      <c r="P161" s="81">
        <v>16.465475047920826</v>
      </c>
      <c r="Q161" s="81">
        <v>0.84900762990728029</v>
      </c>
      <c r="R161" s="81">
        <v>0</v>
      </c>
      <c r="S161" s="81">
        <v>0.68142207045952485</v>
      </c>
      <c r="T161" s="82"/>
      <c r="U161" s="81">
        <v>552828</v>
      </c>
      <c r="V161" s="81">
        <v>616</v>
      </c>
      <c r="W161" s="81">
        <v>0</v>
      </c>
      <c r="X161" s="81">
        <v>2427</v>
      </c>
      <c r="Y161" s="81">
        <v>3827</v>
      </c>
      <c r="Z161" s="81">
        <v>4010</v>
      </c>
      <c r="AA161" s="81">
        <v>3998</v>
      </c>
      <c r="AB161" s="81">
        <v>13785</v>
      </c>
      <c r="AC161" s="81">
        <v>0</v>
      </c>
      <c r="AD161" s="81">
        <v>0.68142207045952485</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1930</v>
      </c>
      <c r="B162" s="80">
        <v>308</v>
      </c>
      <c r="C162" s="80">
        <v>2</v>
      </c>
      <c r="D162" s="80">
        <v>19</v>
      </c>
      <c r="E162" s="80">
        <v>2005</v>
      </c>
      <c r="F162" s="80" t="s">
        <v>565</v>
      </c>
      <c r="G162" s="80" t="s">
        <v>1928</v>
      </c>
      <c r="H162" s="80" t="s">
        <v>1929</v>
      </c>
      <c r="I162" s="177"/>
      <c r="J162" s="81">
        <v>77.569403054943649</v>
      </c>
      <c r="K162" s="81">
        <v>0.82146462738025505</v>
      </c>
      <c r="L162" s="81">
        <v>4.4433568006226336</v>
      </c>
      <c r="M162" s="81">
        <v>9.0203950979190122</v>
      </c>
      <c r="N162" s="81">
        <v>18.528299637210491</v>
      </c>
      <c r="O162" s="81">
        <v>17.190301539152536</v>
      </c>
      <c r="P162" s="81">
        <v>18.339535813800801</v>
      </c>
      <c r="Q162" s="81">
        <v>0.85290960149014738</v>
      </c>
      <c r="R162" s="81">
        <v>0</v>
      </c>
      <c r="S162" s="81">
        <v>1.42061131123091</v>
      </c>
      <c r="T162" s="82"/>
      <c r="U162" s="81">
        <v>5140670</v>
      </c>
      <c r="V162" s="81">
        <v>356</v>
      </c>
      <c r="W162" s="81">
        <v>53</v>
      </c>
      <c r="X162" s="81">
        <v>1919</v>
      </c>
      <c r="Y162" s="81">
        <v>5036</v>
      </c>
      <c r="Z162" s="81">
        <v>8182</v>
      </c>
      <c r="AA162" s="81">
        <v>3647</v>
      </c>
      <c r="AB162" s="81">
        <v>14477</v>
      </c>
      <c r="AC162" s="81">
        <v>0</v>
      </c>
      <c r="AD162" s="81">
        <v>1.42061131123091</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1931</v>
      </c>
      <c r="B163" s="80">
        <v>309</v>
      </c>
      <c r="C163" s="80">
        <v>3</v>
      </c>
      <c r="D163" s="80">
        <v>19</v>
      </c>
      <c r="E163" s="80">
        <v>2006</v>
      </c>
      <c r="F163" s="80" t="s">
        <v>566</v>
      </c>
      <c r="G163" s="80" t="s">
        <v>1928</v>
      </c>
      <c r="H163" s="80" t="s">
        <v>1929</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1932</v>
      </c>
      <c r="B164" s="80">
        <v>310</v>
      </c>
      <c r="C164" s="80">
        <v>4</v>
      </c>
      <c r="D164" s="80">
        <v>19</v>
      </c>
      <c r="E164" s="80">
        <v>2007</v>
      </c>
      <c r="F164" s="80" t="s">
        <v>567</v>
      </c>
      <c r="G164" s="80" t="s">
        <v>1928</v>
      </c>
      <c r="H164" s="80" t="s">
        <v>1929</v>
      </c>
      <c r="I164" s="177"/>
      <c r="J164" s="81">
        <v>61.351957268909906</v>
      </c>
      <c r="K164" s="81">
        <v>0.88597725840932384</v>
      </c>
      <c r="L164" s="81">
        <v>5.9341835946098795</v>
      </c>
      <c r="M164" s="81">
        <v>13.011407224557162</v>
      </c>
      <c r="N164" s="81">
        <v>17.859663776512704</v>
      </c>
      <c r="O164" s="81">
        <v>16.564560315726208</v>
      </c>
      <c r="P164" s="81">
        <v>18.010630474437715</v>
      </c>
      <c r="Q164" s="81">
        <v>0.89319451096177349</v>
      </c>
      <c r="R164" s="81">
        <v>0</v>
      </c>
      <c r="S164" s="81">
        <v>1.9472031619551087</v>
      </c>
      <c r="T164" s="82"/>
      <c r="U164" s="81">
        <v>4401448</v>
      </c>
      <c r="V164" s="81">
        <v>389</v>
      </c>
      <c r="W164" s="81">
        <v>77</v>
      </c>
      <c r="X164" s="81">
        <v>3330</v>
      </c>
      <c r="Y164" s="81">
        <v>5156</v>
      </c>
      <c r="Z164" s="81">
        <v>8196</v>
      </c>
      <c r="AA164" s="81">
        <v>3527</v>
      </c>
      <c r="AB164" s="81">
        <v>14359</v>
      </c>
      <c r="AC164" s="81">
        <v>0</v>
      </c>
      <c r="AD164" s="81">
        <v>1.9472031619551087</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1933</v>
      </c>
      <c r="B165" s="80">
        <v>311</v>
      </c>
      <c r="C165" s="80">
        <v>5</v>
      </c>
      <c r="D165" s="80">
        <v>19</v>
      </c>
      <c r="E165" s="80">
        <v>2008</v>
      </c>
      <c r="F165" s="80" t="s">
        <v>84</v>
      </c>
      <c r="G165" s="80" t="s">
        <v>1928</v>
      </c>
      <c r="H165" s="80" t="s">
        <v>1929</v>
      </c>
      <c r="I165" s="177"/>
      <c r="J165" s="81">
        <v>71.799775247625831</v>
      </c>
      <c r="K165" s="81">
        <v>0.6558291622576049</v>
      </c>
      <c r="L165" s="81">
        <v>5.0899133624606288</v>
      </c>
      <c r="M165" s="81">
        <v>14.213790545659668</v>
      </c>
      <c r="N165" s="81">
        <v>18.002460943266815</v>
      </c>
      <c r="O165" s="81">
        <v>16.077082939389239</v>
      </c>
      <c r="P165" s="81">
        <v>17.684063787292253</v>
      </c>
      <c r="Q165" s="81">
        <v>0.87642911209465046</v>
      </c>
      <c r="R165" s="81">
        <v>0</v>
      </c>
      <c r="S165" s="81">
        <v>1.6615519340818841</v>
      </c>
      <c r="T165" s="82"/>
      <c r="U165" s="81">
        <v>5840691</v>
      </c>
      <c r="V165" s="81">
        <v>389</v>
      </c>
      <c r="W165" s="81">
        <v>77</v>
      </c>
      <c r="X165" s="81">
        <v>3330</v>
      </c>
      <c r="Y165" s="81">
        <v>5221</v>
      </c>
      <c r="Z165" s="81">
        <v>8234</v>
      </c>
      <c r="AA165" s="81">
        <v>3467</v>
      </c>
      <c r="AB165" s="81">
        <v>14321</v>
      </c>
      <c r="AC165" s="81">
        <v>0</v>
      </c>
      <c r="AD165" s="81">
        <v>1.6615519340818841</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1934</v>
      </c>
      <c r="B166" s="80">
        <v>312</v>
      </c>
      <c r="C166" s="80">
        <v>6</v>
      </c>
      <c r="D166" s="80">
        <v>19</v>
      </c>
      <c r="E166" s="80">
        <v>2009</v>
      </c>
      <c r="F166" s="80" t="s">
        <v>85</v>
      </c>
      <c r="G166" s="80" t="s">
        <v>1928</v>
      </c>
      <c r="H166" s="80" t="s">
        <v>1929</v>
      </c>
      <c r="I166" s="177"/>
      <c r="J166" s="81">
        <v>66.029223660500321</v>
      </c>
      <c r="K166" s="81">
        <v>0.58408259567617504</v>
      </c>
      <c r="L166" s="81">
        <v>1.3216730289727781</v>
      </c>
      <c r="M166" s="81">
        <v>15.77336463952928</v>
      </c>
      <c r="N166" s="81">
        <v>18.183163718111384</v>
      </c>
      <c r="O166" s="81">
        <v>16.446287466724012</v>
      </c>
      <c r="P166" s="81">
        <v>16.952374869029057</v>
      </c>
      <c r="Q166" s="81">
        <v>0.83249854815258895</v>
      </c>
      <c r="R166" s="81">
        <v>0</v>
      </c>
      <c r="S166" s="81">
        <v>1.7739817982379804</v>
      </c>
      <c r="T166" s="82"/>
      <c r="U166" s="81">
        <v>5632358</v>
      </c>
      <c r="V166" s="81">
        <v>295</v>
      </c>
      <c r="W166" s="81">
        <v>35</v>
      </c>
      <c r="X166" s="81">
        <v>3765</v>
      </c>
      <c r="Y166" s="81">
        <v>5297</v>
      </c>
      <c r="Z166" s="81">
        <v>8314</v>
      </c>
      <c r="AA166" s="81">
        <v>3412</v>
      </c>
      <c r="AB166" s="81">
        <v>14280</v>
      </c>
      <c r="AC166" s="81">
        <v>0</v>
      </c>
      <c r="AD166" s="81">
        <v>1.7739817982379804</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5.0999999999999996</v>
      </c>
      <c r="BJ166" s="81">
        <v>0</v>
      </c>
      <c r="BK166" s="81">
        <v>0</v>
      </c>
      <c r="BL166" s="81">
        <v>0</v>
      </c>
      <c r="BM166" s="82"/>
      <c r="BN166" s="81">
        <v>0</v>
      </c>
      <c r="BO166" s="81">
        <v>0</v>
      </c>
      <c r="BP166" s="81">
        <v>1</v>
      </c>
      <c r="BQ166" s="81">
        <v>0</v>
      </c>
      <c r="BR166" s="81">
        <v>0</v>
      </c>
      <c r="BS166" s="81">
        <v>0</v>
      </c>
      <c r="BT166"/>
      <c r="BU166" s="80"/>
      <c r="BV166" s="80"/>
      <c r="BW166" s="80"/>
      <c r="BX166" s="80"/>
      <c r="BY166" s="80"/>
      <c r="BZ166" s="80"/>
      <c r="CA166" s="80"/>
      <c r="CB166" s="80"/>
      <c r="CC166" s="80"/>
    </row>
    <row r="167" spans="1:81">
      <c r="A167" s="80" t="s">
        <v>1935</v>
      </c>
      <c r="B167" s="80">
        <v>313</v>
      </c>
      <c r="C167" s="80">
        <v>7</v>
      </c>
      <c r="D167" s="80">
        <v>19</v>
      </c>
      <c r="E167" s="80">
        <v>2010</v>
      </c>
      <c r="F167" s="80" t="s">
        <v>86</v>
      </c>
      <c r="G167" s="80" t="s">
        <v>1928</v>
      </c>
      <c r="H167" s="80" t="s">
        <v>1929</v>
      </c>
      <c r="I167" s="177"/>
      <c r="J167" s="81">
        <v>48.990878507722812</v>
      </c>
      <c r="K167" s="81">
        <v>0.57129719233968113</v>
      </c>
      <c r="L167" s="81">
        <v>1.1307869124329046</v>
      </c>
      <c r="M167" s="81">
        <v>14.735798991184435</v>
      </c>
      <c r="N167" s="81">
        <v>15.315604313312754</v>
      </c>
      <c r="O167" s="81">
        <v>16.395815269253227</v>
      </c>
      <c r="P167" s="81">
        <v>17.070647595276913</v>
      </c>
      <c r="Q167" s="81">
        <v>0.86631889451278188</v>
      </c>
      <c r="R167" s="81">
        <v>0</v>
      </c>
      <c r="S167" s="81">
        <v>2.3925462402386151</v>
      </c>
      <c r="T167" s="82"/>
      <c r="U167" s="81">
        <v>4868014</v>
      </c>
      <c r="V167" s="81">
        <v>295</v>
      </c>
      <c r="W167" s="81">
        <v>35</v>
      </c>
      <c r="X167" s="81">
        <v>3765</v>
      </c>
      <c r="Y167" s="81">
        <v>5364</v>
      </c>
      <c r="Z167" s="81">
        <v>8327</v>
      </c>
      <c r="AA167" s="81">
        <v>3350</v>
      </c>
      <c r="AB167" s="81">
        <v>14239</v>
      </c>
      <c r="AC167" s="81">
        <v>0</v>
      </c>
      <c r="AD167" s="81">
        <v>2.3925462402386151</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5.01</v>
      </c>
      <c r="BJ167" s="81">
        <v>0</v>
      </c>
      <c r="BK167" s="81">
        <v>0</v>
      </c>
      <c r="BL167" s="81">
        <v>0</v>
      </c>
      <c r="BM167" s="82"/>
      <c r="BN167" s="81">
        <v>0</v>
      </c>
      <c r="BO167" s="81">
        <v>0</v>
      </c>
      <c r="BP167" s="81">
        <v>1</v>
      </c>
      <c r="BQ167" s="81">
        <v>0</v>
      </c>
      <c r="BR167" s="81">
        <v>0</v>
      </c>
      <c r="BS167" s="81">
        <v>0</v>
      </c>
      <c r="BT167"/>
      <c r="BU167" s="80">
        <v>5.01</v>
      </c>
      <c r="BV167" s="80">
        <v>0</v>
      </c>
      <c r="BW167" s="80">
        <v>0</v>
      </c>
      <c r="BX167" s="80">
        <v>0</v>
      </c>
      <c r="BY167" s="80">
        <v>0</v>
      </c>
      <c r="BZ167" s="80">
        <v>0</v>
      </c>
      <c r="CA167" s="80">
        <v>0</v>
      </c>
      <c r="CB167" s="80">
        <v>0</v>
      </c>
      <c r="CC167" s="80">
        <v>0</v>
      </c>
    </row>
    <row r="168" spans="1:81">
      <c r="A168" s="80" t="s">
        <v>1936</v>
      </c>
      <c r="B168" s="80">
        <v>314</v>
      </c>
      <c r="C168" s="80">
        <v>8</v>
      </c>
      <c r="D168" s="80">
        <v>19</v>
      </c>
      <c r="E168" s="80">
        <v>2011</v>
      </c>
      <c r="F168" s="80" t="s">
        <v>87</v>
      </c>
      <c r="G168" s="80" t="s">
        <v>1928</v>
      </c>
      <c r="H168" s="80" t="s">
        <v>1929</v>
      </c>
      <c r="I168" s="177"/>
      <c r="J168" s="81">
        <v>52.723583248840953</v>
      </c>
      <c r="K168" s="81">
        <v>0.81383436892792682</v>
      </c>
      <c r="L168" s="81">
        <v>1.5679942140800345</v>
      </c>
      <c r="M168" s="81">
        <v>20.143893548463105</v>
      </c>
      <c r="N168" s="81">
        <v>23.163804903373002</v>
      </c>
      <c r="O168" s="81">
        <v>16.187870306151446</v>
      </c>
      <c r="P168" s="81">
        <v>16.324961237990529</v>
      </c>
      <c r="Q168" s="81">
        <v>0.99105817531937535</v>
      </c>
      <c r="R168" s="81">
        <v>0</v>
      </c>
      <c r="S168" s="81">
        <v>2.4920961791109688</v>
      </c>
      <c r="T168" s="82"/>
      <c r="U168" s="81">
        <v>4134637</v>
      </c>
      <c r="V168" s="81">
        <v>295</v>
      </c>
      <c r="W168" s="81">
        <v>35</v>
      </c>
      <c r="X168" s="81">
        <v>3765</v>
      </c>
      <c r="Y168" s="81">
        <v>5379</v>
      </c>
      <c r="Z168" s="81">
        <v>8400</v>
      </c>
      <c r="AA168" s="81">
        <v>3299</v>
      </c>
      <c r="AB168" s="81">
        <v>14122</v>
      </c>
      <c r="AC168" s="81">
        <v>0</v>
      </c>
      <c r="AD168" s="81">
        <v>2.4920961791109688</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4.641</v>
      </c>
      <c r="BJ168" s="81">
        <v>0</v>
      </c>
      <c r="BK168" s="81">
        <v>0</v>
      </c>
      <c r="BL168" s="81">
        <v>0</v>
      </c>
      <c r="BM168" s="82"/>
      <c r="BN168" s="81">
        <v>0</v>
      </c>
      <c r="BO168" s="81">
        <v>0</v>
      </c>
      <c r="BP168" s="81">
        <v>1</v>
      </c>
      <c r="BQ168" s="81">
        <v>0</v>
      </c>
      <c r="BR168" s="81">
        <v>0</v>
      </c>
      <c r="BS168" s="81">
        <v>0</v>
      </c>
      <c r="BT168"/>
      <c r="BU168" s="80">
        <v>4.641</v>
      </c>
      <c r="BV168" s="80">
        <v>0</v>
      </c>
      <c r="BW168" s="80">
        <v>0</v>
      </c>
      <c r="BX168" s="80">
        <v>0</v>
      </c>
      <c r="BY168" s="80">
        <v>0</v>
      </c>
      <c r="BZ168" s="80">
        <v>0</v>
      </c>
      <c r="CA168" s="80">
        <v>0</v>
      </c>
      <c r="CB168" s="80">
        <v>0</v>
      </c>
      <c r="CC168" s="80">
        <v>0</v>
      </c>
    </row>
    <row r="169" spans="1:81">
      <c r="A169" s="80" t="s">
        <v>1937</v>
      </c>
      <c r="B169" s="80">
        <v>315</v>
      </c>
      <c r="C169" s="80">
        <v>9</v>
      </c>
      <c r="D169" s="80">
        <v>19</v>
      </c>
      <c r="E169" s="80">
        <v>2012</v>
      </c>
      <c r="F169" s="80" t="s">
        <v>88</v>
      </c>
      <c r="G169" s="80" t="s">
        <v>1928</v>
      </c>
      <c r="H169" s="80" t="s">
        <v>1929</v>
      </c>
      <c r="I169" s="177"/>
      <c r="J169" s="81">
        <v>61.135637881605518</v>
      </c>
      <c r="K169" s="81">
        <v>0.8337196200298701</v>
      </c>
      <c r="L169" s="81">
        <v>1.5671482005509656</v>
      </c>
      <c r="M169" s="81">
        <v>23.422957370574011</v>
      </c>
      <c r="N169" s="81">
        <v>28.295663904293203</v>
      </c>
      <c r="O169" s="81">
        <v>16.278448567592068</v>
      </c>
      <c r="P169" s="81">
        <v>16.597002187546718</v>
      </c>
      <c r="Q169" s="81">
        <v>1.0699750307290137</v>
      </c>
      <c r="R169" s="81">
        <v>0</v>
      </c>
      <c r="S169" s="81">
        <v>2.8745133543045545</v>
      </c>
      <c r="T169" s="82"/>
      <c r="U169" s="81">
        <v>4381700</v>
      </c>
      <c r="V169" s="81">
        <v>295</v>
      </c>
      <c r="W169" s="81">
        <v>35</v>
      </c>
      <c r="X169" s="81">
        <v>3765</v>
      </c>
      <c r="Y169" s="81">
        <v>5488</v>
      </c>
      <c r="Z169" s="81">
        <v>8514</v>
      </c>
      <c r="AA169" s="81">
        <v>3335</v>
      </c>
      <c r="AB169" s="81">
        <v>14033</v>
      </c>
      <c r="AC169" s="81">
        <v>0</v>
      </c>
      <c r="AD169" s="81">
        <v>2.8745133543045545</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7.4550000000000001</v>
      </c>
      <c r="BJ169" s="81">
        <v>0</v>
      </c>
      <c r="BK169" s="81">
        <v>0</v>
      </c>
      <c r="BL169" s="81">
        <v>0</v>
      </c>
      <c r="BM169" s="82"/>
      <c r="BN169" s="81">
        <v>0</v>
      </c>
      <c r="BO169" s="81">
        <v>0</v>
      </c>
      <c r="BP169" s="81">
        <v>1</v>
      </c>
      <c r="BQ169" s="81">
        <v>0</v>
      </c>
      <c r="BR169" s="81">
        <v>0</v>
      </c>
      <c r="BS169" s="81">
        <v>0</v>
      </c>
      <c r="BT169"/>
      <c r="BU169" s="80">
        <v>7.4550000000000001</v>
      </c>
      <c r="BV169" s="80">
        <v>0</v>
      </c>
      <c r="BW169" s="80">
        <v>0</v>
      </c>
      <c r="BX169" s="80">
        <v>0</v>
      </c>
      <c r="BY169" s="80">
        <v>0</v>
      </c>
      <c r="BZ169" s="80">
        <v>0</v>
      </c>
      <c r="CA169" s="80">
        <v>0</v>
      </c>
      <c r="CB169" s="80">
        <v>0</v>
      </c>
      <c r="CC169" s="80">
        <v>0</v>
      </c>
    </row>
    <row r="170" spans="1:81">
      <c r="A170" s="80" t="s">
        <v>1938</v>
      </c>
      <c r="B170" s="80">
        <v>316</v>
      </c>
      <c r="C170" s="80">
        <v>10</v>
      </c>
      <c r="D170" s="80">
        <v>19</v>
      </c>
      <c r="E170" s="80">
        <v>2013</v>
      </c>
      <c r="F170" s="80" t="s">
        <v>89</v>
      </c>
      <c r="G170" s="80" t="s">
        <v>1928</v>
      </c>
      <c r="H170" s="80" t="s">
        <v>1929</v>
      </c>
      <c r="I170" s="177"/>
      <c r="J170" s="81">
        <v>67.417009621483004</v>
      </c>
      <c r="K170" s="81">
        <v>0.7067654606690591</v>
      </c>
      <c r="L170" s="81">
        <v>1.4064882711751316</v>
      </c>
      <c r="M170" s="81">
        <v>21.932213867802648</v>
      </c>
      <c r="N170" s="81">
        <v>28.604066958561891</v>
      </c>
      <c r="O170" s="81">
        <v>15.879209010333469</v>
      </c>
      <c r="P170" s="81">
        <v>16.439741904292188</v>
      </c>
      <c r="Q170" s="81">
        <v>1.08020219506894</v>
      </c>
      <c r="R170" s="81">
        <v>0</v>
      </c>
      <c r="S170" s="81">
        <v>1.8584982512163204</v>
      </c>
      <c r="T170" s="82"/>
      <c r="U170" s="81">
        <v>4814643</v>
      </c>
      <c r="V170" s="81">
        <v>295</v>
      </c>
      <c r="W170" s="81">
        <v>35</v>
      </c>
      <c r="X170" s="81">
        <v>3765</v>
      </c>
      <c r="Y170" s="81">
        <v>5511</v>
      </c>
      <c r="Z170" s="81">
        <v>8676</v>
      </c>
      <c r="AA170" s="81">
        <v>3291</v>
      </c>
      <c r="AB170" s="81">
        <v>13964</v>
      </c>
      <c r="AC170" s="81">
        <v>0</v>
      </c>
      <c r="AD170" s="81">
        <v>1.8584982512163204</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8.86</v>
      </c>
      <c r="BJ170" s="81">
        <v>0</v>
      </c>
      <c r="BK170" s="81">
        <v>0</v>
      </c>
      <c r="BL170" s="81">
        <v>0</v>
      </c>
      <c r="BM170" s="82"/>
      <c r="BN170" s="81">
        <v>0</v>
      </c>
      <c r="BO170" s="81">
        <v>0</v>
      </c>
      <c r="BP170" s="81">
        <v>1</v>
      </c>
      <c r="BQ170" s="81">
        <v>0</v>
      </c>
      <c r="BR170" s="81">
        <v>0</v>
      </c>
      <c r="BS170" s="81">
        <v>0</v>
      </c>
      <c r="BT170"/>
      <c r="BU170" s="80">
        <v>8.86</v>
      </c>
      <c r="BV170" s="80">
        <v>0</v>
      </c>
      <c r="BW170" s="80">
        <v>0</v>
      </c>
      <c r="BX170" s="80">
        <v>0</v>
      </c>
      <c r="BY170" s="80">
        <v>0</v>
      </c>
      <c r="BZ170" s="80">
        <v>0</v>
      </c>
      <c r="CA170" s="80">
        <v>0</v>
      </c>
      <c r="CB170" s="80">
        <v>0</v>
      </c>
      <c r="CC170" s="80">
        <v>0</v>
      </c>
    </row>
    <row r="171" spans="1:81">
      <c r="A171" s="80" t="s">
        <v>1939</v>
      </c>
      <c r="B171" s="80">
        <v>317</v>
      </c>
      <c r="C171" s="80">
        <v>11</v>
      </c>
      <c r="D171" s="80">
        <v>19</v>
      </c>
      <c r="E171" s="80">
        <v>2014</v>
      </c>
      <c r="F171" s="80" t="s">
        <v>90</v>
      </c>
      <c r="G171" s="80" t="s">
        <v>1928</v>
      </c>
      <c r="H171" s="80" t="s">
        <v>1929</v>
      </c>
      <c r="I171" s="177"/>
      <c r="J171" s="81">
        <v>78.432697406908957</v>
      </c>
      <c r="K171" s="81">
        <v>0.92294386248584759</v>
      </c>
      <c r="L171" s="81">
        <v>5.8965618909527837</v>
      </c>
      <c r="M171" s="81">
        <v>25.83170976398149</v>
      </c>
      <c r="N171" s="81">
        <v>25.690722156947984</v>
      </c>
      <c r="O171" s="81">
        <v>15.181212862156745</v>
      </c>
      <c r="P171" s="81">
        <v>16.434862187147179</v>
      </c>
      <c r="Q171" s="81">
        <v>1.0263855563742497</v>
      </c>
      <c r="R171" s="81">
        <v>0</v>
      </c>
      <c r="S171" s="81">
        <v>2.215203141986223</v>
      </c>
      <c r="T171" s="82"/>
      <c r="U171" s="81">
        <v>5803795</v>
      </c>
      <c r="V171" s="81">
        <v>325</v>
      </c>
      <c r="W171" s="81">
        <v>133</v>
      </c>
      <c r="X171" s="81">
        <v>4136</v>
      </c>
      <c r="Y171" s="81">
        <v>5553</v>
      </c>
      <c r="Z171" s="81">
        <v>8736</v>
      </c>
      <c r="AA171" s="81">
        <v>3273</v>
      </c>
      <c r="AB171" s="81">
        <v>13829</v>
      </c>
      <c r="AC171" s="81">
        <v>0</v>
      </c>
      <c r="AD171" s="81">
        <v>2.215203141986223</v>
      </c>
      <c r="AE171" s="82"/>
      <c r="AF171" s="81">
        <v>67790558.52865991</v>
      </c>
      <c r="AG171" s="81">
        <v>657540.14984942856</v>
      </c>
      <c r="AH171" s="81">
        <v>1332652.6215838813</v>
      </c>
      <c r="AI171" s="81">
        <v>26589186.023484822</v>
      </c>
      <c r="AJ171" s="81">
        <v>32647242.566721309</v>
      </c>
      <c r="AK171" s="81">
        <v>0</v>
      </c>
      <c r="AL171" s="81">
        <v>0</v>
      </c>
      <c r="AM171" s="81">
        <v>1898515.0502802138</v>
      </c>
      <c r="AN171" s="81">
        <v>0</v>
      </c>
      <c r="AO171" s="81">
        <v>0</v>
      </c>
      <c r="AP171" s="82"/>
      <c r="AQ171" s="81">
        <v>270</v>
      </c>
      <c r="AR171" s="81">
        <v>93</v>
      </c>
      <c r="AS171" s="81">
        <v>0</v>
      </c>
      <c r="AT171" s="81">
        <v>0</v>
      </c>
      <c r="AU171" s="81">
        <v>0</v>
      </c>
      <c r="AV171" s="81">
        <v>0</v>
      </c>
      <c r="AW171" s="81" t="s">
        <v>564</v>
      </c>
      <c r="AX171" s="82"/>
      <c r="AY171" s="81">
        <v>1238.135</v>
      </c>
      <c r="AZ171" s="81">
        <v>4859.18</v>
      </c>
      <c r="BA171" s="81">
        <v>0</v>
      </c>
      <c r="BB171" s="81">
        <v>0</v>
      </c>
      <c r="BC171" s="81">
        <v>0</v>
      </c>
      <c r="BD171" s="81">
        <v>0</v>
      </c>
      <c r="BE171" s="81" t="s">
        <v>564</v>
      </c>
      <c r="BF171" s="82"/>
      <c r="BG171" s="81">
        <v>0</v>
      </c>
      <c r="BH171" s="81">
        <v>0</v>
      </c>
      <c r="BI171" s="81">
        <v>8.86</v>
      </c>
      <c r="BJ171" s="81">
        <v>0</v>
      </c>
      <c r="BK171" s="81">
        <v>0</v>
      </c>
      <c r="BL171" s="81">
        <v>0</v>
      </c>
      <c r="BM171" s="82"/>
      <c r="BN171" s="81">
        <v>0</v>
      </c>
      <c r="BO171" s="81">
        <v>0</v>
      </c>
      <c r="BP171" s="81">
        <v>1</v>
      </c>
      <c r="BQ171" s="81">
        <v>0</v>
      </c>
      <c r="BR171" s="81">
        <v>0</v>
      </c>
      <c r="BS171" s="81">
        <v>0</v>
      </c>
      <c r="BT171"/>
      <c r="BU171" s="80">
        <v>8.86</v>
      </c>
      <c r="BV171" s="80">
        <v>0</v>
      </c>
      <c r="BW171" s="80">
        <v>0</v>
      </c>
      <c r="BX171" s="80">
        <v>0</v>
      </c>
      <c r="BY171" s="80">
        <v>0</v>
      </c>
      <c r="BZ171" s="80">
        <v>0</v>
      </c>
      <c r="CA171" s="80">
        <v>0</v>
      </c>
      <c r="CB171" s="80">
        <v>0</v>
      </c>
      <c r="CC171" s="80">
        <v>0</v>
      </c>
    </row>
    <row r="172" spans="1:81">
      <c r="A172" s="80" t="s">
        <v>1940</v>
      </c>
      <c r="B172" s="80">
        <v>318</v>
      </c>
      <c r="C172" s="80">
        <v>12</v>
      </c>
      <c r="D172" s="80">
        <v>19</v>
      </c>
      <c r="E172" s="80">
        <v>2015</v>
      </c>
      <c r="F172" s="80" t="s">
        <v>91</v>
      </c>
      <c r="G172" s="80" t="s">
        <v>1928</v>
      </c>
      <c r="H172" s="80" t="s">
        <v>1929</v>
      </c>
      <c r="I172" s="177"/>
      <c r="J172" s="81">
        <v>88.294677911136475</v>
      </c>
      <c r="K172" s="81">
        <v>0.82379959320224616</v>
      </c>
      <c r="L172" s="81">
        <v>5.694499127348462</v>
      </c>
      <c r="M172" s="81">
        <v>23.519401691444227</v>
      </c>
      <c r="N172" s="81">
        <v>22.725946546768533</v>
      </c>
      <c r="O172" s="81">
        <v>15.103467835195355</v>
      </c>
      <c r="P172" s="81">
        <v>16.292009240270321</v>
      </c>
      <c r="Q172" s="81">
        <v>0.99162949966499081</v>
      </c>
      <c r="R172" s="81">
        <v>0</v>
      </c>
      <c r="S172" s="81">
        <v>2.6045608896389649</v>
      </c>
      <c r="T172" s="82"/>
      <c r="U172" s="81">
        <v>6712527</v>
      </c>
      <c r="V172" s="81">
        <v>325</v>
      </c>
      <c r="W172" s="81">
        <v>133</v>
      </c>
      <c r="X172" s="81">
        <v>4136</v>
      </c>
      <c r="Y172" s="81">
        <v>5530</v>
      </c>
      <c r="Z172" s="81">
        <v>8775</v>
      </c>
      <c r="AA172" s="81">
        <v>3242</v>
      </c>
      <c r="AB172" s="81">
        <v>13648</v>
      </c>
      <c r="AC172" s="81">
        <v>0</v>
      </c>
      <c r="AD172" s="81">
        <v>2.6045608896389649</v>
      </c>
      <c r="AE172" s="82"/>
      <c r="AF172" s="81">
        <v>78731933.076383322</v>
      </c>
      <c r="AG172" s="81">
        <v>557592.33019209432</v>
      </c>
      <c r="AH172" s="81">
        <v>1042602.0475576208</v>
      </c>
      <c r="AI172" s="81">
        <v>25280785.442826197</v>
      </c>
      <c r="AJ172" s="81">
        <v>29218696.74768652</v>
      </c>
      <c r="AK172" s="81">
        <v>0</v>
      </c>
      <c r="AL172" s="81">
        <v>0</v>
      </c>
      <c r="AM172" s="81">
        <v>1870401.1487932592</v>
      </c>
      <c r="AN172" s="81">
        <v>0</v>
      </c>
      <c r="AO172" s="81">
        <v>0</v>
      </c>
      <c r="AP172" s="82"/>
      <c r="AQ172" s="81">
        <v>291</v>
      </c>
      <c r="AR172" s="81">
        <v>159</v>
      </c>
      <c r="AS172" s="81">
        <v>0</v>
      </c>
      <c r="AT172" s="81">
        <v>0</v>
      </c>
      <c r="AU172" s="81">
        <v>0</v>
      </c>
      <c r="AV172" s="81">
        <v>0</v>
      </c>
      <c r="AW172" s="81" t="s">
        <v>564</v>
      </c>
      <c r="AX172" s="82"/>
      <c r="AY172" s="81">
        <v>1364.9190000000001</v>
      </c>
      <c r="AZ172" s="81">
        <v>8703.98</v>
      </c>
      <c r="BA172" s="81">
        <v>0</v>
      </c>
      <c r="BB172" s="81">
        <v>0</v>
      </c>
      <c r="BC172" s="81">
        <v>0</v>
      </c>
      <c r="BD172" s="81">
        <v>0</v>
      </c>
      <c r="BE172" s="81" t="s">
        <v>564</v>
      </c>
      <c r="BF172" s="82"/>
      <c r="BG172" s="81">
        <v>0</v>
      </c>
      <c r="BH172" s="81">
        <v>0</v>
      </c>
      <c r="BI172" s="81">
        <v>8.8219999999999992</v>
      </c>
      <c r="BJ172" s="81">
        <v>0</v>
      </c>
      <c r="BK172" s="81">
        <v>0</v>
      </c>
      <c r="BL172" s="81">
        <v>0</v>
      </c>
      <c r="BM172" s="82"/>
      <c r="BN172" s="81">
        <v>0</v>
      </c>
      <c r="BO172" s="81">
        <v>0</v>
      </c>
      <c r="BP172" s="81">
        <v>1</v>
      </c>
      <c r="BQ172" s="81">
        <v>0</v>
      </c>
      <c r="BR172" s="81">
        <v>0</v>
      </c>
      <c r="BS172" s="81">
        <v>0</v>
      </c>
      <c r="BT172"/>
      <c r="BU172" s="80">
        <v>8.8219999999999992</v>
      </c>
      <c r="BV172" s="80">
        <v>0</v>
      </c>
      <c r="BW172" s="80">
        <v>0</v>
      </c>
      <c r="BX172" s="80">
        <v>0</v>
      </c>
      <c r="BY172" s="80">
        <v>0</v>
      </c>
      <c r="BZ172" s="80">
        <v>0</v>
      </c>
      <c r="CA172" s="80">
        <v>0</v>
      </c>
      <c r="CB172" s="80">
        <v>0</v>
      </c>
      <c r="CC172" s="80">
        <v>0</v>
      </c>
    </row>
    <row r="173" spans="1:81">
      <c r="A173" s="80" t="s">
        <v>1941</v>
      </c>
      <c r="B173" s="80">
        <v>319</v>
      </c>
      <c r="C173" s="80">
        <v>13</v>
      </c>
      <c r="D173" s="80">
        <v>19</v>
      </c>
      <c r="E173" s="80">
        <v>2016</v>
      </c>
      <c r="F173" s="80" t="s">
        <v>92</v>
      </c>
      <c r="G173" s="80" t="s">
        <v>1928</v>
      </c>
      <c r="H173" s="80" t="s">
        <v>1929</v>
      </c>
      <c r="I173" s="177"/>
      <c r="J173" s="81">
        <v>77.484321610269504</v>
      </c>
      <c r="K173" s="81">
        <v>0.78146807704690213</v>
      </c>
      <c r="L173" s="81">
        <v>6.1436892347177858</v>
      </c>
      <c r="M173" s="81">
        <v>16.74404601796634</v>
      </c>
      <c r="N173" s="81">
        <v>19.185119978933756</v>
      </c>
      <c r="O173" s="81">
        <v>14.994872512160409</v>
      </c>
      <c r="P173" s="81">
        <v>15.703389290884243</v>
      </c>
      <c r="Q173" s="81">
        <v>0.96419781219817913</v>
      </c>
      <c r="R173" s="81">
        <v>0</v>
      </c>
      <c r="S173" s="81">
        <v>2.5598948116350622</v>
      </c>
      <c r="T173" s="82"/>
      <c r="U173" s="81">
        <v>6952023</v>
      </c>
      <c r="V173" s="81">
        <v>325</v>
      </c>
      <c r="W173" s="81">
        <v>133</v>
      </c>
      <c r="X173" s="81">
        <v>4136</v>
      </c>
      <c r="Y173" s="81">
        <v>5588</v>
      </c>
      <c r="Z173" s="81">
        <v>8819</v>
      </c>
      <c r="AA173" s="81">
        <v>3232</v>
      </c>
      <c r="AB173" s="81">
        <v>13651</v>
      </c>
      <c r="AC173" s="81">
        <v>0</v>
      </c>
      <c r="AD173" s="81">
        <v>2.5598948116350622</v>
      </c>
      <c r="AE173" s="82"/>
      <c r="AF173" s="81">
        <v>76818182.92913872</v>
      </c>
      <c r="AG173" s="81">
        <v>555857.46244587528</v>
      </c>
      <c r="AH173" s="81">
        <v>970016.90165651403</v>
      </c>
      <c r="AI173" s="81">
        <v>24355696.88068188</v>
      </c>
      <c r="AJ173" s="81">
        <v>31928123.93823418</v>
      </c>
      <c r="AK173" s="81">
        <v>0</v>
      </c>
      <c r="AL173" s="81">
        <v>0</v>
      </c>
      <c r="AM173" s="81">
        <v>1872265.723792661</v>
      </c>
      <c r="AN173" s="81">
        <v>0</v>
      </c>
      <c r="AO173" s="81">
        <v>0</v>
      </c>
      <c r="AP173" s="82"/>
      <c r="AQ173" s="81">
        <v>306</v>
      </c>
      <c r="AR173" s="81">
        <v>191</v>
      </c>
      <c r="AS173" s="81">
        <v>0</v>
      </c>
      <c r="AT173" s="81">
        <v>0</v>
      </c>
      <c r="AU173" s="81">
        <v>0</v>
      </c>
      <c r="AV173" s="81">
        <v>0</v>
      </c>
      <c r="AW173" s="81" t="s">
        <v>564</v>
      </c>
      <c r="AX173" s="82"/>
      <c r="AY173" s="81">
        <v>1440.8789999999999</v>
      </c>
      <c r="AZ173" s="81">
        <v>10054.879999999999</v>
      </c>
      <c r="BA173" s="81">
        <v>0</v>
      </c>
      <c r="BB173" s="81">
        <v>0</v>
      </c>
      <c r="BC173" s="81">
        <v>0</v>
      </c>
      <c r="BD173" s="81">
        <v>0</v>
      </c>
      <c r="BE173" s="81" t="s">
        <v>564</v>
      </c>
      <c r="BF173" s="82"/>
      <c r="BG173" s="81">
        <v>0</v>
      </c>
      <c r="BH173" s="81">
        <v>0</v>
      </c>
      <c r="BI173" s="81">
        <v>8.6389999999999993</v>
      </c>
      <c r="BJ173" s="81">
        <v>0</v>
      </c>
      <c r="BK173" s="81">
        <v>0</v>
      </c>
      <c r="BL173" s="81">
        <v>0</v>
      </c>
      <c r="BM173" s="82"/>
      <c r="BN173" s="81">
        <v>0</v>
      </c>
      <c r="BO173" s="81">
        <v>0</v>
      </c>
      <c r="BP173" s="81">
        <v>1</v>
      </c>
      <c r="BQ173" s="81">
        <v>0</v>
      </c>
      <c r="BR173" s="81">
        <v>0</v>
      </c>
      <c r="BS173" s="81">
        <v>0</v>
      </c>
      <c r="BT173"/>
      <c r="BU173" s="80">
        <v>8.6389999999999993</v>
      </c>
      <c r="BV173" s="80">
        <v>0</v>
      </c>
      <c r="BW173" s="80">
        <v>0</v>
      </c>
      <c r="BX173" s="80">
        <v>0</v>
      </c>
      <c r="BY173" s="80">
        <v>0</v>
      </c>
      <c r="BZ173" s="80">
        <v>0</v>
      </c>
      <c r="CA173" s="80">
        <v>0</v>
      </c>
      <c r="CB173" s="80">
        <v>0</v>
      </c>
      <c r="CC173" s="80">
        <v>0</v>
      </c>
    </row>
    <row r="174" spans="1:81">
      <c r="A174" s="80" t="s">
        <v>1942</v>
      </c>
      <c r="B174" s="80">
        <v>320</v>
      </c>
      <c r="C174" s="80">
        <v>14</v>
      </c>
      <c r="D174" s="80">
        <v>19</v>
      </c>
      <c r="E174" s="80">
        <v>2017</v>
      </c>
      <c r="F174" s="80" t="s">
        <v>71</v>
      </c>
      <c r="G174" s="80" t="s">
        <v>1928</v>
      </c>
      <c r="H174" s="80" t="s">
        <v>1929</v>
      </c>
      <c r="I174" s="177"/>
      <c r="J174" s="81">
        <v>104.54312538135792</v>
      </c>
      <c r="K174" s="81">
        <v>0.79192368861901208</v>
      </c>
      <c r="L174" s="81">
        <v>5.8076351052951569</v>
      </c>
      <c r="M174" s="81">
        <v>16.938025342913289</v>
      </c>
      <c r="N174" s="81">
        <v>19.151945821805054</v>
      </c>
      <c r="O174" s="81">
        <v>14.807058519426926</v>
      </c>
      <c r="P174" s="81">
        <v>15.772891955499995</v>
      </c>
      <c r="Q174" s="81">
        <v>0.92847915661692326</v>
      </c>
      <c r="R174" s="81">
        <v>0</v>
      </c>
      <c r="S174" s="81">
        <v>2.1057907774183144</v>
      </c>
      <c r="T174" s="82"/>
      <c r="U174" s="81">
        <v>9412781</v>
      </c>
      <c r="V174" s="81">
        <v>325</v>
      </c>
      <c r="W174" s="81">
        <v>133</v>
      </c>
      <c r="X174" s="81">
        <v>4136</v>
      </c>
      <c r="Y174" s="81">
        <v>5596</v>
      </c>
      <c r="Z174" s="81">
        <v>8853</v>
      </c>
      <c r="AA174" s="81">
        <v>3267</v>
      </c>
      <c r="AB174" s="81">
        <v>13594</v>
      </c>
      <c r="AC174" s="81">
        <v>0</v>
      </c>
      <c r="AD174" s="81">
        <v>2.105790777418314</v>
      </c>
      <c r="AE174" s="82"/>
      <c r="AF174" s="81">
        <v>107116896.6473667</v>
      </c>
      <c r="AG174" s="81">
        <v>566404.59165533818</v>
      </c>
      <c r="AH174" s="81">
        <v>1212015.609737437</v>
      </c>
      <c r="AI174" s="81">
        <v>25315039.182292812</v>
      </c>
      <c r="AJ174" s="81">
        <v>30238288.76102848</v>
      </c>
      <c r="AK174" s="81">
        <v>0</v>
      </c>
      <c r="AL174" s="81">
        <v>0</v>
      </c>
      <c r="AM174" s="81">
        <v>1867365.3962927831</v>
      </c>
      <c r="AN174" s="81">
        <v>0</v>
      </c>
      <c r="AO174" s="81">
        <v>0</v>
      </c>
      <c r="AP174" s="82"/>
      <c r="AQ174" s="81">
        <v>325</v>
      </c>
      <c r="AR174" s="81">
        <v>211</v>
      </c>
      <c r="AS174" s="81">
        <v>0</v>
      </c>
      <c r="AT174" s="81">
        <v>0</v>
      </c>
      <c r="AU174" s="81">
        <v>0</v>
      </c>
      <c r="AV174" s="81">
        <v>0</v>
      </c>
      <c r="AW174" s="81" t="s">
        <v>564</v>
      </c>
      <c r="AX174" s="82"/>
      <c r="AY174" s="81">
        <v>1559.079</v>
      </c>
      <c r="AZ174" s="81">
        <v>10796.98</v>
      </c>
      <c r="BA174" s="81">
        <v>0</v>
      </c>
      <c r="BB174" s="81">
        <v>0</v>
      </c>
      <c r="BC174" s="81">
        <v>0</v>
      </c>
      <c r="BD174" s="81">
        <v>0</v>
      </c>
      <c r="BE174" s="81" t="s">
        <v>564</v>
      </c>
      <c r="BF174" s="82"/>
      <c r="BG174" s="81">
        <v>0</v>
      </c>
      <c r="BH174" s="81">
        <v>0</v>
      </c>
      <c r="BI174" s="81">
        <v>7.2830000000000004</v>
      </c>
      <c r="BJ174" s="81">
        <v>0</v>
      </c>
      <c r="BK174" s="81">
        <v>0</v>
      </c>
      <c r="BL174" s="81">
        <v>0</v>
      </c>
      <c r="BM174" s="82"/>
      <c r="BN174" s="81">
        <v>0</v>
      </c>
      <c r="BO174" s="81">
        <v>0</v>
      </c>
      <c r="BP174" s="81">
        <v>1</v>
      </c>
      <c r="BQ174" s="81">
        <v>0</v>
      </c>
      <c r="BR174" s="81">
        <v>0</v>
      </c>
      <c r="BS174" s="81">
        <v>0</v>
      </c>
      <c r="BT174"/>
      <c r="BU174" s="80">
        <v>7.2830000000000004</v>
      </c>
      <c r="BV174" s="80">
        <v>0</v>
      </c>
      <c r="BW174" s="80">
        <v>0</v>
      </c>
      <c r="BX174" s="80">
        <v>0</v>
      </c>
      <c r="BY174" s="80">
        <v>0</v>
      </c>
      <c r="BZ174" s="80">
        <v>0</v>
      </c>
      <c r="CA174" s="80">
        <v>0</v>
      </c>
      <c r="CB174" s="80">
        <v>0</v>
      </c>
      <c r="CC174" s="80">
        <v>0</v>
      </c>
    </row>
    <row r="175" spans="1:81">
      <c r="A175" s="80" t="s">
        <v>1943</v>
      </c>
      <c r="B175" s="80">
        <v>321</v>
      </c>
      <c r="C175" s="80">
        <v>15</v>
      </c>
      <c r="D175" s="80">
        <v>19</v>
      </c>
      <c r="E175" s="80">
        <v>2018</v>
      </c>
      <c r="F175" s="80" t="s">
        <v>93</v>
      </c>
      <c r="G175" s="80" t="s">
        <v>1928</v>
      </c>
      <c r="H175" s="80" t="s">
        <v>1929</v>
      </c>
      <c r="I175" s="177"/>
      <c r="J175" s="81">
        <v>112.3156050161753</v>
      </c>
      <c r="K175" s="81">
        <v>0.75025179599057179</v>
      </c>
      <c r="L175" s="81">
        <v>5.3052123777443168</v>
      </c>
      <c r="M175" s="81">
        <v>16.755984236855287</v>
      </c>
      <c r="N175" s="81">
        <v>18.579112029242616</v>
      </c>
      <c r="O175" s="81">
        <v>14.537071822835882</v>
      </c>
      <c r="P175" s="81">
        <v>15.716262433706703</v>
      </c>
      <c r="Q175" s="81">
        <v>0.85904661823922135</v>
      </c>
      <c r="R175" s="81">
        <v>0</v>
      </c>
      <c r="S175" s="81">
        <v>1.7622995849819461</v>
      </c>
      <c r="T175" s="82"/>
      <c r="U175" s="81">
        <v>10869775</v>
      </c>
      <c r="V175" s="81">
        <v>325</v>
      </c>
      <c r="W175" s="81">
        <v>133</v>
      </c>
      <c r="X175" s="81">
        <v>4136</v>
      </c>
      <c r="Y175" s="81">
        <v>5651</v>
      </c>
      <c r="Z175" s="81">
        <v>8858</v>
      </c>
      <c r="AA175" s="81">
        <v>3288</v>
      </c>
      <c r="AB175" s="81">
        <v>13554</v>
      </c>
      <c r="AC175" s="81">
        <v>0</v>
      </c>
      <c r="AD175" s="81">
        <v>1.7622995849819461</v>
      </c>
      <c r="AE175" s="82"/>
      <c r="AF175" s="81">
        <v>121159932.2978778</v>
      </c>
      <c r="AG175" s="81">
        <v>505030.48835820542</v>
      </c>
      <c r="AH175" s="81">
        <v>1116585.254069342</v>
      </c>
      <c r="AI175" s="81">
        <v>24043181.899543758</v>
      </c>
      <c r="AJ175" s="81">
        <v>30035523.546676591</v>
      </c>
      <c r="AK175" s="81">
        <v>0</v>
      </c>
      <c r="AL175" s="81">
        <v>0</v>
      </c>
      <c r="AM175" s="81">
        <v>1865723.1545856891</v>
      </c>
      <c r="AN175" s="81">
        <v>0</v>
      </c>
      <c r="AO175" s="81">
        <v>0</v>
      </c>
      <c r="AP175" s="82"/>
      <c r="AQ175" s="81">
        <v>352</v>
      </c>
      <c r="AR175" s="81">
        <v>229</v>
      </c>
      <c r="AS175" s="81">
        <v>0</v>
      </c>
      <c r="AT175" s="81">
        <v>0</v>
      </c>
      <c r="AU175" s="81">
        <v>0</v>
      </c>
      <c r="AV175" s="81">
        <v>0</v>
      </c>
      <c r="AW175" s="81" t="s">
        <v>564</v>
      </c>
      <c r="AX175" s="82"/>
      <c r="AY175" s="81">
        <v>1698.539</v>
      </c>
      <c r="AZ175" s="81">
        <v>11506.18</v>
      </c>
      <c r="BA175" s="81">
        <v>0</v>
      </c>
      <c r="BB175" s="81">
        <v>0</v>
      </c>
      <c r="BC175" s="81">
        <v>0</v>
      </c>
      <c r="BD175" s="81">
        <v>0</v>
      </c>
      <c r="BE175" s="81" t="s">
        <v>564</v>
      </c>
      <c r="BF175" s="82"/>
      <c r="BG175" s="81">
        <v>0</v>
      </c>
      <c r="BH175" s="81">
        <v>0</v>
      </c>
      <c r="BI175" s="81">
        <v>7.2380000000000004</v>
      </c>
      <c r="BJ175" s="81">
        <v>0</v>
      </c>
      <c r="BK175" s="81">
        <v>0</v>
      </c>
      <c r="BL175" s="81">
        <v>0</v>
      </c>
      <c r="BM175" s="82"/>
      <c r="BN175" s="81">
        <v>0</v>
      </c>
      <c r="BO175" s="81">
        <v>0</v>
      </c>
      <c r="BP175" s="81">
        <v>1</v>
      </c>
      <c r="BQ175" s="81">
        <v>0</v>
      </c>
      <c r="BR175" s="81">
        <v>0</v>
      </c>
      <c r="BS175" s="81">
        <v>0</v>
      </c>
      <c r="BT175"/>
      <c r="BU175" s="80">
        <v>7.2380000000000004</v>
      </c>
      <c r="BV175" s="80">
        <v>0</v>
      </c>
      <c r="BW175" s="80">
        <v>0</v>
      </c>
      <c r="BX175" s="80">
        <v>0</v>
      </c>
      <c r="BY175" s="80">
        <v>0</v>
      </c>
      <c r="BZ175" s="80">
        <v>0</v>
      </c>
      <c r="CA175" s="80">
        <v>0</v>
      </c>
      <c r="CB175" s="80">
        <v>0</v>
      </c>
      <c r="CC175" s="80">
        <v>0</v>
      </c>
    </row>
    <row r="176" spans="1:81">
      <c r="A176" s="80" t="s">
        <v>1944</v>
      </c>
      <c r="B176" s="80">
        <v>322</v>
      </c>
      <c r="C176" s="80">
        <v>16</v>
      </c>
      <c r="D176" s="80">
        <v>19</v>
      </c>
      <c r="E176" s="80">
        <v>2019</v>
      </c>
      <c r="F176" s="80" t="s">
        <v>73</v>
      </c>
      <c r="G176" s="80" t="s">
        <v>1928</v>
      </c>
      <c r="H176" s="80" t="s">
        <v>1929</v>
      </c>
      <c r="I176" s="177"/>
      <c r="J176" s="81">
        <v>129.17608621237463</v>
      </c>
      <c r="K176" s="81">
        <v>0.64137655767627366</v>
      </c>
      <c r="L176" s="81">
        <v>5.2227203243898206</v>
      </c>
      <c r="M176" s="81">
        <v>14.15060783592144</v>
      </c>
      <c r="N176" s="81">
        <v>14.707028904901657</v>
      </c>
      <c r="O176" s="81">
        <v>14.209307264172997</v>
      </c>
      <c r="P176" s="81">
        <v>15.75772212905518</v>
      </c>
      <c r="Q176" s="81">
        <v>0.82948955411528136</v>
      </c>
      <c r="R176" s="81">
        <v>0</v>
      </c>
      <c r="S176" s="81">
        <v>2.0300077346130854</v>
      </c>
      <c r="T176" s="82"/>
      <c r="U176" s="81">
        <v>15262396</v>
      </c>
      <c r="V176" s="81">
        <v>325</v>
      </c>
      <c r="W176" s="81">
        <v>133</v>
      </c>
      <c r="X176" s="81">
        <v>4136</v>
      </c>
      <c r="Y176" s="81">
        <v>5688</v>
      </c>
      <c r="Z176" s="81">
        <v>8896</v>
      </c>
      <c r="AA176" s="81">
        <v>3272</v>
      </c>
      <c r="AB176" s="81">
        <v>13442</v>
      </c>
      <c r="AC176" s="81">
        <v>0</v>
      </c>
      <c r="AD176" s="81">
        <v>2.0300077346130849</v>
      </c>
      <c r="AE176" s="82"/>
      <c r="AF176" s="81">
        <v>167143021.41863999</v>
      </c>
      <c r="AG176" s="81">
        <v>490761.85165059392</v>
      </c>
      <c r="AH176" s="81">
        <v>1227485.5632651399</v>
      </c>
      <c r="AI176" s="81">
        <v>25382813.180901531</v>
      </c>
      <c r="AJ176" s="81">
        <v>27909228.480579164</v>
      </c>
      <c r="AK176" s="81">
        <v>0</v>
      </c>
      <c r="AL176" s="81">
        <v>0</v>
      </c>
      <c r="AM176" s="81">
        <v>1830699.2086781776</v>
      </c>
      <c r="AN176" s="81">
        <v>0</v>
      </c>
      <c r="AO176" s="81">
        <v>0</v>
      </c>
      <c r="AP176" s="82"/>
      <c r="AQ176" s="81">
        <v>372</v>
      </c>
      <c r="AR176" s="81">
        <v>259</v>
      </c>
      <c r="AS176" s="81">
        <v>0</v>
      </c>
      <c r="AT176" s="81">
        <v>0</v>
      </c>
      <c r="AU176" s="81">
        <v>0</v>
      </c>
      <c r="AV176" s="81">
        <v>0</v>
      </c>
      <c r="AW176" s="81" t="s">
        <v>564</v>
      </c>
      <c r="AX176" s="82"/>
      <c r="AY176" s="81">
        <v>1803.918999999999</v>
      </c>
      <c r="AZ176" s="81">
        <v>12748.88</v>
      </c>
      <c r="BA176" s="81">
        <v>0</v>
      </c>
      <c r="BB176" s="81">
        <v>0</v>
      </c>
      <c r="BC176" s="81">
        <v>0</v>
      </c>
      <c r="BD176" s="81">
        <v>0</v>
      </c>
      <c r="BE176" s="81" t="s">
        <v>564</v>
      </c>
      <c r="BF176" s="82"/>
      <c r="BG176" s="81">
        <v>0</v>
      </c>
      <c r="BH176" s="81">
        <v>0</v>
      </c>
      <c r="BI176" s="81">
        <v>7.0330000000000004</v>
      </c>
      <c r="BJ176" s="81">
        <v>0</v>
      </c>
      <c r="BK176" s="81">
        <v>0</v>
      </c>
      <c r="BL176" s="81">
        <v>0</v>
      </c>
      <c r="BM176" s="82"/>
      <c r="BN176" s="81">
        <v>0</v>
      </c>
      <c r="BO176" s="81">
        <v>0</v>
      </c>
      <c r="BP176" s="81">
        <v>1</v>
      </c>
      <c r="BQ176" s="81">
        <v>0</v>
      </c>
      <c r="BR176" s="81">
        <v>0</v>
      </c>
      <c r="BS176" s="81">
        <v>0</v>
      </c>
      <c r="BT176"/>
      <c r="BU176" s="80">
        <v>7.0330000000000004</v>
      </c>
      <c r="BV176" s="80">
        <v>0</v>
      </c>
      <c r="BW176" s="80">
        <v>0</v>
      </c>
      <c r="BX176" s="80">
        <v>0</v>
      </c>
      <c r="BY176" s="80">
        <v>0</v>
      </c>
      <c r="BZ176" s="80">
        <v>0</v>
      </c>
      <c r="CA176" s="80">
        <v>0</v>
      </c>
      <c r="CB176" s="80">
        <v>0</v>
      </c>
      <c r="CC176" s="80">
        <v>0</v>
      </c>
    </row>
    <row r="177" spans="1:81">
      <c r="A177" s="80" t="s">
        <v>1945</v>
      </c>
      <c r="B177" s="80">
        <v>323</v>
      </c>
      <c r="C177" s="80">
        <v>17</v>
      </c>
      <c r="D177" s="80">
        <v>19</v>
      </c>
      <c r="E177" s="80">
        <v>2020</v>
      </c>
      <c r="F177" s="80" t="s">
        <v>218</v>
      </c>
      <c r="G177" s="80" t="s">
        <v>1928</v>
      </c>
      <c r="H177" s="80" t="s">
        <v>1929</v>
      </c>
      <c r="I177" s="177"/>
      <c r="J177" s="81">
        <v>162.37825841961191</v>
      </c>
      <c r="K177" s="81">
        <v>1.21073186337799</v>
      </c>
      <c r="L177" s="81">
        <v>5.4062940305521554</v>
      </c>
      <c r="M177" s="81">
        <v>16.244728102824084</v>
      </c>
      <c r="N177" s="81">
        <v>21.810016760291422</v>
      </c>
      <c r="O177" s="81">
        <v>12.502542289386859</v>
      </c>
      <c r="P177" s="81">
        <v>14.552179927486584</v>
      </c>
      <c r="Q177" s="81">
        <v>0.78733522306000059</v>
      </c>
      <c r="R177" s="81">
        <v>0</v>
      </c>
      <c r="S177" s="81">
        <v>2.0017564729099719</v>
      </c>
      <c r="T177" s="82"/>
      <c r="U177" s="81">
        <v>15332124</v>
      </c>
      <c r="V177" s="81">
        <v>486</v>
      </c>
      <c r="W177" s="81">
        <v>133</v>
      </c>
      <c r="X177" s="81">
        <v>4087</v>
      </c>
      <c r="Y177" s="81">
        <v>5769</v>
      </c>
      <c r="Z177" s="81">
        <v>8934</v>
      </c>
      <c r="AA177" s="81">
        <v>3283</v>
      </c>
      <c r="AB177" s="81">
        <v>13353</v>
      </c>
      <c r="AC177" s="81">
        <v>0</v>
      </c>
      <c r="AD177" s="81">
        <v>2.0017564729099719</v>
      </c>
      <c r="AE177" s="82"/>
      <c r="AF177" s="81">
        <v>161887228.1210129</v>
      </c>
      <c r="AG177" s="81">
        <v>778913.53353003645</v>
      </c>
      <c r="AH177" s="81">
        <v>1353033.2794697308</v>
      </c>
      <c r="AI177" s="81">
        <v>22409520.435238183</v>
      </c>
      <c r="AJ177" s="81">
        <v>33917872.962251373</v>
      </c>
      <c r="AK177" s="81"/>
      <c r="AL177" s="81"/>
      <c r="AM177" s="81">
        <v>1742714.8549242455</v>
      </c>
      <c r="AN177" s="81"/>
      <c r="AO177" s="81"/>
      <c r="AP177" s="82"/>
      <c r="AQ177" s="81">
        <v>395</v>
      </c>
      <c r="AR177" s="81">
        <v>292</v>
      </c>
      <c r="AS177" s="81">
        <v>0</v>
      </c>
      <c r="AT177" s="81">
        <v>0</v>
      </c>
      <c r="AU177" s="81">
        <v>0</v>
      </c>
      <c r="AV177" s="81">
        <v>0</v>
      </c>
      <c r="AW177" s="81">
        <v>0</v>
      </c>
      <c r="AX177" s="82"/>
      <c r="AY177" s="81">
        <v>1941.5489999999991</v>
      </c>
      <c r="AZ177" s="81">
        <v>15069.28000000001</v>
      </c>
      <c r="BA177" s="81">
        <v>0</v>
      </c>
      <c r="BB177" s="81">
        <v>0</v>
      </c>
      <c r="BC177" s="81">
        <v>0</v>
      </c>
      <c r="BD177" s="81">
        <v>0</v>
      </c>
      <c r="BE177" s="81">
        <v>0</v>
      </c>
      <c r="BF177" s="82"/>
      <c r="BG177" s="81">
        <v>0</v>
      </c>
      <c r="BH177" s="81">
        <v>0</v>
      </c>
      <c r="BI177" s="81">
        <v>5.49</v>
      </c>
      <c r="BJ177" s="81">
        <v>0</v>
      </c>
      <c r="BK177" s="81">
        <v>0</v>
      </c>
      <c r="BL177" s="81">
        <v>0</v>
      </c>
      <c r="BM177" s="82"/>
      <c r="BN177" s="81">
        <v>0</v>
      </c>
      <c r="BO177" s="81">
        <v>0</v>
      </c>
      <c r="BP177" s="81">
        <v>1</v>
      </c>
      <c r="BQ177" s="81">
        <v>0</v>
      </c>
      <c r="BR177" s="81">
        <v>0</v>
      </c>
      <c r="BS177" s="81">
        <v>0</v>
      </c>
      <c r="BT177"/>
      <c r="BU177" s="80">
        <v>5.49</v>
      </c>
      <c r="BV177" s="80">
        <v>0</v>
      </c>
      <c r="BW177" s="80">
        <v>0</v>
      </c>
      <c r="BX177" s="80">
        <v>0</v>
      </c>
      <c r="BY177" s="80">
        <v>0</v>
      </c>
      <c r="BZ177" s="80">
        <v>0</v>
      </c>
      <c r="CA177" s="80">
        <v>0</v>
      </c>
      <c r="CB177" s="80">
        <v>0</v>
      </c>
      <c r="CC177" s="80">
        <v>0</v>
      </c>
    </row>
    <row r="178" spans="1:81">
      <c r="A178" s="80" t="s">
        <v>1946</v>
      </c>
      <c r="B178" s="80">
        <v>323</v>
      </c>
      <c r="C178" s="80">
        <v>18</v>
      </c>
      <c r="D178" s="80">
        <v>19</v>
      </c>
      <c r="E178" s="80">
        <v>2021</v>
      </c>
      <c r="F178" s="80" t="s">
        <v>75</v>
      </c>
      <c r="G178" s="174" t="s">
        <v>1928</v>
      </c>
      <c r="H178" s="80" t="s">
        <v>1929</v>
      </c>
      <c r="I178" s="177"/>
      <c r="J178" s="81">
        <v>154.92050084512243</v>
      </c>
      <c r="K178" s="81">
        <v>1.1998672979253984</v>
      </c>
      <c r="L178" s="81">
        <v>5.5621618601947755</v>
      </c>
      <c r="M178" s="81">
        <v>17.21738035666295</v>
      </c>
      <c r="N178" s="81">
        <v>18.300604459033597</v>
      </c>
      <c r="O178" s="81">
        <v>12.078223252363449</v>
      </c>
      <c r="P178" s="81">
        <v>14.872195135346175</v>
      </c>
      <c r="Q178" s="81">
        <v>0.78556577812448747</v>
      </c>
      <c r="R178" s="81">
        <v>0</v>
      </c>
      <c r="S178" s="81">
        <v>2.169665850866378</v>
      </c>
      <c r="T178" s="82"/>
      <c r="U178" s="81">
        <v>17184902</v>
      </c>
      <c r="V178" s="81">
        <v>486</v>
      </c>
      <c r="W178" s="81">
        <v>133</v>
      </c>
      <c r="X178" s="81">
        <v>4087</v>
      </c>
      <c r="Y178" s="81">
        <v>5742</v>
      </c>
      <c r="Z178" s="81">
        <v>8887</v>
      </c>
      <c r="AA178" s="81">
        <v>3272</v>
      </c>
      <c r="AB178" s="81">
        <v>13165</v>
      </c>
      <c r="AC178" s="81">
        <v>0</v>
      </c>
      <c r="AD178" s="81">
        <v>2.169665850866378</v>
      </c>
      <c r="AE178" s="82"/>
      <c r="AF178" s="81">
        <v>165781475.72474998</v>
      </c>
      <c r="AG178" s="81">
        <v>794792.99198431335</v>
      </c>
      <c r="AH178" s="81">
        <v>1435858.6690013949</v>
      </c>
      <c r="AI178" s="81">
        <v>26142410.097779382</v>
      </c>
      <c r="AJ178" s="81">
        <v>30988008.336863935</v>
      </c>
      <c r="AK178" s="81">
        <v>0</v>
      </c>
      <c r="AL178" s="81">
        <v>0</v>
      </c>
      <c r="AM178" s="81">
        <v>1728089.0829897255</v>
      </c>
      <c r="AN178" s="81">
        <v>0</v>
      </c>
      <c r="AO178" s="81">
        <v>0</v>
      </c>
      <c r="AP178" s="82"/>
      <c r="AQ178" s="81">
        <v>433</v>
      </c>
      <c r="AR178" s="81">
        <v>306</v>
      </c>
      <c r="AS178" s="81">
        <v>0</v>
      </c>
      <c r="AT178" s="81">
        <v>0</v>
      </c>
      <c r="AU178" s="81">
        <v>0</v>
      </c>
      <c r="AV178" s="81">
        <v>0</v>
      </c>
      <c r="AW178" s="81"/>
      <c r="AX178" s="82"/>
      <c r="AY178" s="81">
        <v>2196.2489999999989</v>
      </c>
      <c r="AZ178" s="81">
        <v>15720.88000000001</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1947</v>
      </c>
      <c r="B179" s="80">
        <v>323</v>
      </c>
      <c r="C179" s="80">
        <v>19</v>
      </c>
      <c r="D179" s="80">
        <v>19</v>
      </c>
      <c r="E179" s="80">
        <v>2022</v>
      </c>
      <c r="F179" s="80" t="s">
        <v>568</v>
      </c>
      <c r="G179" s="174" t="s">
        <v>1928</v>
      </c>
      <c r="H179" s="80" t="s">
        <v>1929</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473</v>
      </c>
      <c r="AR179" s="81">
        <v>311</v>
      </c>
      <c r="AS179" s="81">
        <v>0</v>
      </c>
      <c r="AT179" s="81">
        <v>0</v>
      </c>
      <c r="AU179" s="81">
        <v>0</v>
      </c>
      <c r="AV179" s="81">
        <v>0</v>
      </c>
      <c r="AW179" s="81"/>
      <c r="AX179" s="82"/>
      <c r="AY179" s="81">
        <v>2463.7089999999994</v>
      </c>
      <c r="AZ179" s="81">
        <v>15941.020000000011</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1948</v>
      </c>
      <c r="B180" s="80">
        <v>477</v>
      </c>
      <c r="C180" s="80">
        <v>1</v>
      </c>
      <c r="D180" s="80">
        <v>29</v>
      </c>
      <c r="E180" s="80">
        <v>1990</v>
      </c>
      <c r="F180" s="80" t="s">
        <v>562</v>
      </c>
      <c r="G180" s="80" t="s">
        <v>1949</v>
      </c>
      <c r="H180" s="80" t="s">
        <v>1950</v>
      </c>
      <c r="I180" s="177"/>
      <c r="J180" s="81">
        <v>18.962609640894605</v>
      </c>
      <c r="K180" s="81">
        <v>2.5361769196669512</v>
      </c>
      <c r="L180" s="81">
        <v>3.4115698157146666</v>
      </c>
      <c r="M180" s="81">
        <v>8.5798362395950818</v>
      </c>
      <c r="N180" s="81">
        <v>12.009900524272853</v>
      </c>
      <c r="O180" s="81">
        <v>14.721195852503888</v>
      </c>
      <c r="P180" s="81">
        <v>23.310302343979959</v>
      </c>
      <c r="Q180" s="81">
        <v>1.1514723720527031</v>
      </c>
      <c r="R180" s="81">
        <v>0</v>
      </c>
      <c r="S180" s="81">
        <v>1.5354024805453301</v>
      </c>
      <c r="T180" s="82"/>
      <c r="U180" s="81">
        <v>3245383</v>
      </c>
      <c r="V180" s="81">
        <v>1000</v>
      </c>
      <c r="W180" s="81">
        <v>36</v>
      </c>
      <c r="X180" s="81">
        <v>3550</v>
      </c>
      <c r="Y180" s="81">
        <v>5351</v>
      </c>
      <c r="Z180" s="81">
        <v>6055</v>
      </c>
      <c r="AA180" s="81">
        <v>5660</v>
      </c>
      <c r="AB180" s="81">
        <v>18696</v>
      </c>
      <c r="AC180" s="81">
        <v>0</v>
      </c>
      <c r="AD180" s="81">
        <v>1.5354024805453301</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1951</v>
      </c>
      <c r="B181" s="80">
        <v>478</v>
      </c>
      <c r="C181" s="80">
        <v>2</v>
      </c>
      <c r="D181" s="80">
        <v>29</v>
      </c>
      <c r="E181" s="80">
        <v>2005</v>
      </c>
      <c r="F181" s="80" t="s">
        <v>565</v>
      </c>
      <c r="G181" s="80" t="s">
        <v>1949</v>
      </c>
      <c r="H181" s="80" t="s">
        <v>1950</v>
      </c>
      <c r="I181" s="177"/>
      <c r="J181" s="81">
        <v>25.27315444482522</v>
      </c>
      <c r="K181" s="81">
        <v>1.9579811736354897</v>
      </c>
      <c r="L181" s="81">
        <v>15.576585800465777</v>
      </c>
      <c r="M181" s="81">
        <v>15.958333895438138</v>
      </c>
      <c r="N181" s="81">
        <v>19.061871591656924</v>
      </c>
      <c r="O181" s="81">
        <v>20.116980840550667</v>
      </c>
      <c r="P181" s="81">
        <v>26.14905024177795</v>
      </c>
      <c r="Q181" s="81">
        <v>1.0379609973788366</v>
      </c>
      <c r="R181" s="81">
        <v>0</v>
      </c>
      <c r="S181" s="81">
        <v>0</v>
      </c>
      <c r="T181" s="82"/>
      <c r="U181" s="81">
        <v>3426329</v>
      </c>
      <c r="V181" s="81">
        <v>866</v>
      </c>
      <c r="W181" s="81">
        <v>141</v>
      </c>
      <c r="X181" s="81">
        <v>3396</v>
      </c>
      <c r="Y181" s="81">
        <v>6398</v>
      </c>
      <c r="Z181" s="81">
        <v>9575</v>
      </c>
      <c r="AA181" s="81">
        <v>5200</v>
      </c>
      <c r="AB181" s="81">
        <v>17618</v>
      </c>
      <c r="AC181" s="81">
        <v>0</v>
      </c>
      <c r="AD181" s="81">
        <v>0</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1952</v>
      </c>
      <c r="B182" s="80">
        <v>479</v>
      </c>
      <c r="C182" s="80">
        <v>3</v>
      </c>
      <c r="D182" s="80">
        <v>29</v>
      </c>
      <c r="E182" s="80">
        <v>2006</v>
      </c>
      <c r="F182" s="80" t="s">
        <v>566</v>
      </c>
      <c r="G182" s="80" t="s">
        <v>1949</v>
      </c>
      <c r="H182" s="80" t="s">
        <v>1950</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1953</v>
      </c>
      <c r="B183" s="80">
        <v>480</v>
      </c>
      <c r="C183" s="80">
        <v>4</v>
      </c>
      <c r="D183" s="80">
        <v>29</v>
      </c>
      <c r="E183" s="80">
        <v>2007</v>
      </c>
      <c r="F183" s="80" t="s">
        <v>567</v>
      </c>
      <c r="G183" s="80" t="s">
        <v>1949</v>
      </c>
      <c r="H183" s="80" t="s">
        <v>1950</v>
      </c>
      <c r="I183" s="177"/>
      <c r="J183" s="81">
        <v>20.822257578546932</v>
      </c>
      <c r="K183" s="81">
        <v>1.512031518068977</v>
      </c>
      <c r="L183" s="81">
        <v>14.449260447621603</v>
      </c>
      <c r="M183" s="81">
        <v>15.310086796713701</v>
      </c>
      <c r="N183" s="81">
        <v>18.692892658529413</v>
      </c>
      <c r="O183" s="81">
        <v>18.965572718737768</v>
      </c>
      <c r="P183" s="81">
        <v>25.706128099892108</v>
      </c>
      <c r="Q183" s="81">
        <v>1.0707261729357898</v>
      </c>
      <c r="R183" s="81">
        <v>0</v>
      </c>
      <c r="S183" s="81">
        <v>0</v>
      </c>
      <c r="T183" s="82"/>
      <c r="U183" s="81">
        <v>3688659</v>
      </c>
      <c r="V183" s="81">
        <v>691</v>
      </c>
      <c r="W183" s="81">
        <v>190</v>
      </c>
      <c r="X183" s="81">
        <v>3978</v>
      </c>
      <c r="Y183" s="81">
        <v>6389</v>
      </c>
      <c r="Z183" s="81">
        <v>9384</v>
      </c>
      <c r="AA183" s="81">
        <v>5034</v>
      </c>
      <c r="AB183" s="81">
        <v>17213</v>
      </c>
      <c r="AC183" s="81">
        <v>0</v>
      </c>
      <c r="AD183" s="81">
        <v>0</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1954</v>
      </c>
      <c r="B184" s="80">
        <v>481</v>
      </c>
      <c r="C184" s="80">
        <v>5</v>
      </c>
      <c r="D184" s="80">
        <v>29</v>
      </c>
      <c r="E184" s="80">
        <v>2008</v>
      </c>
      <c r="F184" s="80" t="s">
        <v>84</v>
      </c>
      <c r="G184" s="80" t="s">
        <v>1949</v>
      </c>
      <c r="H184" s="80" t="s">
        <v>1950</v>
      </c>
      <c r="I184" s="177"/>
      <c r="J184" s="81">
        <v>19.372349348413934</v>
      </c>
      <c r="K184" s="81">
        <v>1.1418956954748263</v>
      </c>
      <c r="L184" s="81">
        <v>12.427424960117845</v>
      </c>
      <c r="M184" s="81">
        <v>16.103430139839361</v>
      </c>
      <c r="N184" s="81">
        <v>17.570401239969552</v>
      </c>
      <c r="O184" s="81">
        <v>18.349820921105181</v>
      </c>
      <c r="P184" s="81">
        <v>24.993340801191817</v>
      </c>
      <c r="Q184" s="81">
        <v>1.0390345272776325</v>
      </c>
      <c r="R184" s="81">
        <v>0</v>
      </c>
      <c r="S184" s="81">
        <v>0</v>
      </c>
      <c r="T184" s="82"/>
      <c r="U184" s="81">
        <v>3964096</v>
      </c>
      <c r="V184" s="81">
        <v>691</v>
      </c>
      <c r="W184" s="81">
        <v>190</v>
      </c>
      <c r="X184" s="81">
        <v>3978</v>
      </c>
      <c r="Y184" s="81">
        <v>6410</v>
      </c>
      <c r="Z184" s="81">
        <v>9398</v>
      </c>
      <c r="AA184" s="81">
        <v>4900</v>
      </c>
      <c r="AB184" s="81">
        <v>16978</v>
      </c>
      <c r="AC184" s="81">
        <v>0</v>
      </c>
      <c r="AD184" s="81">
        <v>0</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1955</v>
      </c>
      <c r="B185" s="80">
        <v>482</v>
      </c>
      <c r="C185" s="80">
        <v>6</v>
      </c>
      <c r="D185" s="80">
        <v>29</v>
      </c>
      <c r="E185" s="80">
        <v>2009</v>
      </c>
      <c r="F185" s="80" t="s">
        <v>85</v>
      </c>
      <c r="G185" s="80" t="s">
        <v>1949</v>
      </c>
      <c r="H185" s="80" t="s">
        <v>1950</v>
      </c>
      <c r="I185" s="177"/>
      <c r="J185" s="81">
        <v>13.45498305622573</v>
      </c>
      <c r="K185" s="81">
        <v>0.87559614453926227</v>
      </c>
      <c r="L185" s="81">
        <v>12.793479068398261</v>
      </c>
      <c r="M185" s="81">
        <v>12.779950761497958</v>
      </c>
      <c r="N185" s="81">
        <v>16.943693820789488</v>
      </c>
      <c r="O185" s="81">
        <v>18.493666288958718</v>
      </c>
      <c r="P185" s="81">
        <v>23.7939399905569</v>
      </c>
      <c r="Q185" s="81">
        <v>0.97398832240793431</v>
      </c>
      <c r="R185" s="81">
        <v>0</v>
      </c>
      <c r="S185" s="81">
        <v>0</v>
      </c>
      <c r="T185" s="82"/>
      <c r="U185" s="81">
        <v>2493891</v>
      </c>
      <c r="V185" s="81">
        <v>572</v>
      </c>
      <c r="W185" s="81">
        <v>282</v>
      </c>
      <c r="X185" s="81">
        <v>4006</v>
      </c>
      <c r="Y185" s="81">
        <v>6396</v>
      </c>
      <c r="Z185" s="81">
        <v>9349</v>
      </c>
      <c r="AA185" s="81">
        <v>4789</v>
      </c>
      <c r="AB185" s="81">
        <v>16707</v>
      </c>
      <c r="AC185" s="81">
        <v>0</v>
      </c>
      <c r="AD185" s="81">
        <v>0</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7.44</v>
      </c>
      <c r="BJ185" s="81">
        <v>0</v>
      </c>
      <c r="BK185" s="81">
        <v>0</v>
      </c>
      <c r="BL185" s="81">
        <v>0</v>
      </c>
      <c r="BM185" s="82"/>
      <c r="BN185" s="81">
        <v>0</v>
      </c>
      <c r="BO185" s="81">
        <v>0</v>
      </c>
      <c r="BP185" s="81">
        <v>2</v>
      </c>
      <c r="BQ185" s="81">
        <v>0</v>
      </c>
      <c r="BR185" s="81">
        <v>0</v>
      </c>
      <c r="BS185" s="81">
        <v>0</v>
      </c>
      <c r="BT185"/>
      <c r="BU185" s="80"/>
      <c r="BV185" s="80"/>
      <c r="BW185" s="80"/>
      <c r="BX185" s="80"/>
      <c r="BY185" s="80"/>
      <c r="BZ185" s="80"/>
      <c r="CA185" s="80"/>
      <c r="CB185" s="80"/>
      <c r="CC185" s="80"/>
    </row>
    <row r="186" spans="1:81">
      <c r="A186" s="80" t="s">
        <v>1956</v>
      </c>
      <c r="B186" s="80">
        <v>483</v>
      </c>
      <c r="C186" s="80">
        <v>7</v>
      </c>
      <c r="D186" s="80">
        <v>29</v>
      </c>
      <c r="E186" s="80">
        <v>2010</v>
      </c>
      <c r="F186" s="80" t="s">
        <v>86</v>
      </c>
      <c r="G186" s="80" t="s">
        <v>1949</v>
      </c>
      <c r="H186" s="80" t="s">
        <v>1950</v>
      </c>
      <c r="I186" s="177"/>
      <c r="J186" s="81">
        <v>15.337915436855324</v>
      </c>
      <c r="K186" s="81">
        <v>0.94745960310569033</v>
      </c>
      <c r="L186" s="81">
        <v>11.77236132572342</v>
      </c>
      <c r="M186" s="81">
        <v>14.0392153881815</v>
      </c>
      <c r="N186" s="81">
        <v>17.051169417426379</v>
      </c>
      <c r="O186" s="81">
        <v>18.498701147428136</v>
      </c>
      <c r="P186" s="81">
        <v>23.873428054887263</v>
      </c>
      <c r="Q186" s="81">
        <v>0.99852698200321488</v>
      </c>
      <c r="R186" s="81">
        <v>0</v>
      </c>
      <c r="S186" s="81">
        <v>0</v>
      </c>
      <c r="T186" s="82"/>
      <c r="U186" s="81">
        <v>2473163</v>
      </c>
      <c r="V186" s="81">
        <v>572</v>
      </c>
      <c r="W186" s="81">
        <v>282</v>
      </c>
      <c r="X186" s="81">
        <v>4006</v>
      </c>
      <c r="Y186" s="81">
        <v>6360</v>
      </c>
      <c r="Z186" s="81">
        <v>9395</v>
      </c>
      <c r="AA186" s="81">
        <v>4685</v>
      </c>
      <c r="AB186" s="81">
        <v>16412</v>
      </c>
      <c r="AC186" s="81">
        <v>0</v>
      </c>
      <c r="AD186" s="81">
        <v>0</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6.915</v>
      </c>
      <c r="BJ186" s="81">
        <v>0</v>
      </c>
      <c r="BK186" s="81">
        <v>0</v>
      </c>
      <c r="BL186" s="81">
        <v>0</v>
      </c>
      <c r="BM186" s="82"/>
      <c r="BN186" s="81">
        <v>0</v>
      </c>
      <c r="BO186" s="81">
        <v>0</v>
      </c>
      <c r="BP186" s="81">
        <v>2</v>
      </c>
      <c r="BQ186" s="81">
        <v>0</v>
      </c>
      <c r="BR186" s="81">
        <v>0</v>
      </c>
      <c r="BS186" s="81">
        <v>0</v>
      </c>
      <c r="BT186"/>
      <c r="BU186" s="80">
        <v>6.915</v>
      </c>
      <c r="BV186" s="80">
        <v>0</v>
      </c>
      <c r="BW186" s="80">
        <v>0</v>
      </c>
      <c r="BX186" s="80">
        <v>0</v>
      </c>
      <c r="BY186" s="80">
        <v>0</v>
      </c>
      <c r="BZ186" s="80">
        <v>0</v>
      </c>
      <c r="CA186" s="80">
        <v>0</v>
      </c>
      <c r="CB186" s="80">
        <v>0</v>
      </c>
      <c r="CC186" s="80">
        <v>0</v>
      </c>
    </row>
    <row r="187" spans="1:81">
      <c r="A187" s="80" t="s">
        <v>1957</v>
      </c>
      <c r="B187" s="80">
        <v>484</v>
      </c>
      <c r="C187" s="80">
        <v>8</v>
      </c>
      <c r="D187" s="80">
        <v>29</v>
      </c>
      <c r="E187" s="80">
        <v>2011</v>
      </c>
      <c r="F187" s="80" t="s">
        <v>87</v>
      </c>
      <c r="G187" s="80" t="s">
        <v>1949</v>
      </c>
      <c r="H187" s="80" t="s">
        <v>1950</v>
      </c>
      <c r="I187" s="177"/>
      <c r="J187" s="81">
        <v>16.786467769059584</v>
      </c>
      <c r="K187" s="81">
        <v>1.3300174886285752</v>
      </c>
      <c r="L187" s="81">
        <v>12.146550567008219</v>
      </c>
      <c r="M187" s="81">
        <v>18.53036550941308</v>
      </c>
      <c r="N187" s="81">
        <v>20.197730822556373</v>
      </c>
      <c r="O187" s="81">
        <v>18.151613144481008</v>
      </c>
      <c r="P187" s="81">
        <v>22.782698253927975</v>
      </c>
      <c r="Q187" s="81">
        <v>1.1374501420178755</v>
      </c>
      <c r="R187" s="81">
        <v>0</v>
      </c>
      <c r="S187" s="81">
        <v>0</v>
      </c>
      <c r="T187" s="82"/>
      <c r="U187" s="81">
        <v>2590988</v>
      </c>
      <c r="V187" s="81">
        <v>572</v>
      </c>
      <c r="W187" s="81">
        <v>282</v>
      </c>
      <c r="X187" s="81">
        <v>4006</v>
      </c>
      <c r="Y187" s="81">
        <v>6377</v>
      </c>
      <c r="Z187" s="81">
        <v>9419</v>
      </c>
      <c r="AA187" s="81">
        <v>4604</v>
      </c>
      <c r="AB187" s="81">
        <v>16208</v>
      </c>
      <c r="AC187" s="81">
        <v>0</v>
      </c>
      <c r="AD187" s="81">
        <v>0</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8.2530000000000001</v>
      </c>
      <c r="BJ187" s="81">
        <v>0</v>
      </c>
      <c r="BK187" s="81">
        <v>0</v>
      </c>
      <c r="BL187" s="81">
        <v>0</v>
      </c>
      <c r="BM187" s="82"/>
      <c r="BN187" s="81">
        <v>0</v>
      </c>
      <c r="BO187" s="81">
        <v>0</v>
      </c>
      <c r="BP187" s="81">
        <v>2</v>
      </c>
      <c r="BQ187" s="81">
        <v>0</v>
      </c>
      <c r="BR187" s="81">
        <v>0</v>
      </c>
      <c r="BS187" s="81">
        <v>0</v>
      </c>
      <c r="BT187"/>
      <c r="BU187" s="80">
        <v>8.2530000000000001</v>
      </c>
      <c r="BV187" s="80">
        <v>0</v>
      </c>
      <c r="BW187" s="80">
        <v>0</v>
      </c>
      <c r="BX187" s="80">
        <v>0</v>
      </c>
      <c r="BY187" s="80">
        <v>0</v>
      </c>
      <c r="BZ187" s="80">
        <v>0</v>
      </c>
      <c r="CA187" s="80">
        <v>0</v>
      </c>
      <c r="CB187" s="80">
        <v>0</v>
      </c>
      <c r="CC187" s="80">
        <v>0</v>
      </c>
    </row>
    <row r="188" spans="1:81">
      <c r="A188" s="80" t="s">
        <v>1958</v>
      </c>
      <c r="B188" s="80">
        <v>485</v>
      </c>
      <c r="C188" s="80">
        <v>9</v>
      </c>
      <c r="D188" s="80">
        <v>29</v>
      </c>
      <c r="E188" s="80">
        <v>2012</v>
      </c>
      <c r="F188" s="80" t="s">
        <v>88</v>
      </c>
      <c r="G188" s="80" t="s">
        <v>1949</v>
      </c>
      <c r="H188" s="80" t="s">
        <v>1950</v>
      </c>
      <c r="I188" s="177"/>
      <c r="J188" s="81">
        <v>16.69067174363796</v>
      </c>
      <c r="K188" s="81">
        <v>1.2795404258400769</v>
      </c>
      <c r="L188" s="81">
        <v>11.911787927572838</v>
      </c>
      <c r="M188" s="81">
        <v>20.509182630949962</v>
      </c>
      <c r="N188" s="81">
        <v>23.492422909422714</v>
      </c>
      <c r="O188" s="81">
        <v>18.134964137140098</v>
      </c>
      <c r="P188" s="81">
        <v>22.733165215206416</v>
      </c>
      <c r="Q188" s="81">
        <v>1.2290264035003902</v>
      </c>
      <c r="R188" s="81">
        <v>0</v>
      </c>
      <c r="S188" s="81">
        <v>0</v>
      </c>
      <c r="T188" s="82"/>
      <c r="U188" s="81">
        <v>2353846</v>
      </c>
      <c r="V188" s="81">
        <v>572</v>
      </c>
      <c r="W188" s="81">
        <v>282</v>
      </c>
      <c r="X188" s="81">
        <v>4006</v>
      </c>
      <c r="Y188" s="81">
        <v>6442</v>
      </c>
      <c r="Z188" s="81">
        <v>9485</v>
      </c>
      <c r="AA188" s="81">
        <v>4568</v>
      </c>
      <c r="AB188" s="81">
        <v>16119</v>
      </c>
      <c r="AC188" s="81">
        <v>0</v>
      </c>
      <c r="AD188" s="81">
        <v>0</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9.3040000000000003</v>
      </c>
      <c r="BJ188" s="81">
        <v>0</v>
      </c>
      <c r="BK188" s="81">
        <v>0</v>
      </c>
      <c r="BL188" s="81">
        <v>0</v>
      </c>
      <c r="BM188" s="82"/>
      <c r="BN188" s="81">
        <v>0</v>
      </c>
      <c r="BO188" s="81">
        <v>0</v>
      </c>
      <c r="BP188" s="81">
        <v>2</v>
      </c>
      <c r="BQ188" s="81">
        <v>0</v>
      </c>
      <c r="BR188" s="81">
        <v>0</v>
      </c>
      <c r="BS188" s="81">
        <v>0</v>
      </c>
      <c r="BT188"/>
      <c r="BU188" s="80">
        <v>9.3040000000000003</v>
      </c>
      <c r="BV188" s="80">
        <v>0</v>
      </c>
      <c r="BW188" s="80">
        <v>0</v>
      </c>
      <c r="BX188" s="80">
        <v>0</v>
      </c>
      <c r="BY188" s="80">
        <v>0</v>
      </c>
      <c r="BZ188" s="80">
        <v>0</v>
      </c>
      <c r="CA188" s="80">
        <v>0</v>
      </c>
      <c r="CB188" s="80">
        <v>0</v>
      </c>
      <c r="CC188" s="80">
        <v>0</v>
      </c>
    </row>
    <row r="189" spans="1:81">
      <c r="A189" s="80" t="s">
        <v>1959</v>
      </c>
      <c r="B189" s="80">
        <v>486</v>
      </c>
      <c r="C189" s="80">
        <v>10</v>
      </c>
      <c r="D189" s="80">
        <v>29</v>
      </c>
      <c r="E189" s="80">
        <v>2013</v>
      </c>
      <c r="F189" s="80" t="s">
        <v>89</v>
      </c>
      <c r="G189" s="80" t="s">
        <v>1949</v>
      </c>
      <c r="H189" s="80" t="s">
        <v>1950</v>
      </c>
      <c r="I189" s="177"/>
      <c r="J189" s="81">
        <v>20.513388094921368</v>
      </c>
      <c r="K189" s="81">
        <v>1.1570814528480773</v>
      </c>
      <c r="L189" s="81">
        <v>11.71608823155883</v>
      </c>
      <c r="M189" s="81">
        <v>19.54545017595224</v>
      </c>
      <c r="N189" s="81">
        <v>22.851108240940555</v>
      </c>
      <c r="O189" s="81">
        <v>17.458710782569266</v>
      </c>
      <c r="P189" s="81">
        <v>22.918728610420104</v>
      </c>
      <c r="Q189" s="81">
        <v>1.2329807209398336</v>
      </c>
      <c r="R189" s="81">
        <v>0</v>
      </c>
      <c r="S189" s="81">
        <v>0</v>
      </c>
      <c r="T189" s="82"/>
      <c r="U189" s="81">
        <v>2702095</v>
      </c>
      <c r="V189" s="81">
        <v>572</v>
      </c>
      <c r="W189" s="81">
        <v>282</v>
      </c>
      <c r="X189" s="81">
        <v>4006</v>
      </c>
      <c r="Y189" s="81">
        <v>6469</v>
      </c>
      <c r="Z189" s="81">
        <v>9539</v>
      </c>
      <c r="AA189" s="81">
        <v>4588</v>
      </c>
      <c r="AB189" s="81">
        <v>15939</v>
      </c>
      <c r="AC189" s="81">
        <v>0</v>
      </c>
      <c r="AD189" s="81">
        <v>0</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10.036</v>
      </c>
      <c r="BJ189" s="81">
        <v>0</v>
      </c>
      <c r="BK189" s="81">
        <v>0</v>
      </c>
      <c r="BL189" s="81">
        <v>0</v>
      </c>
      <c r="BM189" s="82"/>
      <c r="BN189" s="81">
        <v>0</v>
      </c>
      <c r="BO189" s="81">
        <v>0</v>
      </c>
      <c r="BP189" s="81">
        <v>2</v>
      </c>
      <c r="BQ189" s="81">
        <v>0</v>
      </c>
      <c r="BR189" s="81">
        <v>0</v>
      </c>
      <c r="BS189" s="81">
        <v>0</v>
      </c>
      <c r="BT189"/>
      <c r="BU189" s="80">
        <v>10.036</v>
      </c>
      <c r="BV189" s="80">
        <v>0</v>
      </c>
      <c r="BW189" s="80">
        <v>0</v>
      </c>
      <c r="BX189" s="80">
        <v>0</v>
      </c>
      <c r="BY189" s="80">
        <v>0</v>
      </c>
      <c r="BZ189" s="80">
        <v>0</v>
      </c>
      <c r="CA189" s="80">
        <v>0</v>
      </c>
      <c r="CB189" s="80">
        <v>0</v>
      </c>
      <c r="CC189" s="80">
        <v>0</v>
      </c>
    </row>
    <row r="190" spans="1:81">
      <c r="A190" s="80" t="s">
        <v>1960</v>
      </c>
      <c r="B190" s="80">
        <v>487</v>
      </c>
      <c r="C190" s="80">
        <v>11</v>
      </c>
      <c r="D190" s="80">
        <v>29</v>
      </c>
      <c r="E190" s="80">
        <v>2014</v>
      </c>
      <c r="F190" s="80" t="s">
        <v>90</v>
      </c>
      <c r="G190" s="80" t="s">
        <v>1949</v>
      </c>
      <c r="H190" s="80" t="s">
        <v>1950</v>
      </c>
      <c r="I190" s="177"/>
      <c r="J190" s="81">
        <v>19.027805061424914</v>
      </c>
      <c r="K190" s="81">
        <v>1.1843477078085674</v>
      </c>
      <c r="L190" s="81">
        <v>9.0506360423793186</v>
      </c>
      <c r="M190" s="81">
        <v>18.473113204076011</v>
      </c>
      <c r="N190" s="81">
        <v>21.435227839530629</v>
      </c>
      <c r="O190" s="81">
        <v>16.507136100918832</v>
      </c>
      <c r="P190" s="81">
        <v>22.927461272995419</v>
      </c>
      <c r="Q190" s="81">
        <v>1.1544889239570073</v>
      </c>
      <c r="R190" s="81">
        <v>0</v>
      </c>
      <c r="S190" s="81">
        <v>0</v>
      </c>
      <c r="T190" s="82"/>
      <c r="U190" s="81">
        <v>2730114</v>
      </c>
      <c r="V190" s="81">
        <v>468</v>
      </c>
      <c r="W190" s="81">
        <v>278</v>
      </c>
      <c r="X190" s="81">
        <v>3781</v>
      </c>
      <c r="Y190" s="81">
        <v>6405</v>
      </c>
      <c r="Z190" s="81">
        <v>9499</v>
      </c>
      <c r="AA190" s="81">
        <v>4566</v>
      </c>
      <c r="AB190" s="81">
        <v>15555</v>
      </c>
      <c r="AC190" s="81">
        <v>0</v>
      </c>
      <c r="AD190" s="81">
        <v>0</v>
      </c>
      <c r="AE190" s="82"/>
      <c r="AF190" s="81">
        <v>20047822.839039486</v>
      </c>
      <c r="AG190" s="81">
        <v>1001250.0145036501</v>
      </c>
      <c r="AH190" s="81">
        <v>1767699.8958619316</v>
      </c>
      <c r="AI190" s="81">
        <v>24810246.362111941</v>
      </c>
      <c r="AJ190" s="81">
        <v>29946135.39493683</v>
      </c>
      <c r="AK190" s="81">
        <v>0</v>
      </c>
      <c r="AL190" s="81">
        <v>0</v>
      </c>
      <c r="AM190" s="81">
        <v>2135469.0582911805</v>
      </c>
      <c r="AN190" s="81">
        <v>0</v>
      </c>
      <c r="AO190" s="81">
        <v>0</v>
      </c>
      <c r="AP190" s="82"/>
      <c r="AQ190" s="81">
        <v>372</v>
      </c>
      <c r="AR190" s="81">
        <v>148</v>
      </c>
      <c r="AS190" s="81">
        <v>0</v>
      </c>
      <c r="AT190" s="81">
        <v>0</v>
      </c>
      <c r="AU190" s="81">
        <v>0</v>
      </c>
      <c r="AV190" s="81">
        <v>0</v>
      </c>
      <c r="AW190" s="81" t="s">
        <v>564</v>
      </c>
      <c r="AX190" s="82"/>
      <c r="AY190" s="81">
        <v>1536.9</v>
      </c>
      <c r="AZ190" s="81">
        <v>11273.9</v>
      </c>
      <c r="BA190" s="81">
        <v>0</v>
      </c>
      <c r="BB190" s="81">
        <v>0</v>
      </c>
      <c r="BC190" s="81">
        <v>0</v>
      </c>
      <c r="BD190" s="81">
        <v>0</v>
      </c>
      <c r="BE190" s="81" t="s">
        <v>564</v>
      </c>
      <c r="BF190" s="82"/>
      <c r="BG190" s="81">
        <v>0</v>
      </c>
      <c r="BH190" s="81">
        <v>0</v>
      </c>
      <c r="BI190" s="81">
        <v>10.228999999999999</v>
      </c>
      <c r="BJ190" s="81">
        <v>0</v>
      </c>
      <c r="BK190" s="81">
        <v>0</v>
      </c>
      <c r="BL190" s="81">
        <v>0</v>
      </c>
      <c r="BM190" s="82"/>
      <c r="BN190" s="81">
        <v>0</v>
      </c>
      <c r="BO190" s="81">
        <v>0</v>
      </c>
      <c r="BP190" s="81">
        <v>2</v>
      </c>
      <c r="BQ190" s="81">
        <v>0</v>
      </c>
      <c r="BR190" s="81">
        <v>0</v>
      </c>
      <c r="BS190" s="81">
        <v>0</v>
      </c>
      <c r="BT190"/>
      <c r="BU190" s="80">
        <v>10.228999999999999</v>
      </c>
      <c r="BV190" s="80">
        <v>0</v>
      </c>
      <c r="BW190" s="80">
        <v>0</v>
      </c>
      <c r="BX190" s="80">
        <v>0</v>
      </c>
      <c r="BY190" s="80">
        <v>0</v>
      </c>
      <c r="BZ190" s="80">
        <v>0</v>
      </c>
      <c r="CA190" s="80">
        <v>0</v>
      </c>
      <c r="CB190" s="80">
        <v>0</v>
      </c>
      <c r="CC190" s="80">
        <v>0</v>
      </c>
    </row>
    <row r="191" spans="1:81">
      <c r="A191" s="80" t="s">
        <v>1961</v>
      </c>
      <c r="B191" s="80">
        <v>488</v>
      </c>
      <c r="C191" s="80">
        <v>12</v>
      </c>
      <c r="D191" s="80">
        <v>29</v>
      </c>
      <c r="E191" s="80">
        <v>2015</v>
      </c>
      <c r="F191" s="80" t="s">
        <v>91</v>
      </c>
      <c r="G191" s="80" t="s">
        <v>1949</v>
      </c>
      <c r="H191" s="80" t="s">
        <v>1950</v>
      </c>
      <c r="I191" s="177"/>
      <c r="J191" s="81">
        <v>15.806227847623047</v>
      </c>
      <c r="K191" s="81">
        <v>1.1257805495785354</v>
      </c>
      <c r="L191" s="81">
        <v>10.449001101967401</v>
      </c>
      <c r="M191" s="81">
        <v>16.822206412867896</v>
      </c>
      <c r="N191" s="81">
        <v>20.179936363409197</v>
      </c>
      <c r="O191" s="81">
        <v>16.461489045676167</v>
      </c>
      <c r="P191" s="81">
        <v>22.583679680991615</v>
      </c>
      <c r="Q191" s="81">
        <v>1.1076635201049814</v>
      </c>
      <c r="R191" s="81">
        <v>0</v>
      </c>
      <c r="S191" s="81">
        <v>0</v>
      </c>
      <c r="T191" s="82"/>
      <c r="U191" s="81">
        <v>2743984</v>
      </c>
      <c r="V191" s="81">
        <v>468</v>
      </c>
      <c r="W191" s="81">
        <v>278</v>
      </c>
      <c r="X191" s="81">
        <v>3781</v>
      </c>
      <c r="Y191" s="81">
        <v>6376</v>
      </c>
      <c r="Z191" s="81">
        <v>9564</v>
      </c>
      <c r="AA191" s="81">
        <v>4494</v>
      </c>
      <c r="AB191" s="81">
        <v>15245</v>
      </c>
      <c r="AC191" s="81">
        <v>0</v>
      </c>
      <c r="AD191" s="81">
        <v>0</v>
      </c>
      <c r="AE191" s="82"/>
      <c r="AF191" s="81">
        <v>17564411.526435345</v>
      </c>
      <c r="AG191" s="81">
        <v>872047.24706297985</v>
      </c>
      <c r="AH191" s="81">
        <v>1656085.7132318225</v>
      </c>
      <c r="AI191" s="81">
        <v>23372504.035223976</v>
      </c>
      <c r="AJ191" s="81">
        <v>29027154.758612279</v>
      </c>
      <c r="AK191" s="81">
        <v>0</v>
      </c>
      <c r="AL191" s="81">
        <v>0</v>
      </c>
      <c r="AM191" s="81">
        <v>2089263.2996302193</v>
      </c>
      <c r="AN191" s="81">
        <v>0</v>
      </c>
      <c r="AO191" s="81">
        <v>0</v>
      </c>
      <c r="AP191" s="82"/>
      <c r="AQ191" s="81">
        <v>400</v>
      </c>
      <c r="AR191" s="81">
        <v>264</v>
      </c>
      <c r="AS191" s="81">
        <v>0</v>
      </c>
      <c r="AT191" s="81">
        <v>0</v>
      </c>
      <c r="AU191" s="81">
        <v>0</v>
      </c>
      <c r="AV191" s="81">
        <v>0</v>
      </c>
      <c r="AW191" s="81" t="s">
        <v>564</v>
      </c>
      <c r="AX191" s="82"/>
      <c r="AY191" s="81">
        <v>1691.8000000000002</v>
      </c>
      <c r="AZ191" s="81">
        <v>22493.3</v>
      </c>
      <c r="BA191" s="81">
        <v>0</v>
      </c>
      <c r="BB191" s="81">
        <v>0</v>
      </c>
      <c r="BC191" s="81">
        <v>0</v>
      </c>
      <c r="BD191" s="81">
        <v>0</v>
      </c>
      <c r="BE191" s="81" t="s">
        <v>564</v>
      </c>
      <c r="BF191" s="82"/>
      <c r="BG191" s="81">
        <v>0</v>
      </c>
      <c r="BH191" s="81">
        <v>0</v>
      </c>
      <c r="BI191" s="81">
        <v>10.222</v>
      </c>
      <c r="BJ191" s="81">
        <v>0</v>
      </c>
      <c r="BK191" s="81">
        <v>0</v>
      </c>
      <c r="BL191" s="81">
        <v>0</v>
      </c>
      <c r="BM191" s="82"/>
      <c r="BN191" s="81">
        <v>0</v>
      </c>
      <c r="BO191" s="81">
        <v>0</v>
      </c>
      <c r="BP191" s="81">
        <v>2</v>
      </c>
      <c r="BQ191" s="81">
        <v>0</v>
      </c>
      <c r="BR191" s="81">
        <v>0</v>
      </c>
      <c r="BS191" s="81">
        <v>0</v>
      </c>
      <c r="BT191"/>
      <c r="BU191" s="80">
        <v>10.222</v>
      </c>
      <c r="BV191" s="80">
        <v>0</v>
      </c>
      <c r="BW191" s="80">
        <v>0</v>
      </c>
      <c r="BX191" s="80">
        <v>0</v>
      </c>
      <c r="BY191" s="80">
        <v>0</v>
      </c>
      <c r="BZ191" s="80">
        <v>0</v>
      </c>
      <c r="CA191" s="80">
        <v>0</v>
      </c>
      <c r="CB191" s="80">
        <v>0</v>
      </c>
      <c r="CC191" s="80">
        <v>0</v>
      </c>
    </row>
    <row r="192" spans="1:81">
      <c r="A192" s="80" t="s">
        <v>1962</v>
      </c>
      <c r="B192" s="80">
        <v>489</v>
      </c>
      <c r="C192" s="80">
        <v>13</v>
      </c>
      <c r="D192" s="80">
        <v>29</v>
      </c>
      <c r="E192" s="80">
        <v>2016</v>
      </c>
      <c r="F192" s="80" t="s">
        <v>92</v>
      </c>
      <c r="G192" s="80" t="s">
        <v>1949</v>
      </c>
      <c r="H192" s="80" t="s">
        <v>1950</v>
      </c>
      <c r="I192" s="177"/>
      <c r="J192" s="81">
        <v>25.484667848846797</v>
      </c>
      <c r="K192" s="81">
        <v>1.0365512066546918</v>
      </c>
      <c r="L192" s="81">
        <v>12.599853840540293</v>
      </c>
      <c r="M192" s="81">
        <v>16.44032331085188</v>
      </c>
      <c r="N192" s="81">
        <v>19.843480044783231</v>
      </c>
      <c r="O192" s="81">
        <v>16.127266785105054</v>
      </c>
      <c r="P192" s="81">
        <v>21.801085318130443</v>
      </c>
      <c r="Q192" s="81">
        <v>1.0526291110680144</v>
      </c>
      <c r="R192" s="81">
        <v>0</v>
      </c>
      <c r="S192" s="81">
        <v>0</v>
      </c>
      <c r="T192" s="82"/>
      <c r="U192" s="81">
        <v>4722176</v>
      </c>
      <c r="V192" s="81">
        <v>468</v>
      </c>
      <c r="W192" s="81">
        <v>278</v>
      </c>
      <c r="X192" s="81">
        <v>3781</v>
      </c>
      <c r="Y192" s="81">
        <v>6362</v>
      </c>
      <c r="Z192" s="81">
        <v>9485</v>
      </c>
      <c r="AA192" s="81">
        <v>4487</v>
      </c>
      <c r="AB192" s="81">
        <v>14903</v>
      </c>
      <c r="AC192" s="81">
        <v>0</v>
      </c>
      <c r="AD192" s="81">
        <v>0</v>
      </c>
      <c r="AE192" s="82"/>
      <c r="AF192" s="81">
        <v>28131266.68717245</v>
      </c>
      <c r="AG192" s="81">
        <v>774894.31245865859</v>
      </c>
      <c r="AH192" s="81">
        <v>1555154.983844524</v>
      </c>
      <c r="AI192" s="81">
        <v>24713656.55171483</v>
      </c>
      <c r="AJ192" s="81">
        <v>27631234.637494508</v>
      </c>
      <c r="AK192" s="81">
        <v>0</v>
      </c>
      <c r="AL192" s="81">
        <v>0</v>
      </c>
      <c r="AM192" s="81">
        <v>2043980.3737222201</v>
      </c>
      <c r="AN192" s="81">
        <v>0</v>
      </c>
      <c r="AO192" s="81">
        <v>0</v>
      </c>
      <c r="AP192" s="82"/>
      <c r="AQ192" s="81">
        <v>424</v>
      </c>
      <c r="AR192" s="81">
        <v>372</v>
      </c>
      <c r="AS192" s="81">
        <v>0</v>
      </c>
      <c r="AT192" s="81">
        <v>0</v>
      </c>
      <c r="AU192" s="81">
        <v>0</v>
      </c>
      <c r="AV192" s="81">
        <v>0</v>
      </c>
      <c r="AW192" s="81" t="s">
        <v>564</v>
      </c>
      <c r="AX192" s="82"/>
      <c r="AY192" s="81">
        <v>1814</v>
      </c>
      <c r="AZ192" s="81">
        <v>36271.1</v>
      </c>
      <c r="BA192" s="81">
        <v>0</v>
      </c>
      <c r="BB192" s="81">
        <v>0</v>
      </c>
      <c r="BC192" s="81">
        <v>0</v>
      </c>
      <c r="BD192" s="81">
        <v>0</v>
      </c>
      <c r="BE192" s="81" t="s">
        <v>564</v>
      </c>
      <c r="BF192" s="82"/>
      <c r="BG192" s="81">
        <v>0</v>
      </c>
      <c r="BH192" s="81">
        <v>0</v>
      </c>
      <c r="BI192" s="81">
        <v>10.487</v>
      </c>
      <c r="BJ192" s="81">
        <v>0</v>
      </c>
      <c r="BK192" s="81">
        <v>0</v>
      </c>
      <c r="BL192" s="81">
        <v>0</v>
      </c>
      <c r="BM192" s="82"/>
      <c r="BN192" s="81">
        <v>0</v>
      </c>
      <c r="BO192" s="81">
        <v>0</v>
      </c>
      <c r="BP192" s="81">
        <v>2</v>
      </c>
      <c r="BQ192" s="81">
        <v>0</v>
      </c>
      <c r="BR192" s="81">
        <v>0</v>
      </c>
      <c r="BS192" s="81">
        <v>0</v>
      </c>
      <c r="BT192"/>
      <c r="BU192" s="80">
        <v>10.487</v>
      </c>
      <c r="BV192" s="80">
        <v>0</v>
      </c>
      <c r="BW192" s="80">
        <v>0</v>
      </c>
      <c r="BX192" s="80">
        <v>0</v>
      </c>
      <c r="BY192" s="80">
        <v>0</v>
      </c>
      <c r="BZ192" s="80">
        <v>0</v>
      </c>
      <c r="CA192" s="80">
        <v>0</v>
      </c>
      <c r="CB192" s="80">
        <v>0</v>
      </c>
      <c r="CC192" s="80">
        <v>0</v>
      </c>
    </row>
    <row r="193" spans="1:81">
      <c r="A193" s="80" t="s">
        <v>1963</v>
      </c>
      <c r="B193" s="80">
        <v>490</v>
      </c>
      <c r="C193" s="80">
        <v>14</v>
      </c>
      <c r="D193" s="80">
        <v>29</v>
      </c>
      <c r="E193" s="80">
        <v>2017</v>
      </c>
      <c r="F193" s="80" t="s">
        <v>71</v>
      </c>
      <c r="G193" s="80" t="s">
        <v>1949</v>
      </c>
      <c r="H193" s="80" t="s">
        <v>1950</v>
      </c>
      <c r="I193" s="177"/>
      <c r="J193" s="81">
        <v>22.819445180805694</v>
      </c>
      <c r="K193" s="81">
        <v>1.0568118204109587</v>
      </c>
      <c r="L193" s="81">
        <v>11.141734980357056</v>
      </c>
      <c r="M193" s="81">
        <v>14.364789189440563</v>
      </c>
      <c r="N193" s="81">
        <v>17.953333811231431</v>
      </c>
      <c r="O193" s="81">
        <v>15.735322099939964</v>
      </c>
      <c r="P193" s="81">
        <v>21.518144917558459</v>
      </c>
      <c r="Q193" s="81">
        <v>0.99438929242208207</v>
      </c>
      <c r="R193" s="81">
        <v>0</v>
      </c>
      <c r="S193" s="81">
        <v>0</v>
      </c>
      <c r="T193" s="82"/>
      <c r="U193" s="81">
        <v>4576908</v>
      </c>
      <c r="V193" s="81">
        <v>468</v>
      </c>
      <c r="W193" s="81">
        <v>278</v>
      </c>
      <c r="X193" s="81">
        <v>3781</v>
      </c>
      <c r="Y193" s="81">
        <v>6354</v>
      </c>
      <c r="Z193" s="81">
        <v>9408</v>
      </c>
      <c r="AA193" s="81">
        <v>4457</v>
      </c>
      <c r="AB193" s="81">
        <v>14559</v>
      </c>
      <c r="AC193" s="81">
        <v>0</v>
      </c>
      <c r="AD193" s="81">
        <v>0</v>
      </c>
      <c r="AE193" s="82"/>
      <c r="AF193" s="81">
        <v>27546028.561052222</v>
      </c>
      <c r="AG193" s="81">
        <v>850226.49629250646</v>
      </c>
      <c r="AH193" s="81">
        <v>1875554.4527903311</v>
      </c>
      <c r="AI193" s="81">
        <v>24854069.467798281</v>
      </c>
      <c r="AJ193" s="81">
        <v>27901005.912808869</v>
      </c>
      <c r="AK193" s="81">
        <v>0</v>
      </c>
      <c r="AL193" s="81">
        <v>0</v>
      </c>
      <c r="AM193" s="81">
        <v>1999924.4375920719</v>
      </c>
      <c r="AN193" s="81">
        <v>0</v>
      </c>
      <c r="AO193" s="81">
        <v>0</v>
      </c>
      <c r="AP193" s="82"/>
      <c r="AQ193" s="81">
        <v>439</v>
      </c>
      <c r="AR193" s="81">
        <v>439</v>
      </c>
      <c r="AS193" s="81">
        <v>0</v>
      </c>
      <c r="AT193" s="81">
        <v>0</v>
      </c>
      <c r="AU193" s="81">
        <v>0</v>
      </c>
      <c r="AV193" s="81">
        <v>0</v>
      </c>
      <c r="AW193" s="81" t="s">
        <v>564</v>
      </c>
      <c r="AX193" s="82"/>
      <c r="AY193" s="81">
        <v>1905.8</v>
      </c>
      <c r="AZ193" s="81">
        <v>38821.000000000022</v>
      </c>
      <c r="BA193" s="81">
        <v>0</v>
      </c>
      <c r="BB193" s="81">
        <v>0</v>
      </c>
      <c r="BC193" s="81">
        <v>0</v>
      </c>
      <c r="BD193" s="81">
        <v>0</v>
      </c>
      <c r="BE193" s="81" t="s">
        <v>564</v>
      </c>
      <c r="BF193" s="82"/>
      <c r="BG193" s="81">
        <v>0</v>
      </c>
      <c r="BH193" s="81">
        <v>0</v>
      </c>
      <c r="BI193" s="81">
        <v>10.863</v>
      </c>
      <c r="BJ193" s="81">
        <v>0</v>
      </c>
      <c r="BK193" s="81">
        <v>0</v>
      </c>
      <c r="BL193" s="81">
        <v>0</v>
      </c>
      <c r="BM193" s="82"/>
      <c r="BN193" s="81">
        <v>0</v>
      </c>
      <c r="BO193" s="81">
        <v>0</v>
      </c>
      <c r="BP193" s="81">
        <v>2</v>
      </c>
      <c r="BQ193" s="81">
        <v>0</v>
      </c>
      <c r="BR193" s="81">
        <v>0</v>
      </c>
      <c r="BS193" s="81">
        <v>0</v>
      </c>
      <c r="BT193"/>
      <c r="BU193" s="80">
        <v>10.863</v>
      </c>
      <c r="BV193" s="80">
        <v>0</v>
      </c>
      <c r="BW193" s="80">
        <v>0</v>
      </c>
      <c r="BX193" s="80">
        <v>0</v>
      </c>
      <c r="BY193" s="80">
        <v>0</v>
      </c>
      <c r="BZ193" s="80">
        <v>0</v>
      </c>
      <c r="CA193" s="80">
        <v>0</v>
      </c>
      <c r="CB193" s="80">
        <v>0</v>
      </c>
      <c r="CC193" s="80">
        <v>0</v>
      </c>
    </row>
    <row r="194" spans="1:81">
      <c r="A194" s="80" t="s">
        <v>1964</v>
      </c>
      <c r="B194" s="80">
        <v>491</v>
      </c>
      <c r="C194" s="80">
        <v>15</v>
      </c>
      <c r="D194" s="80">
        <v>29</v>
      </c>
      <c r="E194" s="80">
        <v>2018</v>
      </c>
      <c r="F194" s="80" t="s">
        <v>93</v>
      </c>
      <c r="G194" s="80" t="s">
        <v>1949</v>
      </c>
      <c r="H194" s="80" t="s">
        <v>1950</v>
      </c>
      <c r="I194" s="177"/>
      <c r="J194" s="81">
        <v>21.208824929068815</v>
      </c>
      <c r="K194" s="81">
        <v>0.89829465532249653</v>
      </c>
      <c r="L194" s="81">
        <v>10.011341325600531</v>
      </c>
      <c r="M194" s="81">
        <v>12.790749340662007</v>
      </c>
      <c r="N194" s="81">
        <v>13.966250817395872</v>
      </c>
      <c r="O194" s="81">
        <v>15.200085710443206</v>
      </c>
      <c r="P194" s="81">
        <v>21.122312559169682</v>
      </c>
      <c r="Q194" s="81">
        <v>0.90290527692459399</v>
      </c>
      <c r="R194" s="81">
        <v>0</v>
      </c>
      <c r="S194" s="81">
        <v>0</v>
      </c>
      <c r="T194" s="82"/>
      <c r="U194" s="81">
        <v>4951512</v>
      </c>
      <c r="V194" s="81">
        <v>468</v>
      </c>
      <c r="W194" s="81">
        <v>278</v>
      </c>
      <c r="X194" s="81">
        <v>3781</v>
      </c>
      <c r="Y194" s="81">
        <v>6323</v>
      </c>
      <c r="Z194" s="81">
        <v>9262</v>
      </c>
      <c r="AA194" s="81">
        <v>4419</v>
      </c>
      <c r="AB194" s="81">
        <v>14246</v>
      </c>
      <c r="AC194" s="81">
        <v>0</v>
      </c>
      <c r="AD194" s="81">
        <v>0</v>
      </c>
      <c r="AE194" s="82"/>
      <c r="AF194" s="81">
        <v>29275877.591441609</v>
      </c>
      <c r="AG194" s="81">
        <v>711011.8796713443</v>
      </c>
      <c r="AH194" s="81">
        <v>1773306.019128904</v>
      </c>
      <c r="AI194" s="81">
        <v>24803171.519258101</v>
      </c>
      <c r="AJ194" s="81">
        <v>25666634.78191657</v>
      </c>
      <c r="AK194" s="81">
        <v>0</v>
      </c>
      <c r="AL194" s="81">
        <v>0</v>
      </c>
      <c r="AM194" s="81">
        <v>1960977.7231981501</v>
      </c>
      <c r="AN194" s="81">
        <v>0</v>
      </c>
      <c r="AO194" s="81">
        <v>0</v>
      </c>
      <c r="AP194" s="82"/>
      <c r="AQ194" s="81">
        <v>454</v>
      </c>
      <c r="AR194" s="81">
        <v>501</v>
      </c>
      <c r="AS194" s="81">
        <v>0</v>
      </c>
      <c r="AT194" s="81">
        <v>0</v>
      </c>
      <c r="AU194" s="81">
        <v>0</v>
      </c>
      <c r="AV194" s="81">
        <v>0</v>
      </c>
      <c r="AW194" s="81" t="s">
        <v>564</v>
      </c>
      <c r="AX194" s="82"/>
      <c r="AY194" s="81">
        <v>1995.9</v>
      </c>
      <c r="AZ194" s="81">
        <v>41129</v>
      </c>
      <c r="BA194" s="81">
        <v>0</v>
      </c>
      <c r="BB194" s="81">
        <v>0</v>
      </c>
      <c r="BC194" s="81">
        <v>0</v>
      </c>
      <c r="BD194" s="81">
        <v>0</v>
      </c>
      <c r="BE194" s="81" t="s">
        <v>564</v>
      </c>
      <c r="BF194" s="82"/>
      <c r="BG194" s="81">
        <v>0</v>
      </c>
      <c r="BH194" s="81">
        <v>0</v>
      </c>
      <c r="BI194" s="81">
        <v>10.141</v>
      </c>
      <c r="BJ194" s="81">
        <v>0</v>
      </c>
      <c r="BK194" s="81">
        <v>0</v>
      </c>
      <c r="BL194" s="81">
        <v>0</v>
      </c>
      <c r="BM194" s="82"/>
      <c r="BN194" s="81">
        <v>0</v>
      </c>
      <c r="BO194" s="81">
        <v>0</v>
      </c>
      <c r="BP194" s="81">
        <v>2</v>
      </c>
      <c r="BQ194" s="81">
        <v>0</v>
      </c>
      <c r="BR194" s="81">
        <v>0</v>
      </c>
      <c r="BS194" s="81">
        <v>0</v>
      </c>
      <c r="BT194"/>
      <c r="BU194" s="80">
        <v>10.141</v>
      </c>
      <c r="BV194" s="80">
        <v>0</v>
      </c>
      <c r="BW194" s="80">
        <v>0</v>
      </c>
      <c r="BX194" s="80">
        <v>0</v>
      </c>
      <c r="BY194" s="80">
        <v>0</v>
      </c>
      <c r="BZ194" s="80">
        <v>0</v>
      </c>
      <c r="CA194" s="80">
        <v>0</v>
      </c>
      <c r="CB194" s="80">
        <v>0</v>
      </c>
      <c r="CC194" s="80">
        <v>0</v>
      </c>
    </row>
    <row r="195" spans="1:81">
      <c r="A195" s="80" t="s">
        <v>1965</v>
      </c>
      <c r="B195" s="80">
        <v>492</v>
      </c>
      <c r="C195" s="80">
        <v>16</v>
      </c>
      <c r="D195" s="80">
        <v>29</v>
      </c>
      <c r="E195" s="80">
        <v>2019</v>
      </c>
      <c r="F195" s="80" t="s">
        <v>73</v>
      </c>
      <c r="G195" s="80" t="s">
        <v>1949</v>
      </c>
      <c r="H195" s="80" t="s">
        <v>1950</v>
      </c>
      <c r="I195" s="177"/>
      <c r="J195" s="81">
        <v>21.059200523498895</v>
      </c>
      <c r="K195" s="81">
        <v>0.85910958505533275</v>
      </c>
      <c r="L195" s="81">
        <v>10.100277460590972</v>
      </c>
      <c r="M195" s="81">
        <v>11.832084752982391</v>
      </c>
      <c r="N195" s="81">
        <v>13.577999745694688</v>
      </c>
      <c r="O195" s="81">
        <v>14.613416384882953</v>
      </c>
      <c r="P195" s="81">
        <v>20.843343940877393</v>
      </c>
      <c r="Q195" s="81">
        <v>0.85948002601678608</v>
      </c>
      <c r="R195" s="81">
        <v>0</v>
      </c>
      <c r="S195" s="81">
        <v>0</v>
      </c>
      <c r="T195" s="82"/>
      <c r="U195" s="81">
        <v>5083504</v>
      </c>
      <c r="V195" s="81">
        <v>468</v>
      </c>
      <c r="W195" s="81">
        <v>278</v>
      </c>
      <c r="X195" s="81">
        <v>3781</v>
      </c>
      <c r="Y195" s="81">
        <v>6280</v>
      </c>
      <c r="Z195" s="81">
        <v>9149</v>
      </c>
      <c r="AA195" s="81">
        <v>4328</v>
      </c>
      <c r="AB195" s="81">
        <v>13928</v>
      </c>
      <c r="AC195" s="81">
        <v>0</v>
      </c>
      <c r="AD195" s="81">
        <v>0</v>
      </c>
      <c r="AE195" s="82"/>
      <c r="AF195" s="81">
        <v>29489582.218612101</v>
      </c>
      <c r="AG195" s="81">
        <v>747159.23473887134</v>
      </c>
      <c r="AH195" s="81">
        <v>1879403.3115894641</v>
      </c>
      <c r="AI195" s="81">
        <v>23956028.93758522</v>
      </c>
      <c r="AJ195" s="81">
        <v>24297429.174171362</v>
      </c>
      <c r="AK195" s="81">
        <v>0</v>
      </c>
      <c r="AL195" s="81">
        <v>0</v>
      </c>
      <c r="AM195" s="81">
        <v>1896888.7500721363</v>
      </c>
      <c r="AN195" s="81">
        <v>0</v>
      </c>
      <c r="AO195" s="81">
        <v>0</v>
      </c>
      <c r="AP195" s="82"/>
      <c r="AQ195" s="81">
        <v>460</v>
      </c>
      <c r="AR195" s="81">
        <v>546</v>
      </c>
      <c r="AS195" s="81">
        <v>0</v>
      </c>
      <c r="AT195" s="81">
        <v>0</v>
      </c>
      <c r="AU195" s="81">
        <v>0</v>
      </c>
      <c r="AV195" s="81">
        <v>0</v>
      </c>
      <c r="AW195" s="81" t="s">
        <v>564</v>
      </c>
      <c r="AX195" s="82"/>
      <c r="AY195" s="81">
        <v>2034.6</v>
      </c>
      <c r="AZ195" s="81">
        <v>42858.600000000042</v>
      </c>
      <c r="BA195" s="81">
        <v>0</v>
      </c>
      <c r="BB195" s="81">
        <v>0</v>
      </c>
      <c r="BC195" s="81">
        <v>0</v>
      </c>
      <c r="BD195" s="81">
        <v>0</v>
      </c>
      <c r="BE195" s="81" t="s">
        <v>564</v>
      </c>
      <c r="BF195" s="82"/>
      <c r="BG195" s="81">
        <v>0</v>
      </c>
      <c r="BH195" s="81">
        <v>0</v>
      </c>
      <c r="BI195" s="81">
        <v>9.8870000000000005</v>
      </c>
      <c r="BJ195" s="81">
        <v>0</v>
      </c>
      <c r="BK195" s="81">
        <v>0</v>
      </c>
      <c r="BL195" s="81">
        <v>0</v>
      </c>
      <c r="BM195" s="82"/>
      <c r="BN195" s="81">
        <v>0</v>
      </c>
      <c r="BO195" s="81">
        <v>0</v>
      </c>
      <c r="BP195" s="81">
        <v>2</v>
      </c>
      <c r="BQ195" s="81">
        <v>0</v>
      </c>
      <c r="BR195" s="81">
        <v>0</v>
      </c>
      <c r="BS195" s="81">
        <v>0</v>
      </c>
      <c r="BT195"/>
      <c r="BU195" s="80">
        <v>9.8870000000000005</v>
      </c>
      <c r="BV195" s="80">
        <v>0</v>
      </c>
      <c r="BW195" s="80">
        <v>0</v>
      </c>
      <c r="BX195" s="80">
        <v>0</v>
      </c>
      <c r="BY195" s="80">
        <v>0</v>
      </c>
      <c r="BZ195" s="80">
        <v>0</v>
      </c>
      <c r="CA195" s="80">
        <v>0</v>
      </c>
      <c r="CB195" s="80">
        <v>0</v>
      </c>
      <c r="CC195" s="80">
        <v>0</v>
      </c>
    </row>
    <row r="196" spans="1:81">
      <c r="A196" s="80" t="s">
        <v>1966</v>
      </c>
      <c r="B196" s="80">
        <v>493</v>
      </c>
      <c r="C196" s="80">
        <v>17</v>
      </c>
      <c r="D196" s="80">
        <v>29</v>
      </c>
      <c r="E196" s="80">
        <v>2020</v>
      </c>
      <c r="F196" s="80" t="s">
        <v>218</v>
      </c>
      <c r="G196" s="80" t="s">
        <v>1949</v>
      </c>
      <c r="H196" s="80" t="s">
        <v>1950</v>
      </c>
      <c r="I196" s="177"/>
      <c r="J196" s="81">
        <v>21.555950340233348</v>
      </c>
      <c r="K196" s="81">
        <v>0.88338956766863297</v>
      </c>
      <c r="L196" s="81">
        <v>18.782511060968581</v>
      </c>
      <c r="M196" s="81">
        <v>12.192368922556913</v>
      </c>
      <c r="N196" s="81">
        <v>15.349097095847375</v>
      </c>
      <c r="O196" s="81">
        <v>12.753040954016392</v>
      </c>
      <c r="P196" s="81">
        <v>19.396996455279101</v>
      </c>
      <c r="Q196" s="81">
        <v>0.80284253704672859</v>
      </c>
      <c r="R196" s="81">
        <v>0</v>
      </c>
      <c r="S196" s="81">
        <v>0</v>
      </c>
      <c r="T196" s="82"/>
      <c r="U196" s="81">
        <v>5103440</v>
      </c>
      <c r="V196" s="81">
        <v>456</v>
      </c>
      <c r="W196" s="81">
        <v>626</v>
      </c>
      <c r="X196" s="81">
        <v>3692</v>
      </c>
      <c r="Y196" s="81">
        <v>6244</v>
      </c>
      <c r="Z196" s="81">
        <v>9113</v>
      </c>
      <c r="AA196" s="81">
        <v>4376</v>
      </c>
      <c r="AB196" s="81">
        <v>13616</v>
      </c>
      <c r="AC196" s="81">
        <v>0</v>
      </c>
      <c r="AD196" s="81">
        <v>0</v>
      </c>
      <c r="AE196" s="82"/>
      <c r="AF196" s="81">
        <v>30077836.795683261</v>
      </c>
      <c r="AG196" s="81">
        <v>680158.41329947452</v>
      </c>
      <c r="AH196" s="81">
        <v>3409728.9407630959</v>
      </c>
      <c r="AI196" s="81">
        <v>23899824.865792029</v>
      </c>
      <c r="AJ196" s="81">
        <v>28646764.384285729</v>
      </c>
      <c r="AK196" s="81"/>
      <c r="AL196" s="81"/>
      <c r="AM196" s="81">
        <v>1777039.2769151898</v>
      </c>
      <c r="AN196" s="81"/>
      <c r="AO196" s="81"/>
      <c r="AP196" s="82"/>
      <c r="AQ196" s="81">
        <v>471</v>
      </c>
      <c r="AR196" s="81">
        <v>611</v>
      </c>
      <c r="AS196" s="81">
        <v>0</v>
      </c>
      <c r="AT196" s="81">
        <v>0</v>
      </c>
      <c r="AU196" s="81">
        <v>0</v>
      </c>
      <c r="AV196" s="81">
        <v>0</v>
      </c>
      <c r="AW196" s="81">
        <v>0</v>
      </c>
      <c r="AX196" s="82"/>
      <c r="AY196" s="81">
        <v>2110.9</v>
      </c>
      <c r="AZ196" s="81">
        <v>48456.599999999853</v>
      </c>
      <c r="BA196" s="81">
        <v>0</v>
      </c>
      <c r="BB196" s="81">
        <v>0</v>
      </c>
      <c r="BC196" s="81">
        <v>0</v>
      </c>
      <c r="BD196" s="81">
        <v>0</v>
      </c>
      <c r="BE196" s="81">
        <v>0</v>
      </c>
      <c r="BF196" s="82"/>
      <c r="BG196" s="81">
        <v>0</v>
      </c>
      <c r="BH196" s="81">
        <v>0</v>
      </c>
      <c r="BI196" s="81">
        <v>12.16</v>
      </c>
      <c r="BJ196" s="81">
        <v>0</v>
      </c>
      <c r="BK196" s="81">
        <v>0</v>
      </c>
      <c r="BL196" s="81">
        <v>0</v>
      </c>
      <c r="BM196" s="82"/>
      <c r="BN196" s="81">
        <v>0</v>
      </c>
      <c r="BO196" s="81">
        <v>0</v>
      </c>
      <c r="BP196" s="81">
        <v>3</v>
      </c>
      <c r="BQ196" s="81">
        <v>0</v>
      </c>
      <c r="BR196" s="81">
        <v>0</v>
      </c>
      <c r="BS196" s="81">
        <v>0</v>
      </c>
      <c r="BT196"/>
      <c r="BU196" s="80">
        <v>12.16</v>
      </c>
      <c r="BV196" s="80">
        <v>0</v>
      </c>
      <c r="BW196" s="80">
        <v>0</v>
      </c>
      <c r="BX196" s="80">
        <v>0</v>
      </c>
      <c r="BY196" s="80">
        <v>0</v>
      </c>
      <c r="BZ196" s="80">
        <v>0</v>
      </c>
      <c r="CA196" s="80">
        <v>0</v>
      </c>
      <c r="CB196" s="80">
        <v>0</v>
      </c>
      <c r="CC196" s="80">
        <v>0</v>
      </c>
    </row>
    <row r="197" spans="1:81">
      <c r="A197" s="80" t="s">
        <v>1967</v>
      </c>
      <c r="B197" s="80">
        <v>493</v>
      </c>
      <c r="C197" s="80">
        <v>18</v>
      </c>
      <c r="D197" s="80">
        <v>29</v>
      </c>
      <c r="E197" s="80">
        <v>2021</v>
      </c>
      <c r="F197" s="80" t="s">
        <v>75</v>
      </c>
      <c r="G197" s="174" t="s">
        <v>1949</v>
      </c>
      <c r="H197" s="80" t="s">
        <v>1950</v>
      </c>
      <c r="I197" s="177"/>
      <c r="J197" s="81">
        <v>17.374458756346783</v>
      </c>
      <c r="K197" s="81">
        <v>0.99548300677700285</v>
      </c>
      <c r="L197" s="81">
        <v>18.984417775345605</v>
      </c>
      <c r="M197" s="81">
        <v>11.400673288018966</v>
      </c>
      <c r="N197" s="81">
        <v>12.779159126756337</v>
      </c>
      <c r="O197" s="81">
        <v>12.239954834115586</v>
      </c>
      <c r="P197" s="81">
        <v>19.594753431686232</v>
      </c>
      <c r="Q197" s="81">
        <v>0.79481474854676581</v>
      </c>
      <c r="R197" s="81">
        <v>0</v>
      </c>
      <c r="S197" s="81">
        <v>0</v>
      </c>
      <c r="T197" s="82"/>
      <c r="U197" s="81">
        <v>5097904</v>
      </c>
      <c r="V197" s="81">
        <v>456</v>
      </c>
      <c r="W197" s="81">
        <v>626</v>
      </c>
      <c r="X197" s="81">
        <v>3692</v>
      </c>
      <c r="Y197" s="81">
        <v>6191</v>
      </c>
      <c r="Z197" s="81">
        <v>9006</v>
      </c>
      <c r="AA197" s="81">
        <v>4311</v>
      </c>
      <c r="AB197" s="81">
        <v>13320</v>
      </c>
      <c r="AC197" s="81">
        <v>0</v>
      </c>
      <c r="AD197" s="81">
        <v>0</v>
      </c>
      <c r="AE197" s="82"/>
      <c r="AF197" s="81">
        <v>26695543.546238009</v>
      </c>
      <c r="AG197" s="81">
        <v>769459.95779054507</v>
      </c>
      <c r="AH197" s="81">
        <v>3501226.4032986076</v>
      </c>
      <c r="AI197" s="81">
        <v>25523929.683538515</v>
      </c>
      <c r="AJ197" s="81">
        <v>24713512.23695245</v>
      </c>
      <c r="AK197" s="81">
        <v>0</v>
      </c>
      <c r="AL197" s="81">
        <v>0</v>
      </c>
      <c r="AM197" s="81">
        <v>1748434.9855999348</v>
      </c>
      <c r="AN197" s="81">
        <v>0</v>
      </c>
      <c r="AO197" s="81">
        <v>0</v>
      </c>
      <c r="AP197" s="82"/>
      <c r="AQ197" s="81">
        <v>487</v>
      </c>
      <c r="AR197" s="81">
        <v>689</v>
      </c>
      <c r="AS197" s="81">
        <v>0</v>
      </c>
      <c r="AT197" s="81">
        <v>0</v>
      </c>
      <c r="AU197" s="81">
        <v>0</v>
      </c>
      <c r="AV197" s="81">
        <v>0</v>
      </c>
      <c r="AW197" s="81"/>
      <c r="AX197" s="82"/>
      <c r="AY197" s="81">
        <v>2209.6999999999989</v>
      </c>
      <c r="AZ197" s="81">
        <v>52156.79999999985</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1968</v>
      </c>
      <c r="B198" s="80">
        <v>493</v>
      </c>
      <c r="C198" s="80">
        <v>19</v>
      </c>
      <c r="D198" s="80">
        <v>29</v>
      </c>
      <c r="E198" s="80">
        <v>2022</v>
      </c>
      <c r="F198" s="80" t="s">
        <v>568</v>
      </c>
      <c r="G198" s="174" t="s">
        <v>1949</v>
      </c>
      <c r="H198" s="80" t="s">
        <v>1950</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504</v>
      </c>
      <c r="AR198" s="81">
        <v>708</v>
      </c>
      <c r="AS198" s="81">
        <v>0</v>
      </c>
      <c r="AT198" s="81">
        <v>0</v>
      </c>
      <c r="AU198" s="81">
        <v>0</v>
      </c>
      <c r="AV198" s="81">
        <v>0</v>
      </c>
      <c r="AW198" s="81"/>
      <c r="AX198" s="82"/>
      <c r="AY198" s="81">
        <v>2330.3000000000002</v>
      </c>
      <c r="AZ198" s="81">
        <v>57992.499999999847</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1969</v>
      </c>
      <c r="B199" s="80">
        <v>443</v>
      </c>
      <c r="C199" s="80">
        <v>1</v>
      </c>
      <c r="D199" s="80">
        <v>27</v>
      </c>
      <c r="E199" s="80">
        <v>1990</v>
      </c>
      <c r="F199" s="80" t="s">
        <v>562</v>
      </c>
      <c r="G199" s="80" t="s">
        <v>1970</v>
      </c>
      <c r="H199" s="80" t="s">
        <v>1971</v>
      </c>
      <c r="I199" s="177"/>
      <c r="J199" s="81">
        <v>7.1987351165308331</v>
      </c>
      <c r="K199" s="81">
        <v>2.316882370522594</v>
      </c>
      <c r="L199" s="81">
        <v>7.1229035255398916</v>
      </c>
      <c r="M199" s="81">
        <v>16.599652543258991</v>
      </c>
      <c r="N199" s="81">
        <v>20.026891149281639</v>
      </c>
      <c r="O199" s="81">
        <v>10.131002992136036</v>
      </c>
      <c r="P199" s="81">
        <v>11.828125146980643</v>
      </c>
      <c r="Q199" s="81">
        <v>0.92648688985819494</v>
      </c>
      <c r="R199" s="81">
        <v>13.798494019236239</v>
      </c>
      <c r="S199" s="81">
        <v>0.94753088094057747</v>
      </c>
      <c r="T199" s="82"/>
      <c r="U199" s="81">
        <v>340112</v>
      </c>
      <c r="V199" s="81">
        <v>541</v>
      </c>
      <c r="W199" s="81">
        <v>75</v>
      </c>
      <c r="X199" s="81">
        <v>3599</v>
      </c>
      <c r="Y199" s="81">
        <v>4604</v>
      </c>
      <c r="Z199" s="81">
        <v>4167</v>
      </c>
      <c r="AA199" s="81">
        <v>2872</v>
      </c>
      <c r="AB199" s="81">
        <v>15043</v>
      </c>
      <c r="AC199" s="81">
        <v>2389924</v>
      </c>
      <c r="AD199" s="81">
        <v>0.94753088094057747</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1972</v>
      </c>
      <c r="B200" s="80">
        <v>444</v>
      </c>
      <c r="C200" s="80">
        <v>2</v>
      </c>
      <c r="D200" s="80">
        <v>27</v>
      </c>
      <c r="E200" s="80">
        <v>2005</v>
      </c>
      <c r="F200" s="80" t="s">
        <v>565</v>
      </c>
      <c r="G200" s="80" t="s">
        <v>1970</v>
      </c>
      <c r="H200" s="80" t="s">
        <v>1971</v>
      </c>
      <c r="I200" s="177"/>
      <c r="J200" s="81">
        <v>13.986364320034509</v>
      </c>
      <c r="K200" s="81">
        <v>2.4472098270012212</v>
      </c>
      <c r="L200" s="81">
        <v>8.5562257404272533</v>
      </c>
      <c r="M200" s="81">
        <v>38.310525166804425</v>
      </c>
      <c r="N200" s="81">
        <v>28.498729554539391</v>
      </c>
      <c r="O200" s="81">
        <v>14.601881654498918</v>
      </c>
      <c r="P200" s="81">
        <v>17.062255282760113</v>
      </c>
      <c r="Q200" s="81">
        <v>0.84589873994581311</v>
      </c>
      <c r="R200" s="81">
        <v>31.882737689092608</v>
      </c>
      <c r="S200" s="81">
        <v>2.2271039238316437</v>
      </c>
      <c r="T200" s="82"/>
      <c r="U200" s="81">
        <v>570568</v>
      </c>
      <c r="V200" s="81">
        <v>649</v>
      </c>
      <c r="W200" s="81">
        <v>93</v>
      </c>
      <c r="X200" s="81">
        <v>3571</v>
      </c>
      <c r="Y200" s="81">
        <v>5748</v>
      </c>
      <c r="Z200" s="81">
        <v>6950</v>
      </c>
      <c r="AA200" s="81">
        <v>3393</v>
      </c>
      <c r="AB200" s="81">
        <v>14358</v>
      </c>
      <c r="AC200" s="81">
        <v>5637802</v>
      </c>
      <c r="AD200" s="81">
        <v>2.2271039238316437</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1973</v>
      </c>
      <c r="B201" s="80">
        <v>445</v>
      </c>
      <c r="C201" s="80">
        <v>3</v>
      </c>
      <c r="D201" s="80">
        <v>27</v>
      </c>
      <c r="E201" s="80">
        <v>2006</v>
      </c>
      <c r="F201" s="80" t="s">
        <v>566</v>
      </c>
      <c r="G201" s="80" t="s">
        <v>1970</v>
      </c>
      <c r="H201" s="80" t="s">
        <v>1971</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1974</v>
      </c>
      <c r="B202" s="80">
        <v>446</v>
      </c>
      <c r="C202" s="80">
        <v>4</v>
      </c>
      <c r="D202" s="80">
        <v>27</v>
      </c>
      <c r="E202" s="80">
        <v>2007</v>
      </c>
      <c r="F202" s="80" t="s">
        <v>567</v>
      </c>
      <c r="G202" s="80" t="s">
        <v>1970</v>
      </c>
      <c r="H202" s="80" t="s">
        <v>1971</v>
      </c>
      <c r="I202" s="177"/>
      <c r="J202" s="81">
        <v>13.087934546335184</v>
      </c>
      <c r="K202" s="81">
        <v>2.2654801438431282</v>
      </c>
      <c r="L202" s="81">
        <v>8.6618747352882597</v>
      </c>
      <c r="M202" s="81">
        <v>31.025620568773334</v>
      </c>
      <c r="N202" s="81">
        <v>25.935338822687921</v>
      </c>
      <c r="O202" s="81">
        <v>13.914958244726078</v>
      </c>
      <c r="P202" s="81">
        <v>17.132312231851017</v>
      </c>
      <c r="Q202" s="81">
        <v>0.87969613301910998</v>
      </c>
      <c r="R202" s="81">
        <v>28.753162584391188</v>
      </c>
      <c r="S202" s="81">
        <v>1.5697282465365237</v>
      </c>
      <c r="T202" s="82"/>
      <c r="U202" s="81">
        <v>586912</v>
      </c>
      <c r="V202" s="81">
        <v>609</v>
      </c>
      <c r="W202" s="81">
        <v>115</v>
      </c>
      <c r="X202" s="81">
        <v>4016</v>
      </c>
      <c r="Y202" s="81">
        <v>5891</v>
      </c>
      <c r="Z202" s="81">
        <v>6885</v>
      </c>
      <c r="AA202" s="81">
        <v>3355</v>
      </c>
      <c r="AB202" s="81">
        <v>14142</v>
      </c>
      <c r="AC202" s="81">
        <v>5230286</v>
      </c>
      <c r="AD202" s="81">
        <v>1.5697282465365237</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1975</v>
      </c>
      <c r="B203" s="80">
        <v>447</v>
      </c>
      <c r="C203" s="80">
        <v>5</v>
      </c>
      <c r="D203" s="80">
        <v>27</v>
      </c>
      <c r="E203" s="80">
        <v>2008</v>
      </c>
      <c r="F203" s="80" t="s">
        <v>84</v>
      </c>
      <c r="G203" s="80" t="s">
        <v>1970</v>
      </c>
      <c r="H203" s="80" t="s">
        <v>1971</v>
      </c>
      <c r="I203" s="177"/>
      <c r="J203" s="81">
        <v>12.223119702418609</v>
      </c>
      <c r="K203" s="81">
        <v>1.7538349005188636</v>
      </c>
      <c r="L203" s="81">
        <v>7.869139470928749</v>
      </c>
      <c r="M203" s="81">
        <v>34.679496241182513</v>
      </c>
      <c r="N203" s="81">
        <v>27.43356547780861</v>
      </c>
      <c r="O203" s="81">
        <v>13.696956135513179</v>
      </c>
      <c r="P203" s="81">
        <v>16.765941063983163</v>
      </c>
      <c r="Q203" s="81">
        <v>0.86015021091336585</v>
      </c>
      <c r="R203" s="81">
        <v>27.347566313891829</v>
      </c>
      <c r="S203" s="81">
        <v>2.8983675609513542</v>
      </c>
      <c r="T203" s="82"/>
      <c r="U203" s="81">
        <v>634654</v>
      </c>
      <c r="V203" s="81">
        <v>609</v>
      </c>
      <c r="W203" s="81">
        <v>115</v>
      </c>
      <c r="X203" s="81">
        <v>4016</v>
      </c>
      <c r="Y203" s="81">
        <v>5896</v>
      </c>
      <c r="Z203" s="81">
        <v>7015</v>
      </c>
      <c r="AA203" s="81">
        <v>3287</v>
      </c>
      <c r="AB203" s="81">
        <v>14055</v>
      </c>
      <c r="AC203" s="81">
        <v>5165579</v>
      </c>
      <c r="AD203" s="81">
        <v>2.8983675609513542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1976</v>
      </c>
      <c r="B204" s="80">
        <v>448</v>
      </c>
      <c r="C204" s="80">
        <v>6</v>
      </c>
      <c r="D204" s="80">
        <v>27</v>
      </c>
      <c r="E204" s="80">
        <v>2009</v>
      </c>
      <c r="F204" s="80" t="s">
        <v>85</v>
      </c>
      <c r="G204" s="80" t="s">
        <v>1970</v>
      </c>
      <c r="H204" s="80" t="s">
        <v>1971</v>
      </c>
      <c r="I204" s="177"/>
      <c r="J204" s="81">
        <v>11.434314074154765</v>
      </c>
      <c r="K204" s="81">
        <v>1.6072315857906765</v>
      </c>
      <c r="L204" s="81">
        <v>6.2207872149922139</v>
      </c>
      <c r="M204" s="81">
        <v>33.645809653158572</v>
      </c>
      <c r="N204" s="81">
        <v>24.590676071450805</v>
      </c>
      <c r="O204" s="81">
        <v>14.13581552047267</v>
      </c>
      <c r="P204" s="81">
        <v>16.450560724312776</v>
      </c>
      <c r="Q204" s="81">
        <v>0.81407631137274172</v>
      </c>
      <c r="R204" s="81">
        <v>34.140412253487717</v>
      </c>
      <c r="S204" s="81">
        <v>3.3585690122678979</v>
      </c>
      <c r="T204" s="82"/>
      <c r="U204" s="81">
        <v>531443</v>
      </c>
      <c r="V204" s="81">
        <v>557</v>
      </c>
      <c r="W204" s="81">
        <v>138</v>
      </c>
      <c r="X204" s="81">
        <v>4348</v>
      </c>
      <c r="Y204" s="81">
        <v>5928</v>
      </c>
      <c r="Z204" s="81">
        <v>7146</v>
      </c>
      <c r="AA204" s="81">
        <v>3311</v>
      </c>
      <c r="AB204" s="81">
        <v>13964</v>
      </c>
      <c r="AC204" s="81">
        <v>6291179</v>
      </c>
      <c r="AD204" s="81">
        <v>3.3585690122678979</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4.9939999999999998</v>
      </c>
      <c r="BI204" s="81">
        <v>0</v>
      </c>
      <c r="BJ204" s="81">
        <v>0</v>
      </c>
      <c r="BK204" s="81">
        <v>0</v>
      </c>
      <c r="BL204" s="81">
        <v>0</v>
      </c>
      <c r="BM204" s="82"/>
      <c r="BN204" s="81">
        <v>0</v>
      </c>
      <c r="BO204" s="81">
        <v>1</v>
      </c>
      <c r="BP204" s="81">
        <v>0</v>
      </c>
      <c r="BQ204" s="81">
        <v>0</v>
      </c>
      <c r="BR204" s="81">
        <v>0</v>
      </c>
      <c r="BS204" s="81">
        <v>0</v>
      </c>
      <c r="BT204"/>
      <c r="BU204" s="80"/>
      <c r="BV204" s="80"/>
      <c r="BW204" s="80"/>
      <c r="BX204" s="80"/>
      <c r="BY204" s="80"/>
      <c r="BZ204" s="80"/>
      <c r="CA204" s="80"/>
      <c r="CB204" s="80"/>
      <c r="CC204" s="80"/>
    </row>
    <row r="205" spans="1:81">
      <c r="A205" s="80" t="s">
        <v>1977</v>
      </c>
      <c r="B205" s="80">
        <v>449</v>
      </c>
      <c r="C205" s="80">
        <v>7</v>
      </c>
      <c r="D205" s="80">
        <v>27</v>
      </c>
      <c r="E205" s="80">
        <v>2010</v>
      </c>
      <c r="F205" s="80" t="s">
        <v>86</v>
      </c>
      <c r="G205" s="80" t="s">
        <v>1970</v>
      </c>
      <c r="H205" s="80" t="s">
        <v>1971</v>
      </c>
      <c r="I205" s="177"/>
      <c r="J205" s="81">
        <v>10.608130572908195</v>
      </c>
      <c r="K205" s="81">
        <v>1.7039603752867065</v>
      </c>
      <c r="L205" s="81">
        <v>6.0650522110225236</v>
      </c>
      <c r="M205" s="81">
        <v>34.881271354351831</v>
      </c>
      <c r="N205" s="81">
        <v>25.954783362581598</v>
      </c>
      <c r="O205" s="81">
        <v>14.326402293633539</v>
      </c>
      <c r="P205" s="81">
        <v>16.820957525972862</v>
      </c>
      <c r="Q205" s="81">
        <v>0.83650667045833538</v>
      </c>
      <c r="R205" s="81">
        <v>36.579639575916374</v>
      </c>
      <c r="S205" s="81">
        <v>1.9257520678686666</v>
      </c>
      <c r="T205" s="82"/>
      <c r="U205" s="81">
        <v>559064</v>
      </c>
      <c r="V205" s="81">
        <v>557</v>
      </c>
      <c r="W205" s="81">
        <v>138</v>
      </c>
      <c r="X205" s="81">
        <v>4348</v>
      </c>
      <c r="Y205" s="81">
        <v>5928</v>
      </c>
      <c r="Z205" s="81">
        <v>7276</v>
      </c>
      <c r="AA205" s="81">
        <v>3301</v>
      </c>
      <c r="AB205" s="81">
        <v>13749</v>
      </c>
      <c r="AC205" s="81">
        <v>6387850</v>
      </c>
      <c r="AD205" s="81">
        <v>1.9257520678686666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3.45</v>
      </c>
      <c r="BI205" s="81">
        <v>0</v>
      </c>
      <c r="BJ205" s="81">
        <v>0</v>
      </c>
      <c r="BK205" s="81">
        <v>0</v>
      </c>
      <c r="BL205" s="81">
        <v>0</v>
      </c>
      <c r="BM205" s="82"/>
      <c r="BN205" s="81">
        <v>0</v>
      </c>
      <c r="BO205" s="81">
        <v>1</v>
      </c>
      <c r="BP205" s="81">
        <v>0</v>
      </c>
      <c r="BQ205" s="81">
        <v>0</v>
      </c>
      <c r="BR205" s="81">
        <v>0</v>
      </c>
      <c r="BS205" s="81">
        <v>0</v>
      </c>
      <c r="BT205"/>
      <c r="BU205" s="80">
        <v>3.45</v>
      </c>
      <c r="BV205" s="80">
        <v>0</v>
      </c>
      <c r="BW205" s="80">
        <v>0</v>
      </c>
      <c r="BX205" s="80">
        <v>0</v>
      </c>
      <c r="BY205" s="80">
        <v>0</v>
      </c>
      <c r="BZ205" s="80">
        <v>0</v>
      </c>
      <c r="CA205" s="80">
        <v>0</v>
      </c>
      <c r="CB205" s="80">
        <v>0</v>
      </c>
      <c r="CC205" s="80">
        <v>0</v>
      </c>
    </row>
    <row r="206" spans="1:81">
      <c r="A206" s="80" t="s">
        <v>1978</v>
      </c>
      <c r="B206" s="80">
        <v>450</v>
      </c>
      <c r="C206" s="80">
        <v>8</v>
      </c>
      <c r="D206" s="80">
        <v>27</v>
      </c>
      <c r="E206" s="80">
        <v>2011</v>
      </c>
      <c r="F206" s="80" t="s">
        <v>87</v>
      </c>
      <c r="G206" s="80" t="s">
        <v>1970</v>
      </c>
      <c r="H206" s="80" t="s">
        <v>1971</v>
      </c>
      <c r="I206" s="177"/>
      <c r="J206" s="81">
        <v>10.309272238147619</v>
      </c>
      <c r="K206" s="81">
        <v>1.925160158983463</v>
      </c>
      <c r="L206" s="81">
        <v>6.8089721944634194</v>
      </c>
      <c r="M206" s="81">
        <v>33.954105729365786</v>
      </c>
      <c r="N206" s="81">
        <v>27.13862518997076</v>
      </c>
      <c r="O206" s="81">
        <v>14.297358309683046</v>
      </c>
      <c r="P206" s="81">
        <v>16.374445812825297</v>
      </c>
      <c r="Q206" s="81">
        <v>0.96649576479949295</v>
      </c>
      <c r="R206" s="81">
        <v>38.808452604536697</v>
      </c>
      <c r="S206" s="81">
        <v>1.8774543020290979</v>
      </c>
      <c r="T206" s="82"/>
      <c r="U206" s="81">
        <v>576510</v>
      </c>
      <c r="V206" s="81">
        <v>557</v>
      </c>
      <c r="W206" s="81">
        <v>138</v>
      </c>
      <c r="X206" s="81">
        <v>4348</v>
      </c>
      <c r="Y206" s="81">
        <v>6011</v>
      </c>
      <c r="Z206" s="81">
        <v>7419</v>
      </c>
      <c r="AA206" s="81">
        <v>3309</v>
      </c>
      <c r="AB206" s="81">
        <v>13772</v>
      </c>
      <c r="AC206" s="81">
        <v>6765856</v>
      </c>
      <c r="AD206" s="81">
        <v>1.8774543020290979</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3.7480000000000002</v>
      </c>
      <c r="BI206" s="81">
        <v>0</v>
      </c>
      <c r="BJ206" s="81">
        <v>0</v>
      </c>
      <c r="BK206" s="81">
        <v>0</v>
      </c>
      <c r="BL206" s="81">
        <v>0</v>
      </c>
      <c r="BM206" s="82"/>
      <c r="BN206" s="81">
        <v>0</v>
      </c>
      <c r="BO206" s="81">
        <v>1</v>
      </c>
      <c r="BP206" s="81">
        <v>0</v>
      </c>
      <c r="BQ206" s="81">
        <v>0</v>
      </c>
      <c r="BR206" s="81">
        <v>0</v>
      </c>
      <c r="BS206" s="81">
        <v>0</v>
      </c>
      <c r="BT206"/>
      <c r="BU206" s="80">
        <v>3.7480000000000002</v>
      </c>
      <c r="BV206" s="80">
        <v>0</v>
      </c>
      <c r="BW206" s="80">
        <v>0</v>
      </c>
      <c r="BX206" s="80">
        <v>0</v>
      </c>
      <c r="BY206" s="80">
        <v>0</v>
      </c>
      <c r="BZ206" s="80">
        <v>0</v>
      </c>
      <c r="CA206" s="80">
        <v>0</v>
      </c>
      <c r="CB206" s="80">
        <v>0</v>
      </c>
      <c r="CC206" s="80">
        <v>0</v>
      </c>
    </row>
    <row r="207" spans="1:81">
      <c r="A207" s="80" t="s">
        <v>1979</v>
      </c>
      <c r="B207" s="80">
        <v>451</v>
      </c>
      <c r="C207" s="80">
        <v>9</v>
      </c>
      <c r="D207" s="80">
        <v>27</v>
      </c>
      <c r="E207" s="80">
        <v>2012</v>
      </c>
      <c r="F207" s="80" t="s">
        <v>88</v>
      </c>
      <c r="G207" s="80" t="s">
        <v>1970</v>
      </c>
      <c r="H207" s="80" t="s">
        <v>1971</v>
      </c>
      <c r="I207" s="177"/>
      <c r="J207" s="81">
        <v>8.3215906362506491</v>
      </c>
      <c r="K207" s="81">
        <v>1.703822872214974</v>
      </c>
      <c r="L207" s="81">
        <v>6.5694738929621233</v>
      </c>
      <c r="M207" s="81">
        <v>35.194425429975034</v>
      </c>
      <c r="N207" s="81">
        <v>23.951890033491967</v>
      </c>
      <c r="O207" s="81">
        <v>14.458260285192768</v>
      </c>
      <c r="P207" s="81">
        <v>16.432773979993783</v>
      </c>
      <c r="Q207" s="81">
        <v>1.0509132650565094</v>
      </c>
      <c r="R207" s="81">
        <v>36.761713487055964</v>
      </c>
      <c r="S207" s="81">
        <v>1.8792201609751102</v>
      </c>
      <c r="T207" s="82"/>
      <c r="U207" s="81">
        <v>524006</v>
      </c>
      <c r="V207" s="81">
        <v>557</v>
      </c>
      <c r="W207" s="81">
        <v>138</v>
      </c>
      <c r="X207" s="81">
        <v>4348</v>
      </c>
      <c r="Y207" s="81">
        <v>6095</v>
      </c>
      <c r="Z207" s="81">
        <v>7562</v>
      </c>
      <c r="AA207" s="81">
        <v>3302</v>
      </c>
      <c r="AB207" s="81">
        <v>13783</v>
      </c>
      <c r="AC207" s="81">
        <v>6243029</v>
      </c>
      <c r="AD207" s="81">
        <v>1.8792201609751102</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4.1180000000000003</v>
      </c>
      <c r="BI207" s="81">
        <v>0</v>
      </c>
      <c r="BJ207" s="81">
        <v>0</v>
      </c>
      <c r="BK207" s="81">
        <v>0</v>
      </c>
      <c r="BL207" s="81">
        <v>0</v>
      </c>
      <c r="BM207" s="82"/>
      <c r="BN207" s="81">
        <v>0</v>
      </c>
      <c r="BO207" s="81">
        <v>1</v>
      </c>
      <c r="BP207" s="81">
        <v>0</v>
      </c>
      <c r="BQ207" s="81">
        <v>0</v>
      </c>
      <c r="BR207" s="81">
        <v>0</v>
      </c>
      <c r="BS207" s="81">
        <v>0</v>
      </c>
      <c r="BT207"/>
      <c r="BU207" s="80">
        <v>4.1180000000000003</v>
      </c>
      <c r="BV207" s="80">
        <v>0</v>
      </c>
      <c r="BW207" s="80">
        <v>0</v>
      </c>
      <c r="BX207" s="80">
        <v>0</v>
      </c>
      <c r="BY207" s="80">
        <v>0</v>
      </c>
      <c r="BZ207" s="80">
        <v>0</v>
      </c>
      <c r="CA207" s="80">
        <v>0</v>
      </c>
      <c r="CB207" s="80">
        <v>0</v>
      </c>
      <c r="CC207" s="80">
        <v>0</v>
      </c>
    </row>
    <row r="208" spans="1:81">
      <c r="A208" s="80" t="s">
        <v>1980</v>
      </c>
      <c r="B208" s="80">
        <v>452</v>
      </c>
      <c r="C208" s="80">
        <v>10</v>
      </c>
      <c r="D208" s="80">
        <v>27</v>
      </c>
      <c r="E208" s="80">
        <v>2013</v>
      </c>
      <c r="F208" s="80" t="s">
        <v>89</v>
      </c>
      <c r="G208" s="80" t="s">
        <v>1970</v>
      </c>
      <c r="H208" s="80" t="s">
        <v>1971</v>
      </c>
      <c r="I208" s="177"/>
      <c r="J208" s="81">
        <v>9.1303336716014023</v>
      </c>
      <c r="K208" s="81">
        <v>1.5829505744811818</v>
      </c>
      <c r="L208" s="81">
        <v>5.8882615020198443</v>
      </c>
      <c r="M208" s="81">
        <v>36.328004393036004</v>
      </c>
      <c r="N208" s="81">
        <v>23.958361873796683</v>
      </c>
      <c r="O208" s="81">
        <v>14.016019202528089</v>
      </c>
      <c r="P208" s="81">
        <v>16.239927356686085</v>
      </c>
      <c r="Q208" s="81">
        <v>1.0618687719644331</v>
      </c>
      <c r="R208" s="81">
        <v>38.636774313596298</v>
      </c>
      <c r="S208" s="81">
        <v>1.7849172304803516</v>
      </c>
      <c r="T208" s="82"/>
      <c r="U208" s="81">
        <v>555049</v>
      </c>
      <c r="V208" s="81">
        <v>557</v>
      </c>
      <c r="W208" s="81">
        <v>138</v>
      </c>
      <c r="X208" s="81">
        <v>4348</v>
      </c>
      <c r="Y208" s="81">
        <v>6094</v>
      </c>
      <c r="Z208" s="81">
        <v>7658</v>
      </c>
      <c r="AA208" s="81">
        <v>3251</v>
      </c>
      <c r="AB208" s="81">
        <v>13727</v>
      </c>
      <c r="AC208" s="81">
        <v>6404888</v>
      </c>
      <c r="AD208" s="81">
        <v>1.7849172304803516</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4.7789999999999999</v>
      </c>
      <c r="BI208" s="81">
        <v>0</v>
      </c>
      <c r="BJ208" s="81">
        <v>0</v>
      </c>
      <c r="BK208" s="81">
        <v>0</v>
      </c>
      <c r="BL208" s="81">
        <v>0</v>
      </c>
      <c r="BM208" s="82"/>
      <c r="BN208" s="81">
        <v>0</v>
      </c>
      <c r="BO208" s="81">
        <v>1</v>
      </c>
      <c r="BP208" s="81">
        <v>0</v>
      </c>
      <c r="BQ208" s="81">
        <v>0</v>
      </c>
      <c r="BR208" s="81">
        <v>0</v>
      </c>
      <c r="BS208" s="81">
        <v>0</v>
      </c>
      <c r="BT208"/>
      <c r="BU208" s="80">
        <v>4.7789999999999999</v>
      </c>
      <c r="BV208" s="80">
        <v>0</v>
      </c>
      <c r="BW208" s="80">
        <v>0</v>
      </c>
      <c r="BX208" s="80">
        <v>0</v>
      </c>
      <c r="BY208" s="80">
        <v>0</v>
      </c>
      <c r="BZ208" s="80">
        <v>0</v>
      </c>
      <c r="CA208" s="80">
        <v>0</v>
      </c>
      <c r="CB208" s="80">
        <v>0</v>
      </c>
      <c r="CC208" s="80">
        <v>0</v>
      </c>
    </row>
    <row r="209" spans="1:81">
      <c r="A209" s="80" t="s">
        <v>1981</v>
      </c>
      <c r="B209" s="80">
        <v>453</v>
      </c>
      <c r="C209" s="80">
        <v>11</v>
      </c>
      <c r="D209" s="80">
        <v>27</v>
      </c>
      <c r="E209" s="80">
        <v>2014</v>
      </c>
      <c r="F209" s="80" t="s">
        <v>90</v>
      </c>
      <c r="G209" s="80" t="s">
        <v>1970</v>
      </c>
      <c r="H209" s="80" t="s">
        <v>1971</v>
      </c>
      <c r="I209" s="177"/>
      <c r="J209" s="81">
        <v>9.5326657362509302</v>
      </c>
      <c r="K209" s="81">
        <v>1.317030606551935</v>
      </c>
      <c r="L209" s="81">
        <v>7.1962763057577162</v>
      </c>
      <c r="M209" s="81">
        <v>36.054185508941423</v>
      </c>
      <c r="N209" s="81">
        <v>24.183421390195281</v>
      </c>
      <c r="O209" s="81">
        <v>13.481667740912549</v>
      </c>
      <c r="P209" s="81">
        <v>16.334435287134056</v>
      </c>
      <c r="Q209" s="81">
        <v>1.0132486525143725</v>
      </c>
      <c r="R209" s="81">
        <v>40.315483176948014</v>
      </c>
      <c r="S209" s="81">
        <v>1.9793643519738575</v>
      </c>
      <c r="T209" s="82"/>
      <c r="U209" s="81">
        <v>571567</v>
      </c>
      <c r="V209" s="81">
        <v>425</v>
      </c>
      <c r="W209" s="81">
        <v>150</v>
      </c>
      <c r="X209" s="81">
        <v>4884</v>
      </c>
      <c r="Y209" s="81">
        <v>6135</v>
      </c>
      <c r="Z209" s="81">
        <v>7758</v>
      </c>
      <c r="AA209" s="81">
        <v>3253</v>
      </c>
      <c r="AB209" s="81">
        <v>13652</v>
      </c>
      <c r="AC209" s="81">
        <v>6704185</v>
      </c>
      <c r="AD209" s="81">
        <v>1.9793643519738575</v>
      </c>
      <c r="AE209" s="82"/>
      <c r="AF209" s="81">
        <v>5938317.5524783088</v>
      </c>
      <c r="AG209" s="81">
        <v>830001.53405706503</v>
      </c>
      <c r="AH209" s="81">
        <v>1722626.4404259338</v>
      </c>
      <c r="AI209" s="81">
        <v>33898204.74330762</v>
      </c>
      <c r="AJ209" s="81">
        <v>25238311.198710669</v>
      </c>
      <c r="AK209" s="81">
        <v>0</v>
      </c>
      <c r="AL209" s="81">
        <v>0</v>
      </c>
      <c r="AM209" s="81">
        <v>1874215.595229263</v>
      </c>
      <c r="AN209" s="81">
        <v>0</v>
      </c>
      <c r="AO209" s="81">
        <v>0</v>
      </c>
      <c r="AP209" s="82"/>
      <c r="AQ209" s="81">
        <v>40</v>
      </c>
      <c r="AR209" s="81">
        <v>116</v>
      </c>
      <c r="AS209" s="81">
        <v>0</v>
      </c>
      <c r="AT209" s="81">
        <v>0</v>
      </c>
      <c r="AU209" s="81">
        <v>0</v>
      </c>
      <c r="AV209" s="81">
        <v>0</v>
      </c>
      <c r="AW209" s="81" t="s">
        <v>564</v>
      </c>
      <c r="AX209" s="82"/>
      <c r="AY209" s="81">
        <v>206.1</v>
      </c>
      <c r="AZ209" s="81">
        <v>5524.4</v>
      </c>
      <c r="BA209" s="81">
        <v>0</v>
      </c>
      <c r="BB209" s="81">
        <v>0</v>
      </c>
      <c r="BC209" s="81">
        <v>0</v>
      </c>
      <c r="BD209" s="81">
        <v>0</v>
      </c>
      <c r="BE209" s="81" t="s">
        <v>564</v>
      </c>
      <c r="BF209" s="82"/>
      <c r="BG209" s="81">
        <v>0</v>
      </c>
      <c r="BH209" s="81">
        <v>6.4409999999999998</v>
      </c>
      <c r="BI209" s="81">
        <v>0</v>
      </c>
      <c r="BJ209" s="81">
        <v>0</v>
      </c>
      <c r="BK209" s="81">
        <v>17.820999999999998</v>
      </c>
      <c r="BL209" s="81">
        <v>0</v>
      </c>
      <c r="BM209" s="82"/>
      <c r="BN209" s="81">
        <v>0</v>
      </c>
      <c r="BO209" s="81">
        <v>1</v>
      </c>
      <c r="BP209" s="81">
        <v>0</v>
      </c>
      <c r="BQ209" s="81">
        <v>0</v>
      </c>
      <c r="BR209" s="81">
        <v>2</v>
      </c>
      <c r="BS209" s="81">
        <v>0</v>
      </c>
      <c r="BT209"/>
      <c r="BU209" s="80">
        <v>24.262</v>
      </c>
      <c r="BV209" s="80">
        <v>0</v>
      </c>
      <c r="BW209" s="80">
        <v>0</v>
      </c>
      <c r="BX209" s="80">
        <v>0</v>
      </c>
      <c r="BY209" s="80">
        <v>0</v>
      </c>
      <c r="BZ209" s="80">
        <v>0</v>
      </c>
      <c r="CA209" s="80">
        <v>0</v>
      </c>
      <c r="CB209" s="80">
        <v>0</v>
      </c>
      <c r="CC209" s="80">
        <v>0</v>
      </c>
    </row>
    <row r="210" spans="1:81">
      <c r="A210" s="80" t="s">
        <v>1982</v>
      </c>
      <c r="B210" s="80">
        <v>454</v>
      </c>
      <c r="C210" s="80">
        <v>12</v>
      </c>
      <c r="D210" s="80">
        <v>27</v>
      </c>
      <c r="E210" s="80">
        <v>2015</v>
      </c>
      <c r="F210" s="80" t="s">
        <v>91</v>
      </c>
      <c r="G210" s="80" t="s">
        <v>1970</v>
      </c>
      <c r="H210" s="80" t="s">
        <v>1971</v>
      </c>
      <c r="I210" s="177"/>
      <c r="J210" s="81">
        <v>10.226051870793896</v>
      </c>
      <c r="K210" s="81">
        <v>1.3098370506200694</v>
      </c>
      <c r="L210" s="81">
        <v>8.2652490375416239</v>
      </c>
      <c r="M210" s="81">
        <v>32.640984429980449</v>
      </c>
      <c r="N210" s="81">
        <v>23.058111580526539</v>
      </c>
      <c r="O210" s="81">
        <v>13.568163754398288</v>
      </c>
      <c r="P210" s="81">
        <v>16.292009240270321</v>
      </c>
      <c r="Q210" s="81">
        <v>0.98741536492139692</v>
      </c>
      <c r="R210" s="81">
        <v>41.755209026171649</v>
      </c>
      <c r="S210" s="81">
        <v>2.5608119689052113</v>
      </c>
      <c r="T210" s="82"/>
      <c r="U210" s="81">
        <v>595024</v>
      </c>
      <c r="V210" s="81">
        <v>425</v>
      </c>
      <c r="W210" s="81">
        <v>150</v>
      </c>
      <c r="X210" s="81">
        <v>4884</v>
      </c>
      <c r="Y210" s="81">
        <v>6177</v>
      </c>
      <c r="Z210" s="81">
        <v>7883</v>
      </c>
      <c r="AA210" s="81">
        <v>3242</v>
      </c>
      <c r="AB210" s="81">
        <v>13590</v>
      </c>
      <c r="AC210" s="81">
        <v>7152784</v>
      </c>
      <c r="AD210" s="81">
        <v>2.5608119689052113</v>
      </c>
      <c r="AE210" s="82"/>
      <c r="AF210" s="81">
        <v>7721876.1197049636</v>
      </c>
      <c r="AG210" s="81">
        <v>838869.4967344543</v>
      </c>
      <c r="AH210" s="81">
        <v>1661972.4473683208</v>
      </c>
      <c r="AI210" s="81">
        <v>32897884.664927695</v>
      </c>
      <c r="AJ210" s="81">
        <v>23920509.545409907</v>
      </c>
      <c r="AK210" s="81">
        <v>0</v>
      </c>
      <c r="AL210" s="81">
        <v>0</v>
      </c>
      <c r="AM210" s="81">
        <v>1862452.4920941086</v>
      </c>
      <c r="AN210" s="81">
        <v>0</v>
      </c>
      <c r="AO210" s="81">
        <v>0</v>
      </c>
      <c r="AP210" s="82"/>
      <c r="AQ210" s="81">
        <v>43</v>
      </c>
      <c r="AR210" s="81">
        <v>140</v>
      </c>
      <c r="AS210" s="81">
        <v>0</v>
      </c>
      <c r="AT210" s="81">
        <v>0</v>
      </c>
      <c r="AU210" s="81">
        <v>0</v>
      </c>
      <c r="AV210" s="81">
        <v>0</v>
      </c>
      <c r="AW210" s="81" t="s">
        <v>564</v>
      </c>
      <c r="AX210" s="82"/>
      <c r="AY210" s="81">
        <v>222</v>
      </c>
      <c r="AZ210" s="81">
        <v>6236.1</v>
      </c>
      <c r="BA210" s="81">
        <v>0</v>
      </c>
      <c r="BB210" s="81">
        <v>0</v>
      </c>
      <c r="BC210" s="81">
        <v>0</v>
      </c>
      <c r="BD210" s="81">
        <v>0</v>
      </c>
      <c r="BE210" s="81" t="s">
        <v>564</v>
      </c>
      <c r="BF210" s="82"/>
      <c r="BG210" s="81">
        <v>0</v>
      </c>
      <c r="BH210" s="81">
        <v>9.282</v>
      </c>
      <c r="BI210" s="81">
        <v>0</v>
      </c>
      <c r="BJ210" s="81">
        <v>0</v>
      </c>
      <c r="BK210" s="81">
        <v>23.684999999999999</v>
      </c>
      <c r="BL210" s="81">
        <v>0</v>
      </c>
      <c r="BM210" s="82"/>
      <c r="BN210" s="81">
        <v>0</v>
      </c>
      <c r="BO210" s="81">
        <v>1</v>
      </c>
      <c r="BP210" s="81">
        <v>0</v>
      </c>
      <c r="BQ210" s="81">
        <v>0</v>
      </c>
      <c r="BR210" s="81">
        <v>3</v>
      </c>
      <c r="BS210" s="81">
        <v>0</v>
      </c>
      <c r="BT210"/>
      <c r="BU210" s="80">
        <v>32.966999999999999</v>
      </c>
      <c r="BV210" s="80">
        <v>0</v>
      </c>
      <c r="BW210" s="80">
        <v>0</v>
      </c>
      <c r="BX210" s="80">
        <v>0</v>
      </c>
      <c r="BY210" s="80">
        <v>0</v>
      </c>
      <c r="BZ210" s="80">
        <v>0</v>
      </c>
      <c r="CA210" s="80">
        <v>0</v>
      </c>
      <c r="CB210" s="80">
        <v>0</v>
      </c>
      <c r="CC210" s="80">
        <v>0</v>
      </c>
    </row>
    <row r="211" spans="1:81">
      <c r="A211" s="80" t="s">
        <v>1983</v>
      </c>
      <c r="B211" s="80">
        <v>455</v>
      </c>
      <c r="C211" s="80">
        <v>13</v>
      </c>
      <c r="D211" s="80">
        <v>27</v>
      </c>
      <c r="E211" s="80">
        <v>2016</v>
      </c>
      <c r="F211" s="80" t="s">
        <v>92</v>
      </c>
      <c r="G211" s="80" t="s">
        <v>1970</v>
      </c>
      <c r="H211" s="80" t="s">
        <v>1971</v>
      </c>
      <c r="I211" s="177"/>
      <c r="J211" s="81">
        <v>10.617707312760185</v>
      </c>
      <c r="K211" s="81">
        <v>1.2490296607968021</v>
      </c>
      <c r="L211" s="81">
        <v>7.8880861741351431</v>
      </c>
      <c r="M211" s="81">
        <v>33.830163349889908</v>
      </c>
      <c r="N211" s="81">
        <v>23.120171449699559</v>
      </c>
      <c r="O211" s="81">
        <v>13.629538276162585</v>
      </c>
      <c r="P211" s="81">
        <v>15.83457478310388</v>
      </c>
      <c r="Q211" s="81">
        <v>0.94936508634940497</v>
      </c>
      <c r="R211" s="81">
        <v>46.058424022310838</v>
      </c>
      <c r="S211" s="81">
        <v>2.1968242253727839</v>
      </c>
      <c r="T211" s="82"/>
      <c r="U211" s="81">
        <v>510466</v>
      </c>
      <c r="V211" s="81">
        <v>425</v>
      </c>
      <c r="W211" s="81">
        <v>150</v>
      </c>
      <c r="X211" s="81">
        <v>4884</v>
      </c>
      <c r="Y211" s="81">
        <v>6222</v>
      </c>
      <c r="Z211" s="81">
        <v>8016</v>
      </c>
      <c r="AA211" s="81">
        <v>3259</v>
      </c>
      <c r="AB211" s="81">
        <v>13441</v>
      </c>
      <c r="AC211" s="81">
        <v>7866325.4478328116</v>
      </c>
      <c r="AD211" s="81">
        <v>2.1968242253727839</v>
      </c>
      <c r="AE211" s="82"/>
      <c r="AF211" s="81">
        <v>8814725.5464709438</v>
      </c>
      <c r="AG211" s="81">
        <v>731319.93942052836</v>
      </c>
      <c r="AH211" s="81">
        <v>1249141.0180658691</v>
      </c>
      <c r="AI211" s="81">
        <v>35315341.634022489</v>
      </c>
      <c r="AJ211" s="81">
        <v>25527671.834322181</v>
      </c>
      <c r="AK211" s="81">
        <v>0</v>
      </c>
      <c r="AL211" s="81">
        <v>0</v>
      </c>
      <c r="AM211" s="81">
        <v>1843463.7457693319</v>
      </c>
      <c r="AN211" s="81">
        <v>0</v>
      </c>
      <c r="AO211" s="81">
        <v>0</v>
      </c>
      <c r="AP211" s="82"/>
      <c r="AQ211" s="81">
        <v>53</v>
      </c>
      <c r="AR211" s="81">
        <v>220</v>
      </c>
      <c r="AS211" s="81">
        <v>0</v>
      </c>
      <c r="AT211" s="81">
        <v>0</v>
      </c>
      <c r="AU211" s="81">
        <v>0</v>
      </c>
      <c r="AV211" s="81">
        <v>0</v>
      </c>
      <c r="AW211" s="81" t="s">
        <v>564</v>
      </c>
      <c r="AX211" s="82"/>
      <c r="AY211" s="81">
        <v>286.85000000000002</v>
      </c>
      <c r="AZ211" s="81">
        <v>10395.700000000001</v>
      </c>
      <c r="BA211" s="81">
        <v>0</v>
      </c>
      <c r="BB211" s="81">
        <v>0</v>
      </c>
      <c r="BC211" s="81">
        <v>0</v>
      </c>
      <c r="BD211" s="81">
        <v>0</v>
      </c>
      <c r="BE211" s="81" t="s">
        <v>564</v>
      </c>
      <c r="BF211" s="82"/>
      <c r="BG211" s="81">
        <v>0</v>
      </c>
      <c r="BH211" s="81">
        <v>8.3320000000000007</v>
      </c>
      <c r="BI211" s="81">
        <v>0</v>
      </c>
      <c r="BJ211" s="81">
        <v>0</v>
      </c>
      <c r="BK211" s="81">
        <v>23.408999999999999</v>
      </c>
      <c r="BL211" s="81">
        <v>0</v>
      </c>
      <c r="BM211" s="82"/>
      <c r="BN211" s="81">
        <v>0</v>
      </c>
      <c r="BO211" s="81">
        <v>1</v>
      </c>
      <c r="BP211" s="81">
        <v>0</v>
      </c>
      <c r="BQ211" s="81">
        <v>0</v>
      </c>
      <c r="BR211" s="81">
        <v>3</v>
      </c>
      <c r="BS211" s="81">
        <v>0</v>
      </c>
      <c r="BT211"/>
      <c r="BU211" s="80">
        <v>31.741</v>
      </c>
      <c r="BV211" s="80">
        <v>0</v>
      </c>
      <c r="BW211" s="80">
        <v>0</v>
      </c>
      <c r="BX211" s="80">
        <v>0</v>
      </c>
      <c r="BY211" s="80">
        <v>0</v>
      </c>
      <c r="BZ211" s="80">
        <v>0</v>
      </c>
      <c r="CA211" s="80">
        <v>0</v>
      </c>
      <c r="CB211" s="80">
        <v>0</v>
      </c>
      <c r="CC211" s="80">
        <v>0</v>
      </c>
    </row>
    <row r="212" spans="1:81">
      <c r="A212" s="80" t="s">
        <v>1984</v>
      </c>
      <c r="B212" s="80">
        <v>456</v>
      </c>
      <c r="C212" s="80">
        <v>14</v>
      </c>
      <c r="D212" s="80">
        <v>27</v>
      </c>
      <c r="E212" s="80">
        <v>2017</v>
      </c>
      <c r="F212" s="80" t="s">
        <v>71</v>
      </c>
      <c r="G212" s="80" t="s">
        <v>1970</v>
      </c>
      <c r="H212" s="80" t="s">
        <v>1971</v>
      </c>
      <c r="I212" s="177"/>
      <c r="J212" s="81">
        <v>11.248143944241354</v>
      </c>
      <c r="K212" s="81">
        <v>1.3446167553933714</v>
      </c>
      <c r="L212" s="81">
        <v>6.1242390597815382</v>
      </c>
      <c r="M212" s="81">
        <v>33.969736993897499</v>
      </c>
      <c r="N212" s="81">
        <v>23.896567478767746</v>
      </c>
      <c r="O212" s="81">
        <v>13.499126771749092</v>
      </c>
      <c r="P212" s="81">
        <v>16.00946119511417</v>
      </c>
      <c r="Q212" s="81">
        <v>0.91167719453602258</v>
      </c>
      <c r="R212" s="81">
        <v>47.3263512150426</v>
      </c>
      <c r="S212" s="81">
        <v>2.7638938483741682</v>
      </c>
      <c r="T212" s="82"/>
      <c r="U212" s="81">
        <v>595212</v>
      </c>
      <c r="V212" s="81">
        <v>425</v>
      </c>
      <c r="W212" s="81">
        <v>150</v>
      </c>
      <c r="X212" s="81">
        <v>4884</v>
      </c>
      <c r="Y212" s="81">
        <v>6253</v>
      </c>
      <c r="Z212" s="81">
        <v>8071</v>
      </c>
      <c r="AA212" s="81">
        <v>3316</v>
      </c>
      <c r="AB212" s="81">
        <v>13348</v>
      </c>
      <c r="AC212" s="81">
        <v>8243255.9999999981</v>
      </c>
      <c r="AD212" s="81">
        <v>2.7638938483741682</v>
      </c>
      <c r="AE212" s="82"/>
      <c r="AF212" s="81">
        <v>8859183.2441476323</v>
      </c>
      <c r="AG212" s="81">
        <v>791125.53844805551</v>
      </c>
      <c r="AH212" s="81">
        <v>1305938.961428887</v>
      </c>
      <c r="AI212" s="81">
        <v>36212891.577316552</v>
      </c>
      <c r="AJ212" s="81">
        <v>26211065.063830249</v>
      </c>
      <c r="AK212" s="81">
        <v>0</v>
      </c>
      <c r="AL212" s="81">
        <v>0</v>
      </c>
      <c r="AM212" s="81">
        <v>1833573.1432776281</v>
      </c>
      <c r="AN212" s="81">
        <v>0</v>
      </c>
      <c r="AO212" s="81">
        <v>0</v>
      </c>
      <c r="AP212" s="82"/>
      <c r="AQ212" s="81">
        <v>61</v>
      </c>
      <c r="AR212" s="81">
        <v>258</v>
      </c>
      <c r="AS212" s="81">
        <v>0</v>
      </c>
      <c r="AT212" s="81">
        <v>0</v>
      </c>
      <c r="AU212" s="81">
        <v>0</v>
      </c>
      <c r="AV212" s="81">
        <v>0</v>
      </c>
      <c r="AW212" s="81" t="s">
        <v>564</v>
      </c>
      <c r="AX212" s="82"/>
      <c r="AY212" s="81">
        <v>351.35</v>
      </c>
      <c r="AZ212" s="81">
        <v>12360.7</v>
      </c>
      <c r="BA212" s="81">
        <v>0</v>
      </c>
      <c r="BB212" s="81">
        <v>0</v>
      </c>
      <c r="BC212" s="81">
        <v>0</v>
      </c>
      <c r="BD212" s="81">
        <v>0</v>
      </c>
      <c r="BE212" s="81" t="s">
        <v>564</v>
      </c>
      <c r="BF212" s="82"/>
      <c r="BG212" s="81">
        <v>0</v>
      </c>
      <c r="BH212" s="81">
        <v>8.5559999999999992</v>
      </c>
      <c r="BI212" s="81">
        <v>0</v>
      </c>
      <c r="BJ212" s="81">
        <v>0</v>
      </c>
      <c r="BK212" s="81">
        <v>23.058</v>
      </c>
      <c r="BL212" s="81">
        <v>0</v>
      </c>
      <c r="BM212" s="82"/>
      <c r="BN212" s="81">
        <v>0</v>
      </c>
      <c r="BO212" s="81">
        <v>1</v>
      </c>
      <c r="BP212" s="81">
        <v>0</v>
      </c>
      <c r="BQ212" s="81">
        <v>0</v>
      </c>
      <c r="BR212" s="81">
        <v>3</v>
      </c>
      <c r="BS212" s="81">
        <v>0</v>
      </c>
      <c r="BT212"/>
      <c r="BU212" s="80">
        <v>31.614000000000001</v>
      </c>
      <c r="BV212" s="80">
        <v>0</v>
      </c>
      <c r="BW212" s="80">
        <v>0</v>
      </c>
      <c r="BX212" s="80">
        <v>0</v>
      </c>
      <c r="BY212" s="80">
        <v>0</v>
      </c>
      <c r="BZ212" s="80">
        <v>0</v>
      </c>
      <c r="CA212" s="80">
        <v>0</v>
      </c>
      <c r="CB212" s="80">
        <v>0</v>
      </c>
      <c r="CC212" s="80">
        <v>0</v>
      </c>
    </row>
    <row r="213" spans="1:81">
      <c r="A213" s="80" t="s">
        <v>1985</v>
      </c>
      <c r="B213" s="80">
        <v>457</v>
      </c>
      <c r="C213" s="80">
        <v>15</v>
      </c>
      <c r="D213" s="80">
        <v>27</v>
      </c>
      <c r="E213" s="80">
        <v>2018</v>
      </c>
      <c r="F213" s="80" t="s">
        <v>93</v>
      </c>
      <c r="G213" s="80" t="s">
        <v>1970</v>
      </c>
      <c r="H213" s="80" t="s">
        <v>1971</v>
      </c>
      <c r="I213" s="177"/>
      <c r="J213" s="81">
        <v>23.26926165503572</v>
      </c>
      <c r="K213" s="81">
        <v>1.2828653123934519</v>
      </c>
      <c r="L213" s="81">
        <v>5.7652105556679283</v>
      </c>
      <c r="M213" s="81">
        <v>39.303591165261253</v>
      </c>
      <c r="N213" s="81">
        <v>21.711314348986814</v>
      </c>
      <c r="O213" s="81">
        <v>13.28653572789335</v>
      </c>
      <c r="P213" s="81">
        <v>15.950476806958411</v>
      </c>
      <c r="Q213" s="81">
        <v>0.83876515757546521</v>
      </c>
      <c r="R213" s="81">
        <v>37.329106523777313</v>
      </c>
      <c r="S213" s="81">
        <v>3.5618428015472157</v>
      </c>
      <c r="T213" s="82"/>
      <c r="U213" s="81">
        <v>1269192</v>
      </c>
      <c r="V213" s="81">
        <v>425</v>
      </c>
      <c r="W213" s="81">
        <v>150</v>
      </c>
      <c r="X213" s="81">
        <v>4884</v>
      </c>
      <c r="Y213" s="81">
        <v>6328</v>
      </c>
      <c r="Z213" s="81">
        <v>8096</v>
      </c>
      <c r="AA213" s="81">
        <v>3337</v>
      </c>
      <c r="AB213" s="81">
        <v>13234</v>
      </c>
      <c r="AC213" s="81">
        <v>6476464</v>
      </c>
      <c r="AD213" s="81">
        <v>3.5618428015472161</v>
      </c>
      <c r="AE213" s="82"/>
      <c r="AF213" s="81">
        <v>14899617.927057561</v>
      </c>
      <c r="AG213" s="81">
        <v>708418.43103566323</v>
      </c>
      <c r="AH213" s="81">
        <v>1206356.2902720671</v>
      </c>
      <c r="AI213" s="81">
        <v>42465937.327982031</v>
      </c>
      <c r="AJ213" s="81">
        <v>23411384.57566727</v>
      </c>
      <c r="AK213" s="81">
        <v>0</v>
      </c>
      <c r="AL213" s="81">
        <v>0</v>
      </c>
      <c r="AM213" s="81">
        <v>1821674.799157961</v>
      </c>
      <c r="AN213" s="81">
        <v>0</v>
      </c>
      <c r="AO213" s="81">
        <v>0</v>
      </c>
      <c r="AP213" s="82"/>
      <c r="AQ213" s="81">
        <v>82</v>
      </c>
      <c r="AR213" s="81">
        <v>283</v>
      </c>
      <c r="AS213" s="81">
        <v>0</v>
      </c>
      <c r="AT213" s="81">
        <v>0</v>
      </c>
      <c r="AU213" s="81">
        <v>0</v>
      </c>
      <c r="AV213" s="81">
        <v>0</v>
      </c>
      <c r="AW213" s="81" t="s">
        <v>564</v>
      </c>
      <c r="AX213" s="82"/>
      <c r="AY213" s="81">
        <v>477.95</v>
      </c>
      <c r="AZ213" s="81">
        <v>13891</v>
      </c>
      <c r="BA213" s="81">
        <v>0</v>
      </c>
      <c r="BB213" s="81">
        <v>0</v>
      </c>
      <c r="BC213" s="81">
        <v>0</v>
      </c>
      <c r="BD213" s="81">
        <v>0</v>
      </c>
      <c r="BE213" s="81" t="s">
        <v>564</v>
      </c>
      <c r="BF213" s="82"/>
      <c r="BG213" s="81">
        <v>0</v>
      </c>
      <c r="BH213" s="81">
        <v>9.1370000000000005</v>
      </c>
      <c r="BI213" s="81">
        <v>0</v>
      </c>
      <c r="BJ213" s="81">
        <v>0</v>
      </c>
      <c r="BK213" s="81">
        <v>22.497</v>
      </c>
      <c r="BL213" s="81">
        <v>0</v>
      </c>
      <c r="BM213" s="82"/>
      <c r="BN213" s="81">
        <v>0</v>
      </c>
      <c r="BO213" s="81">
        <v>1</v>
      </c>
      <c r="BP213" s="81">
        <v>0</v>
      </c>
      <c r="BQ213" s="81">
        <v>0</v>
      </c>
      <c r="BR213" s="81">
        <v>3</v>
      </c>
      <c r="BS213" s="81">
        <v>0</v>
      </c>
      <c r="BT213"/>
      <c r="BU213" s="80">
        <v>31.634</v>
      </c>
      <c r="BV213" s="80">
        <v>0</v>
      </c>
      <c r="BW213" s="80">
        <v>0</v>
      </c>
      <c r="BX213" s="80">
        <v>0</v>
      </c>
      <c r="BY213" s="80">
        <v>0</v>
      </c>
      <c r="BZ213" s="80">
        <v>0</v>
      </c>
      <c r="CA213" s="80">
        <v>0</v>
      </c>
      <c r="CB213" s="80">
        <v>0</v>
      </c>
      <c r="CC213" s="80">
        <v>0</v>
      </c>
    </row>
    <row r="214" spans="1:81">
      <c r="A214" s="80" t="s">
        <v>1986</v>
      </c>
      <c r="B214" s="80">
        <v>458</v>
      </c>
      <c r="C214" s="80">
        <v>16</v>
      </c>
      <c r="D214" s="80">
        <v>27</v>
      </c>
      <c r="E214" s="80">
        <v>2019</v>
      </c>
      <c r="F214" s="80" t="s">
        <v>73</v>
      </c>
      <c r="G214" s="80" t="s">
        <v>1970</v>
      </c>
      <c r="H214" s="80" t="s">
        <v>1971</v>
      </c>
      <c r="I214" s="177"/>
      <c r="J214" s="81">
        <v>14.238144555998923</v>
      </c>
      <c r="K214" s="81">
        <v>1.2003483969339068</v>
      </c>
      <c r="L214" s="81">
        <v>5.8628932872635051</v>
      </c>
      <c r="M214" s="81">
        <v>32.347352939964374</v>
      </c>
      <c r="N214" s="81">
        <v>21.519459924138019</v>
      </c>
      <c r="O214" s="81">
        <v>12.90913009319314</v>
      </c>
      <c r="P214" s="81">
        <v>16.017782335341543</v>
      </c>
      <c r="Q214" s="81">
        <v>0.81400064784516257</v>
      </c>
      <c r="R214" s="81">
        <v>19.430744373647457</v>
      </c>
      <c r="S214" s="81">
        <v>2.7591187402135389</v>
      </c>
      <c r="T214" s="82"/>
      <c r="U214" s="81">
        <v>780525</v>
      </c>
      <c r="V214" s="81">
        <v>425</v>
      </c>
      <c r="W214" s="81">
        <v>150</v>
      </c>
      <c r="X214" s="81">
        <v>4884</v>
      </c>
      <c r="Y214" s="81">
        <v>6388</v>
      </c>
      <c r="Z214" s="81">
        <v>8082</v>
      </c>
      <c r="AA214" s="81">
        <v>3326</v>
      </c>
      <c r="AB214" s="81">
        <v>13191</v>
      </c>
      <c r="AC214" s="81">
        <v>3426379</v>
      </c>
      <c r="AD214" s="81">
        <v>2.7591187402135389</v>
      </c>
      <c r="AE214" s="82"/>
      <c r="AF214" s="81">
        <v>11606095.444477171</v>
      </c>
      <c r="AG214" s="81">
        <v>688673.82418020547</v>
      </c>
      <c r="AH214" s="81">
        <v>1332741.6667947259</v>
      </c>
      <c r="AI214" s="81">
        <v>33530986.750321571</v>
      </c>
      <c r="AJ214" s="81">
        <v>22817774.455584295</v>
      </c>
      <c r="AK214" s="81">
        <v>0</v>
      </c>
      <c r="AL214" s="81">
        <v>0</v>
      </c>
      <c r="AM214" s="81">
        <v>1796514.898205166</v>
      </c>
      <c r="AN214" s="81">
        <v>0</v>
      </c>
      <c r="AO214" s="81">
        <v>0</v>
      </c>
      <c r="AP214" s="82"/>
      <c r="AQ214" s="81">
        <v>91</v>
      </c>
      <c r="AR214" s="81">
        <v>313</v>
      </c>
      <c r="AS214" s="81">
        <v>0</v>
      </c>
      <c r="AT214" s="81">
        <v>0</v>
      </c>
      <c r="AU214" s="81">
        <v>0</v>
      </c>
      <c r="AV214" s="81">
        <v>0</v>
      </c>
      <c r="AW214" s="81" t="s">
        <v>564</v>
      </c>
      <c r="AX214" s="82"/>
      <c r="AY214" s="81">
        <v>534.49999999999989</v>
      </c>
      <c r="AZ214" s="81">
        <v>15982.800000000019</v>
      </c>
      <c r="BA214" s="81">
        <v>0</v>
      </c>
      <c r="BB214" s="81">
        <v>0</v>
      </c>
      <c r="BC214" s="81">
        <v>0</v>
      </c>
      <c r="BD214" s="81">
        <v>0</v>
      </c>
      <c r="BE214" s="81" t="s">
        <v>564</v>
      </c>
      <c r="BF214" s="82"/>
      <c r="BG214" s="81">
        <v>0</v>
      </c>
      <c r="BH214" s="81">
        <v>0</v>
      </c>
      <c r="BI214" s="81">
        <v>9.4130000000000003</v>
      </c>
      <c r="BJ214" s="81">
        <v>0</v>
      </c>
      <c r="BK214" s="81">
        <v>22.29</v>
      </c>
      <c r="BL214" s="81">
        <v>0</v>
      </c>
      <c r="BM214" s="82"/>
      <c r="BN214" s="81">
        <v>0</v>
      </c>
      <c r="BO214" s="81">
        <v>0</v>
      </c>
      <c r="BP214" s="81">
        <v>1</v>
      </c>
      <c r="BQ214" s="81">
        <v>0</v>
      </c>
      <c r="BR214" s="81">
        <v>3</v>
      </c>
      <c r="BS214" s="81">
        <v>0</v>
      </c>
      <c r="BT214"/>
      <c r="BU214" s="80">
        <v>31.702999999999999</v>
      </c>
      <c r="BV214" s="80">
        <v>0</v>
      </c>
      <c r="BW214" s="80">
        <v>0</v>
      </c>
      <c r="BX214" s="80">
        <v>0</v>
      </c>
      <c r="BY214" s="80">
        <v>0</v>
      </c>
      <c r="BZ214" s="80">
        <v>0</v>
      </c>
      <c r="CA214" s="80">
        <v>0</v>
      </c>
      <c r="CB214" s="80">
        <v>0</v>
      </c>
      <c r="CC214" s="80">
        <v>0</v>
      </c>
    </row>
    <row r="215" spans="1:81">
      <c r="A215" s="80" t="s">
        <v>1987</v>
      </c>
      <c r="B215" s="80">
        <v>459</v>
      </c>
      <c r="C215" s="80">
        <v>17</v>
      </c>
      <c r="D215" s="80">
        <v>27</v>
      </c>
      <c r="E215" s="80">
        <v>2020</v>
      </c>
      <c r="F215" s="80" t="s">
        <v>218</v>
      </c>
      <c r="G215" s="80" t="s">
        <v>1970</v>
      </c>
      <c r="H215" s="80" t="s">
        <v>1971</v>
      </c>
      <c r="I215" s="177"/>
      <c r="J215" s="81">
        <v>4.8159798061922547</v>
      </c>
      <c r="K215" s="81">
        <v>1.3375901411300815</v>
      </c>
      <c r="L215" s="81">
        <v>2.6593168399104052</v>
      </c>
      <c r="M215" s="81">
        <v>27.208671046953754</v>
      </c>
      <c r="N215" s="81">
        <v>20.283926385460891</v>
      </c>
      <c r="O215" s="81">
        <v>11.465561783853429</v>
      </c>
      <c r="P215" s="81">
        <v>15.128416111030067</v>
      </c>
      <c r="Q215" s="81">
        <v>0.77554258884956084</v>
      </c>
      <c r="R215" s="81">
        <v>42.405276800655407</v>
      </c>
      <c r="S215" s="81">
        <v>3.481917478963807</v>
      </c>
      <c r="T215" s="82"/>
      <c r="U215" s="81">
        <v>308506</v>
      </c>
      <c r="V215" s="81">
        <v>559</v>
      </c>
      <c r="W215" s="81">
        <v>67</v>
      </c>
      <c r="X215" s="81">
        <v>5316</v>
      </c>
      <c r="Y215" s="81">
        <v>6458</v>
      </c>
      <c r="Z215" s="81">
        <v>8193</v>
      </c>
      <c r="AA215" s="81">
        <v>3413</v>
      </c>
      <c r="AB215" s="81">
        <v>13153</v>
      </c>
      <c r="AC215" s="81">
        <v>7516673</v>
      </c>
      <c r="AD215" s="81">
        <v>3.481917478963807</v>
      </c>
      <c r="AE215" s="82"/>
      <c r="AF215" s="81">
        <v>4108634.8119085352</v>
      </c>
      <c r="AG215" s="81">
        <v>765442.80927691294</v>
      </c>
      <c r="AH215" s="81">
        <v>666697.25769342587</v>
      </c>
      <c r="AI215" s="81">
        <v>30559554.548696861</v>
      </c>
      <c r="AJ215" s="81">
        <v>24096444.825307023</v>
      </c>
      <c r="AK215" s="81"/>
      <c r="AL215" s="81"/>
      <c r="AM215" s="81">
        <v>1716612.6328779</v>
      </c>
      <c r="AN215" s="81"/>
      <c r="AO215" s="81"/>
      <c r="AP215" s="82"/>
      <c r="AQ215" s="81">
        <v>106</v>
      </c>
      <c r="AR215" s="81">
        <v>324</v>
      </c>
      <c r="AS215" s="81">
        <v>0</v>
      </c>
      <c r="AT215" s="81">
        <v>0</v>
      </c>
      <c r="AU215" s="81">
        <v>0</v>
      </c>
      <c r="AV215" s="81">
        <v>0</v>
      </c>
      <c r="AW215" s="81">
        <v>0</v>
      </c>
      <c r="AX215" s="82"/>
      <c r="AY215" s="81">
        <v>616.49999999999989</v>
      </c>
      <c r="AZ215" s="81">
        <v>16681.500000000011</v>
      </c>
      <c r="BA215" s="81">
        <v>0</v>
      </c>
      <c r="BB215" s="81">
        <v>0</v>
      </c>
      <c r="BC215" s="81">
        <v>0</v>
      </c>
      <c r="BD215" s="81">
        <v>0</v>
      </c>
      <c r="BE215" s="81">
        <v>0</v>
      </c>
      <c r="BF215" s="82"/>
      <c r="BG215" s="81">
        <v>0</v>
      </c>
      <c r="BH215" s="81">
        <v>9.7769999999999992</v>
      </c>
      <c r="BI215" s="81">
        <v>0</v>
      </c>
      <c r="BJ215" s="81">
        <v>0</v>
      </c>
      <c r="BK215" s="81">
        <v>20.600999999999999</v>
      </c>
      <c r="BL215" s="81">
        <v>0</v>
      </c>
      <c r="BM215" s="82"/>
      <c r="BN215" s="81">
        <v>0</v>
      </c>
      <c r="BO215" s="81">
        <v>1</v>
      </c>
      <c r="BP215" s="81">
        <v>0</v>
      </c>
      <c r="BQ215" s="81">
        <v>0</v>
      </c>
      <c r="BR215" s="81">
        <v>3</v>
      </c>
      <c r="BS215" s="81">
        <v>0</v>
      </c>
      <c r="BT215"/>
      <c r="BU215" s="80">
        <v>30.378</v>
      </c>
      <c r="BV215" s="80">
        <v>0</v>
      </c>
      <c r="BW215" s="80">
        <v>0</v>
      </c>
      <c r="BX215" s="80">
        <v>0</v>
      </c>
      <c r="BY215" s="80">
        <v>0</v>
      </c>
      <c r="BZ215" s="80">
        <v>0</v>
      </c>
      <c r="CA215" s="80">
        <v>0</v>
      </c>
      <c r="CB215" s="80">
        <v>0</v>
      </c>
      <c r="CC215" s="80">
        <v>0</v>
      </c>
    </row>
    <row r="216" spans="1:81">
      <c r="A216" s="80" t="s">
        <v>1988</v>
      </c>
      <c r="B216" s="80">
        <v>459</v>
      </c>
      <c r="C216" s="80">
        <v>18</v>
      </c>
      <c r="D216" s="80">
        <v>27</v>
      </c>
      <c r="E216" s="80">
        <v>2021</v>
      </c>
      <c r="F216" s="80" t="s">
        <v>75</v>
      </c>
      <c r="G216" s="174" t="s">
        <v>1970</v>
      </c>
      <c r="H216" s="80" t="s">
        <v>1971</v>
      </c>
      <c r="I216" s="177"/>
      <c r="J216" s="81">
        <v>10.847520464772096</v>
      </c>
      <c r="K216" s="81">
        <v>1.4164695034388761</v>
      </c>
      <c r="L216" s="81">
        <v>2.8666701201914155</v>
      </c>
      <c r="M216" s="81">
        <v>29.290076322428256</v>
      </c>
      <c r="N216" s="81">
        <v>20.129594517615978</v>
      </c>
      <c r="O216" s="81">
        <v>11.101038317239187</v>
      </c>
      <c r="P216" s="81">
        <v>15.449447208142313</v>
      </c>
      <c r="Q216" s="81">
        <v>0.78210487306324783</v>
      </c>
      <c r="R216" s="81">
        <v>44.39144549655871</v>
      </c>
      <c r="S216" s="81">
        <v>2.707697815729468</v>
      </c>
      <c r="T216" s="82"/>
      <c r="U216" s="81">
        <v>736018</v>
      </c>
      <c r="V216" s="81">
        <v>559</v>
      </c>
      <c r="W216" s="81">
        <v>67</v>
      </c>
      <c r="X216" s="81">
        <v>5316</v>
      </c>
      <c r="Y216" s="81">
        <v>6482</v>
      </c>
      <c r="Z216" s="81">
        <v>8168</v>
      </c>
      <c r="AA216" s="81">
        <v>3399</v>
      </c>
      <c r="AB216" s="81">
        <v>13107</v>
      </c>
      <c r="AC216" s="81">
        <v>7626881.9999999972</v>
      </c>
      <c r="AD216" s="81">
        <v>2.707697815729468</v>
      </c>
      <c r="AE216" s="82"/>
      <c r="AF216" s="81">
        <v>9165616.4856988285</v>
      </c>
      <c r="AG216" s="81">
        <v>820292.88075532962</v>
      </c>
      <c r="AH216" s="81">
        <v>704935.93339835491</v>
      </c>
      <c r="AI216" s="81">
        <v>33484529.891452134</v>
      </c>
      <c r="AJ216" s="81">
        <v>23987549.457411278</v>
      </c>
      <c r="AK216" s="81">
        <v>0</v>
      </c>
      <c r="AL216" s="81">
        <v>0</v>
      </c>
      <c r="AM216" s="81">
        <v>1720475.7774968729</v>
      </c>
      <c r="AN216" s="81">
        <v>0</v>
      </c>
      <c r="AO216" s="81">
        <v>0</v>
      </c>
      <c r="AP216" s="82"/>
      <c r="AQ216" s="81">
        <v>124</v>
      </c>
      <c r="AR216" s="81">
        <v>335</v>
      </c>
      <c r="AS216" s="81">
        <v>0</v>
      </c>
      <c r="AT216" s="81">
        <v>0</v>
      </c>
      <c r="AU216" s="81">
        <v>0</v>
      </c>
      <c r="AV216" s="81">
        <v>0</v>
      </c>
      <c r="AW216" s="81"/>
      <c r="AX216" s="82"/>
      <c r="AY216" s="81">
        <v>733.19999999999982</v>
      </c>
      <c r="AZ216" s="81">
        <v>17149.000000000011</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1989</v>
      </c>
      <c r="B217" s="80">
        <v>459</v>
      </c>
      <c r="C217" s="80">
        <v>19</v>
      </c>
      <c r="D217" s="80">
        <v>27</v>
      </c>
      <c r="E217" s="80">
        <v>2022</v>
      </c>
      <c r="F217" s="80" t="s">
        <v>568</v>
      </c>
      <c r="G217" s="174" t="s">
        <v>1970</v>
      </c>
      <c r="H217" s="80" t="s">
        <v>1971</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143</v>
      </c>
      <c r="AR217" s="81">
        <v>336</v>
      </c>
      <c r="AS217" s="81">
        <v>0</v>
      </c>
      <c r="AT217" s="81">
        <v>0</v>
      </c>
      <c r="AU217" s="81">
        <v>0</v>
      </c>
      <c r="AV217" s="81">
        <v>0</v>
      </c>
      <c r="AW217" s="81"/>
      <c r="AX217" s="82"/>
      <c r="AY217" s="81">
        <v>831.99999999999977</v>
      </c>
      <c r="AZ217" s="81">
        <v>17196.200000000015</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1990</v>
      </c>
      <c r="B218" s="80">
        <v>69</v>
      </c>
      <c r="C218" s="80">
        <v>1</v>
      </c>
      <c r="D218" s="80">
        <v>5</v>
      </c>
      <c r="E218" s="80">
        <v>1990</v>
      </c>
      <c r="F218" s="80" t="s">
        <v>562</v>
      </c>
      <c r="G218" s="80" t="s">
        <v>1991</v>
      </c>
      <c r="H218" s="80" t="s">
        <v>1992</v>
      </c>
      <c r="I218" s="177"/>
      <c r="J218" s="81">
        <v>44.550522363200663</v>
      </c>
      <c r="K218" s="81">
        <v>3.1227486340323241</v>
      </c>
      <c r="L218" s="81">
        <v>1.0822265553491077</v>
      </c>
      <c r="M218" s="81">
        <v>15.652422417630092</v>
      </c>
      <c r="N218" s="81">
        <v>19.056455238382799</v>
      </c>
      <c r="O218" s="81">
        <v>10.850651872786928</v>
      </c>
      <c r="P218" s="81">
        <v>22.548393168425847</v>
      </c>
      <c r="Q218" s="81">
        <v>1.2435482811358649</v>
      </c>
      <c r="R218" s="81">
        <v>76.125779338548071</v>
      </c>
      <c r="S218" s="81">
        <v>1.1267067360652405</v>
      </c>
      <c r="T218" s="82"/>
      <c r="U218" s="81">
        <v>2626409</v>
      </c>
      <c r="V218" s="81">
        <v>903</v>
      </c>
      <c r="W218" s="81">
        <v>12</v>
      </c>
      <c r="X218" s="81">
        <v>6042</v>
      </c>
      <c r="Y218" s="81">
        <v>6885</v>
      </c>
      <c r="Z218" s="81">
        <v>4463</v>
      </c>
      <c r="AA218" s="81">
        <v>5475</v>
      </c>
      <c r="AB218" s="81">
        <v>20191</v>
      </c>
      <c r="AC218" s="81">
        <v>13185122</v>
      </c>
      <c r="AD218" s="81">
        <v>1.1267067360652405</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1993</v>
      </c>
      <c r="B219" s="80">
        <v>70</v>
      </c>
      <c r="C219" s="80">
        <v>2</v>
      </c>
      <c r="D219" s="80">
        <v>5</v>
      </c>
      <c r="E219" s="80">
        <v>2005</v>
      </c>
      <c r="F219" s="80" t="s">
        <v>565</v>
      </c>
      <c r="G219" s="80" t="s">
        <v>1991</v>
      </c>
      <c r="H219" s="80" t="s">
        <v>1992</v>
      </c>
      <c r="I219" s="177"/>
      <c r="J219" s="81">
        <v>46.38253709655698</v>
      </c>
      <c r="K219" s="81">
        <v>1.8643386291318003</v>
      </c>
      <c r="L219" s="81">
        <v>3.6769536473997166</v>
      </c>
      <c r="M219" s="81">
        <v>18.262265956790053</v>
      </c>
      <c r="N219" s="81">
        <v>23.058026042487576</v>
      </c>
      <c r="O219" s="81">
        <v>15.15444206818715</v>
      </c>
      <c r="P219" s="81">
        <v>21.432163871241851</v>
      </c>
      <c r="Q219" s="81">
        <v>1.0060880890134176</v>
      </c>
      <c r="R219" s="81">
        <v>94.491142339689461</v>
      </c>
      <c r="S219" s="81">
        <v>2.2907131194242325</v>
      </c>
      <c r="T219" s="82"/>
      <c r="U219" s="81">
        <v>2527966</v>
      </c>
      <c r="V219" s="81">
        <v>786</v>
      </c>
      <c r="W219" s="81">
        <v>40</v>
      </c>
      <c r="X219" s="81">
        <v>3974</v>
      </c>
      <c r="Y219" s="81">
        <v>7010</v>
      </c>
      <c r="Z219" s="81">
        <v>7213</v>
      </c>
      <c r="AA219" s="81">
        <v>4262</v>
      </c>
      <c r="AB219" s="81">
        <v>17077</v>
      </c>
      <c r="AC219" s="81">
        <v>16708802</v>
      </c>
      <c r="AD219" s="81">
        <v>2.2907131194242325</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1994</v>
      </c>
      <c r="B220" s="80">
        <v>71</v>
      </c>
      <c r="C220" s="80">
        <v>3</v>
      </c>
      <c r="D220" s="80">
        <v>5</v>
      </c>
      <c r="E220" s="80">
        <v>2006</v>
      </c>
      <c r="F220" s="80" t="s">
        <v>566</v>
      </c>
      <c r="G220" s="80" t="s">
        <v>1991</v>
      </c>
      <c r="H220" s="80" t="s">
        <v>1992</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1995</v>
      </c>
      <c r="B221" s="80">
        <v>72</v>
      </c>
      <c r="C221" s="80">
        <v>4</v>
      </c>
      <c r="D221" s="80">
        <v>5</v>
      </c>
      <c r="E221" s="80">
        <v>2007</v>
      </c>
      <c r="F221" s="80" t="s">
        <v>567</v>
      </c>
      <c r="G221" s="80" t="s">
        <v>1991</v>
      </c>
      <c r="H221" s="80" t="s">
        <v>1992</v>
      </c>
      <c r="I221" s="177"/>
      <c r="J221" s="81">
        <v>38.289734095450775</v>
      </c>
      <c r="K221" s="81">
        <v>1.4387983651288552</v>
      </c>
      <c r="L221" s="81">
        <v>7.5892242310969609</v>
      </c>
      <c r="M221" s="81">
        <v>20.300579361141924</v>
      </c>
      <c r="N221" s="81">
        <v>22.27060658001324</v>
      </c>
      <c r="O221" s="81">
        <v>14.83251685665137</v>
      </c>
      <c r="P221" s="81">
        <v>20.875377765665263</v>
      </c>
      <c r="Q221" s="81">
        <v>1.0317239472673567</v>
      </c>
      <c r="R221" s="81">
        <v>88.708430571304106</v>
      </c>
      <c r="S221" s="81">
        <v>2.0506184456008163</v>
      </c>
      <c r="T221" s="82"/>
      <c r="U221" s="81">
        <v>2611089</v>
      </c>
      <c r="V221" s="81">
        <v>609</v>
      </c>
      <c r="W221" s="81">
        <v>104</v>
      </c>
      <c r="X221" s="81">
        <v>4844</v>
      </c>
      <c r="Y221" s="81">
        <v>6975</v>
      </c>
      <c r="Z221" s="81">
        <v>7339</v>
      </c>
      <c r="AA221" s="81">
        <v>4088</v>
      </c>
      <c r="AB221" s="81">
        <v>16586</v>
      </c>
      <c r="AC221" s="81">
        <v>16136328</v>
      </c>
      <c r="AD221" s="81">
        <v>2.0506184456008163</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1996</v>
      </c>
      <c r="B222" s="80">
        <v>73</v>
      </c>
      <c r="C222" s="80">
        <v>5</v>
      </c>
      <c r="D222" s="80">
        <v>5</v>
      </c>
      <c r="E222" s="80">
        <v>2008</v>
      </c>
      <c r="F222" s="80" t="s">
        <v>84</v>
      </c>
      <c r="G222" s="80" t="s">
        <v>1991</v>
      </c>
      <c r="H222" s="80" t="s">
        <v>1992</v>
      </c>
      <c r="I222" s="177"/>
      <c r="J222" s="81">
        <v>38.163971663104917</v>
      </c>
      <c r="K222" s="81">
        <v>1.0664204902043661</v>
      </c>
      <c r="L222" s="81">
        <v>6.6933063726215822</v>
      </c>
      <c r="M222" s="81">
        <v>21.232886905294212</v>
      </c>
      <c r="N222" s="81">
        <v>22.067350878628066</v>
      </c>
      <c r="O222" s="81">
        <v>14.33543149635606</v>
      </c>
      <c r="P222" s="81">
        <v>20.275210139742342</v>
      </c>
      <c r="Q222" s="81">
        <v>0.99448174509727461</v>
      </c>
      <c r="R222" s="81">
        <v>85.688544168718096</v>
      </c>
      <c r="S222" s="81">
        <v>2.1809527475079404</v>
      </c>
      <c r="T222" s="82"/>
      <c r="U222" s="81">
        <v>2841530</v>
      </c>
      <c r="V222" s="81">
        <v>609</v>
      </c>
      <c r="W222" s="81">
        <v>104</v>
      </c>
      <c r="X222" s="81">
        <v>4844</v>
      </c>
      <c r="Y222" s="81">
        <v>6984</v>
      </c>
      <c r="Z222" s="81">
        <v>7342</v>
      </c>
      <c r="AA222" s="81">
        <v>3975</v>
      </c>
      <c r="AB222" s="81">
        <v>16250</v>
      </c>
      <c r="AC222" s="81">
        <v>16185387</v>
      </c>
      <c r="AD222" s="81">
        <v>2.1809527475079404</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1997</v>
      </c>
      <c r="B223" s="80">
        <v>74</v>
      </c>
      <c r="C223" s="80">
        <v>6</v>
      </c>
      <c r="D223" s="80">
        <v>5</v>
      </c>
      <c r="E223" s="80">
        <v>2009</v>
      </c>
      <c r="F223" s="80" t="s">
        <v>85</v>
      </c>
      <c r="G223" s="80" t="s">
        <v>1991</v>
      </c>
      <c r="H223" s="80" t="s">
        <v>1992</v>
      </c>
      <c r="I223" s="177"/>
      <c r="J223" s="81">
        <v>39.89395891675774</v>
      </c>
      <c r="K223" s="81">
        <v>1.0148333286306448</v>
      </c>
      <c r="L223" s="81">
        <v>6.2639940877836207</v>
      </c>
      <c r="M223" s="81">
        <v>23.914893966151411</v>
      </c>
      <c r="N223" s="81">
        <v>22.113694582947581</v>
      </c>
      <c r="O223" s="81">
        <v>14.772777820723466</v>
      </c>
      <c r="P223" s="81">
        <v>19.272644231232036</v>
      </c>
      <c r="Q223" s="81">
        <v>0.93516170944787658</v>
      </c>
      <c r="R223" s="81">
        <v>85.945187688637589</v>
      </c>
      <c r="S223" s="81">
        <v>1.7916195550581961</v>
      </c>
      <c r="T223" s="82"/>
      <c r="U223" s="81">
        <v>2947771</v>
      </c>
      <c r="V223" s="81">
        <v>548</v>
      </c>
      <c r="W223" s="81">
        <v>173</v>
      </c>
      <c r="X223" s="81">
        <v>5132</v>
      </c>
      <c r="Y223" s="81">
        <v>6961</v>
      </c>
      <c r="Z223" s="81">
        <v>7468</v>
      </c>
      <c r="AA223" s="81">
        <v>3879</v>
      </c>
      <c r="AB223" s="81">
        <v>16041</v>
      </c>
      <c r="AC223" s="81">
        <v>15837435</v>
      </c>
      <c r="AD223" s="81">
        <v>1.7916195550581961</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18.488</v>
      </c>
      <c r="BJ223" s="81">
        <v>0</v>
      </c>
      <c r="BK223" s="81">
        <v>5.1210000000000004</v>
      </c>
      <c r="BL223" s="81">
        <v>0</v>
      </c>
      <c r="BM223" s="82"/>
      <c r="BN223" s="81">
        <v>0</v>
      </c>
      <c r="BO223" s="81">
        <v>0</v>
      </c>
      <c r="BP223" s="81">
        <v>1</v>
      </c>
      <c r="BQ223" s="81">
        <v>0</v>
      </c>
      <c r="BR223" s="81">
        <v>1</v>
      </c>
      <c r="BS223" s="81">
        <v>0</v>
      </c>
      <c r="BT223"/>
      <c r="BU223" s="80"/>
      <c r="BV223" s="80"/>
      <c r="BW223" s="80"/>
      <c r="BX223" s="80"/>
      <c r="BY223" s="80"/>
      <c r="BZ223" s="80"/>
      <c r="CA223" s="80"/>
      <c r="CB223" s="80"/>
      <c r="CC223" s="80"/>
    </row>
    <row r="224" spans="1:81">
      <c r="A224" s="80" t="s">
        <v>1998</v>
      </c>
      <c r="B224" s="80">
        <v>75</v>
      </c>
      <c r="C224" s="80">
        <v>7</v>
      </c>
      <c r="D224" s="80">
        <v>5</v>
      </c>
      <c r="E224" s="80">
        <v>2010</v>
      </c>
      <c r="F224" s="80" t="s">
        <v>86</v>
      </c>
      <c r="G224" s="80" t="s">
        <v>1991</v>
      </c>
      <c r="H224" s="80" t="s">
        <v>1992</v>
      </c>
      <c r="I224" s="177"/>
      <c r="J224" s="81">
        <v>38.817045627344882</v>
      </c>
      <c r="K224" s="81">
        <v>0.97849640327593168</v>
      </c>
      <c r="L224" s="81">
        <v>5.9391620424456875</v>
      </c>
      <c r="M224" s="81">
        <v>22.867045313575826</v>
      </c>
      <c r="N224" s="81">
        <v>20.770365249199923</v>
      </c>
      <c r="O224" s="81">
        <v>14.948604482307012</v>
      </c>
      <c r="P224" s="81">
        <v>19.36881537601419</v>
      </c>
      <c r="Q224" s="81">
        <v>0.95977109073243438</v>
      </c>
      <c r="R224" s="81">
        <v>90.341691345782223</v>
      </c>
      <c r="S224" s="81">
        <v>1.643512923142749</v>
      </c>
      <c r="T224" s="82"/>
      <c r="U224" s="81">
        <v>2851620</v>
      </c>
      <c r="V224" s="81">
        <v>548</v>
      </c>
      <c r="W224" s="81">
        <v>173</v>
      </c>
      <c r="X224" s="81">
        <v>5132</v>
      </c>
      <c r="Y224" s="81">
        <v>6963</v>
      </c>
      <c r="Z224" s="81">
        <v>7592</v>
      </c>
      <c r="AA224" s="81">
        <v>3801</v>
      </c>
      <c r="AB224" s="81">
        <v>15775</v>
      </c>
      <c r="AC224" s="81">
        <v>15776240</v>
      </c>
      <c r="AD224" s="81">
        <v>1.643512923142749</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18.2</v>
      </c>
      <c r="BJ224" s="81">
        <v>0</v>
      </c>
      <c r="BK224" s="81">
        <v>4.8259999999999996</v>
      </c>
      <c r="BL224" s="81">
        <v>0</v>
      </c>
      <c r="BM224" s="82"/>
      <c r="BN224" s="81">
        <v>0</v>
      </c>
      <c r="BO224" s="81">
        <v>0</v>
      </c>
      <c r="BP224" s="81">
        <v>1</v>
      </c>
      <c r="BQ224" s="81">
        <v>0</v>
      </c>
      <c r="BR224" s="81">
        <v>1</v>
      </c>
      <c r="BS224" s="81">
        <v>0</v>
      </c>
      <c r="BT224"/>
      <c r="BU224" s="80">
        <v>23.026</v>
      </c>
      <c r="BV224" s="80">
        <v>0</v>
      </c>
      <c r="BW224" s="80">
        <v>0</v>
      </c>
      <c r="BX224" s="80">
        <v>0</v>
      </c>
      <c r="BY224" s="80">
        <v>0</v>
      </c>
      <c r="BZ224" s="80">
        <v>0</v>
      </c>
      <c r="CA224" s="80">
        <v>0</v>
      </c>
      <c r="CB224" s="80">
        <v>0</v>
      </c>
      <c r="CC224" s="80">
        <v>0</v>
      </c>
    </row>
    <row r="225" spans="1:81">
      <c r="A225" s="80" t="s">
        <v>1999</v>
      </c>
      <c r="B225" s="80">
        <v>76</v>
      </c>
      <c r="C225" s="80">
        <v>8</v>
      </c>
      <c r="D225" s="80">
        <v>5</v>
      </c>
      <c r="E225" s="80">
        <v>2011</v>
      </c>
      <c r="F225" s="80" t="s">
        <v>87</v>
      </c>
      <c r="G225" s="80" t="s">
        <v>1991</v>
      </c>
      <c r="H225" s="80" t="s">
        <v>1992</v>
      </c>
      <c r="I225" s="177"/>
      <c r="J225" s="81">
        <v>34.671731921924888</v>
      </c>
      <c r="K225" s="81">
        <v>1.5593729268856333</v>
      </c>
      <c r="L225" s="81">
        <v>7.7235345149134869</v>
      </c>
      <c r="M225" s="81">
        <v>30.262096293643914</v>
      </c>
      <c r="N225" s="81">
        <v>28.348023973535206</v>
      </c>
      <c r="O225" s="81">
        <v>14.719399214093421</v>
      </c>
      <c r="P225" s="81">
        <v>18.571560935489071</v>
      </c>
      <c r="Q225" s="81">
        <v>1.0917640584508939</v>
      </c>
      <c r="R225" s="81">
        <v>89.483906148644081</v>
      </c>
      <c r="S225" s="81">
        <v>1.5668905328823231</v>
      </c>
      <c r="T225" s="82"/>
      <c r="U225" s="81">
        <v>2340425</v>
      </c>
      <c r="V225" s="81">
        <v>548</v>
      </c>
      <c r="W225" s="81">
        <v>173</v>
      </c>
      <c r="X225" s="81">
        <v>5132</v>
      </c>
      <c r="Y225" s="81">
        <v>6935</v>
      </c>
      <c r="Z225" s="81">
        <v>7638</v>
      </c>
      <c r="AA225" s="81">
        <v>3753</v>
      </c>
      <c r="AB225" s="81">
        <v>15557</v>
      </c>
      <c r="AC225" s="81">
        <v>15600602</v>
      </c>
      <c r="AD225" s="81">
        <v>1.5668905328823231</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18.100000000000001</v>
      </c>
      <c r="BJ225" s="81">
        <v>0</v>
      </c>
      <c r="BK225" s="81">
        <v>5.234</v>
      </c>
      <c r="BL225" s="81">
        <v>0</v>
      </c>
      <c r="BM225" s="82"/>
      <c r="BN225" s="81">
        <v>0</v>
      </c>
      <c r="BO225" s="81">
        <v>0</v>
      </c>
      <c r="BP225" s="81">
        <v>1</v>
      </c>
      <c r="BQ225" s="81">
        <v>0</v>
      </c>
      <c r="BR225" s="81">
        <v>1</v>
      </c>
      <c r="BS225" s="81">
        <v>0</v>
      </c>
      <c r="BT225"/>
      <c r="BU225" s="80">
        <v>23.334</v>
      </c>
      <c r="BV225" s="80">
        <v>0</v>
      </c>
      <c r="BW225" s="80">
        <v>0</v>
      </c>
      <c r="BX225" s="80">
        <v>0</v>
      </c>
      <c r="BY225" s="80">
        <v>0</v>
      </c>
      <c r="BZ225" s="80">
        <v>0</v>
      </c>
      <c r="CA225" s="80">
        <v>0</v>
      </c>
      <c r="CB225" s="80">
        <v>0</v>
      </c>
      <c r="CC225" s="80">
        <v>0</v>
      </c>
    </row>
    <row r="226" spans="1:81">
      <c r="A226" s="80" t="s">
        <v>2000</v>
      </c>
      <c r="B226" s="80">
        <v>77</v>
      </c>
      <c r="C226" s="80">
        <v>9</v>
      </c>
      <c r="D226" s="80">
        <v>5</v>
      </c>
      <c r="E226" s="80">
        <v>2012</v>
      </c>
      <c r="F226" s="80" t="s">
        <v>88</v>
      </c>
      <c r="G226" s="80" t="s">
        <v>1991</v>
      </c>
      <c r="H226" s="80" t="s">
        <v>1992</v>
      </c>
      <c r="I226" s="177"/>
      <c r="J226" s="81">
        <v>40.202674719697619</v>
      </c>
      <c r="K226" s="81">
        <v>1.5637948024175496</v>
      </c>
      <c r="L226" s="81">
        <v>8.1071755750208503</v>
      </c>
      <c r="M226" s="81">
        <v>33.118168511423576</v>
      </c>
      <c r="N226" s="81">
        <v>36.40809783830715</v>
      </c>
      <c r="O226" s="81">
        <v>14.725935032604429</v>
      </c>
      <c r="P226" s="81">
        <v>18.508021329980885</v>
      </c>
      <c r="Q226" s="81">
        <v>1.1694012004767964</v>
      </c>
      <c r="R226" s="81">
        <v>90.66919186377541</v>
      </c>
      <c r="S226" s="81">
        <v>1.9410473200496809</v>
      </c>
      <c r="T226" s="82"/>
      <c r="U226" s="81">
        <v>2761949</v>
      </c>
      <c r="V226" s="81">
        <v>548</v>
      </c>
      <c r="W226" s="81">
        <v>173</v>
      </c>
      <c r="X226" s="81">
        <v>5132</v>
      </c>
      <c r="Y226" s="81">
        <v>6923</v>
      </c>
      <c r="Z226" s="81">
        <v>7702</v>
      </c>
      <c r="AA226" s="81">
        <v>3719</v>
      </c>
      <c r="AB226" s="81">
        <v>15337</v>
      </c>
      <c r="AC226" s="81">
        <v>15397824</v>
      </c>
      <c r="AD226" s="81">
        <v>1.9410473200496809</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15.214</v>
      </c>
      <c r="BJ226" s="81">
        <v>0</v>
      </c>
      <c r="BK226" s="81">
        <v>4.4649999999999999</v>
      </c>
      <c r="BL226" s="81">
        <v>0</v>
      </c>
      <c r="BM226" s="82"/>
      <c r="BN226" s="81">
        <v>0</v>
      </c>
      <c r="BO226" s="81">
        <v>0</v>
      </c>
      <c r="BP226" s="81">
        <v>1</v>
      </c>
      <c r="BQ226" s="81">
        <v>0</v>
      </c>
      <c r="BR226" s="81">
        <v>1</v>
      </c>
      <c r="BS226" s="81">
        <v>0</v>
      </c>
      <c r="BT226"/>
      <c r="BU226" s="80">
        <v>19.678999999999998</v>
      </c>
      <c r="BV226" s="80">
        <v>0</v>
      </c>
      <c r="BW226" s="80">
        <v>0</v>
      </c>
      <c r="BX226" s="80">
        <v>0</v>
      </c>
      <c r="BY226" s="80">
        <v>0</v>
      </c>
      <c r="BZ226" s="80">
        <v>0</v>
      </c>
      <c r="CA226" s="80">
        <v>0</v>
      </c>
      <c r="CB226" s="80">
        <v>0</v>
      </c>
      <c r="CC226" s="80">
        <v>0</v>
      </c>
    </row>
    <row r="227" spans="1:81">
      <c r="A227" s="80" t="s">
        <v>2001</v>
      </c>
      <c r="B227" s="80">
        <v>78</v>
      </c>
      <c r="C227" s="80">
        <v>10</v>
      </c>
      <c r="D227" s="80">
        <v>5</v>
      </c>
      <c r="E227" s="80">
        <v>2013</v>
      </c>
      <c r="F227" s="80" t="s">
        <v>89</v>
      </c>
      <c r="G227" s="80" t="s">
        <v>1991</v>
      </c>
      <c r="H227" s="80" t="s">
        <v>1992</v>
      </c>
      <c r="I227" s="177"/>
      <c r="J227" s="81">
        <v>51.68592639285103</v>
      </c>
      <c r="K227" s="81">
        <v>1.2772143401474505</v>
      </c>
      <c r="L227" s="81">
        <v>7.2339258348965911</v>
      </c>
      <c r="M227" s="81">
        <v>33.131735229104834</v>
      </c>
      <c r="N227" s="81">
        <v>39.441697407982467</v>
      </c>
      <c r="O227" s="81">
        <v>14.279574538799183</v>
      </c>
      <c r="P227" s="81">
        <v>18.432892016663075</v>
      </c>
      <c r="Q227" s="81">
        <v>1.1760465462355412</v>
      </c>
      <c r="R227" s="81">
        <v>88.099659550090237</v>
      </c>
      <c r="S227" s="81">
        <v>2.7566723891873739</v>
      </c>
      <c r="T227" s="82"/>
      <c r="U227" s="81">
        <v>2731988</v>
      </c>
      <c r="V227" s="81">
        <v>548</v>
      </c>
      <c r="W227" s="81">
        <v>173</v>
      </c>
      <c r="X227" s="81">
        <v>5132</v>
      </c>
      <c r="Y227" s="81">
        <v>6933</v>
      </c>
      <c r="Z227" s="81">
        <v>7802</v>
      </c>
      <c r="AA227" s="81">
        <v>3690</v>
      </c>
      <c r="AB227" s="81">
        <v>15203</v>
      </c>
      <c r="AC227" s="81">
        <v>14604440</v>
      </c>
      <c r="AD227" s="81">
        <v>2.7566723891873739</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15.724</v>
      </c>
      <c r="BJ227" s="81">
        <v>0</v>
      </c>
      <c r="BK227" s="81">
        <v>4.3330000000000002</v>
      </c>
      <c r="BL227" s="81">
        <v>0</v>
      </c>
      <c r="BM227" s="82"/>
      <c r="BN227" s="81">
        <v>0</v>
      </c>
      <c r="BO227" s="81">
        <v>0</v>
      </c>
      <c r="BP227" s="81">
        <v>1</v>
      </c>
      <c r="BQ227" s="81">
        <v>0</v>
      </c>
      <c r="BR227" s="81">
        <v>1</v>
      </c>
      <c r="BS227" s="81">
        <v>0</v>
      </c>
      <c r="BT227"/>
      <c r="BU227" s="80">
        <v>20.056999999999999</v>
      </c>
      <c r="BV227" s="80">
        <v>0</v>
      </c>
      <c r="BW227" s="80">
        <v>0</v>
      </c>
      <c r="BX227" s="80">
        <v>0</v>
      </c>
      <c r="BY227" s="80">
        <v>0</v>
      </c>
      <c r="BZ227" s="80">
        <v>0</v>
      </c>
      <c r="CA227" s="80">
        <v>0</v>
      </c>
      <c r="CB227" s="80">
        <v>0</v>
      </c>
      <c r="CC227" s="80">
        <v>0</v>
      </c>
    </row>
    <row r="228" spans="1:81">
      <c r="A228" s="80" t="s">
        <v>2002</v>
      </c>
      <c r="B228" s="80">
        <v>79</v>
      </c>
      <c r="C228" s="80">
        <v>11</v>
      </c>
      <c r="D228" s="80">
        <v>5</v>
      </c>
      <c r="E228" s="80">
        <v>2014</v>
      </c>
      <c r="F228" s="80" t="s">
        <v>90</v>
      </c>
      <c r="G228" s="80" t="s">
        <v>1991</v>
      </c>
      <c r="H228" s="80" t="s">
        <v>1992</v>
      </c>
      <c r="I228" s="177"/>
      <c r="J228" s="81">
        <v>50.782440614737759</v>
      </c>
      <c r="K228" s="81">
        <v>1.2628006698143677</v>
      </c>
      <c r="L228" s="81">
        <v>8.2537990662998997</v>
      </c>
      <c r="M228" s="81">
        <v>29.648988751789297</v>
      </c>
      <c r="N228" s="81">
        <v>33.34894753092837</v>
      </c>
      <c r="O228" s="81">
        <v>13.605049850941525</v>
      </c>
      <c r="P228" s="81">
        <v>18.242546387383346</v>
      </c>
      <c r="Q228" s="81">
        <v>1.1132227174819127</v>
      </c>
      <c r="R228" s="81">
        <v>83.194302454618438</v>
      </c>
      <c r="S228" s="81">
        <v>2.2811334103013117</v>
      </c>
      <c r="T228" s="82"/>
      <c r="U228" s="81">
        <v>2967642</v>
      </c>
      <c r="V228" s="81">
        <v>475</v>
      </c>
      <c r="W228" s="81">
        <v>166</v>
      </c>
      <c r="X228" s="81">
        <v>5037</v>
      </c>
      <c r="Y228" s="81">
        <v>6919</v>
      </c>
      <c r="Z228" s="81">
        <v>7829</v>
      </c>
      <c r="AA228" s="81">
        <v>3633</v>
      </c>
      <c r="AB228" s="81">
        <v>14999</v>
      </c>
      <c r="AC228" s="81">
        <v>13834635</v>
      </c>
      <c r="AD228" s="81">
        <v>2.2811334103013117</v>
      </c>
      <c r="AE228" s="82"/>
      <c r="AF228" s="81">
        <v>28845411.496360369</v>
      </c>
      <c r="AG228" s="81">
        <v>930734.66319101129</v>
      </c>
      <c r="AH228" s="81">
        <v>2047364.4733572633</v>
      </c>
      <c r="AI228" s="81">
        <v>28865477.370516688</v>
      </c>
      <c r="AJ228" s="81">
        <v>40772383.81485302</v>
      </c>
      <c r="AK228" s="81">
        <v>0</v>
      </c>
      <c r="AL228" s="81">
        <v>0</v>
      </c>
      <c r="AM228" s="81">
        <v>2059138.566718702</v>
      </c>
      <c r="AN228" s="81">
        <v>0</v>
      </c>
      <c r="AO228" s="81">
        <v>0</v>
      </c>
      <c r="AP228" s="82"/>
      <c r="AQ228" s="81">
        <v>70</v>
      </c>
      <c r="AR228" s="81">
        <v>46</v>
      </c>
      <c r="AS228" s="81">
        <v>0</v>
      </c>
      <c r="AT228" s="81">
        <v>0</v>
      </c>
      <c r="AU228" s="81">
        <v>0</v>
      </c>
      <c r="AV228" s="81">
        <v>0</v>
      </c>
      <c r="AW228" s="81" t="s">
        <v>564</v>
      </c>
      <c r="AX228" s="82"/>
      <c r="AY228" s="81">
        <v>325.60000000000002</v>
      </c>
      <c r="AZ228" s="81">
        <v>2416.9</v>
      </c>
      <c r="BA228" s="81">
        <v>0</v>
      </c>
      <c r="BB228" s="81">
        <v>0</v>
      </c>
      <c r="BC228" s="81">
        <v>0</v>
      </c>
      <c r="BD228" s="81">
        <v>0</v>
      </c>
      <c r="BE228" s="81" t="s">
        <v>564</v>
      </c>
      <c r="BF228" s="82"/>
      <c r="BG228" s="81">
        <v>0</v>
      </c>
      <c r="BH228" s="81">
        <v>0</v>
      </c>
      <c r="BI228" s="81">
        <v>15.59</v>
      </c>
      <c r="BJ228" s="81">
        <v>0</v>
      </c>
      <c r="BK228" s="81">
        <v>4.1950000000000003</v>
      </c>
      <c r="BL228" s="81">
        <v>0</v>
      </c>
      <c r="BM228" s="82"/>
      <c r="BN228" s="81">
        <v>0</v>
      </c>
      <c r="BO228" s="81">
        <v>0</v>
      </c>
      <c r="BP228" s="81">
        <v>1</v>
      </c>
      <c r="BQ228" s="81">
        <v>0</v>
      </c>
      <c r="BR228" s="81">
        <v>1</v>
      </c>
      <c r="BS228" s="81">
        <v>0</v>
      </c>
      <c r="BT228"/>
      <c r="BU228" s="80">
        <v>19.785</v>
      </c>
      <c r="BV228" s="80">
        <v>0</v>
      </c>
      <c r="BW228" s="80">
        <v>0</v>
      </c>
      <c r="BX228" s="80">
        <v>0</v>
      </c>
      <c r="BY228" s="80">
        <v>0</v>
      </c>
      <c r="BZ228" s="80">
        <v>0</v>
      </c>
      <c r="CA228" s="80">
        <v>0</v>
      </c>
      <c r="CB228" s="80">
        <v>0</v>
      </c>
      <c r="CC228" s="80">
        <v>0</v>
      </c>
    </row>
    <row r="229" spans="1:81">
      <c r="A229" s="80" t="s">
        <v>2003</v>
      </c>
      <c r="B229" s="80">
        <v>80</v>
      </c>
      <c r="C229" s="80">
        <v>12</v>
      </c>
      <c r="D229" s="80">
        <v>5</v>
      </c>
      <c r="E229" s="80">
        <v>2015</v>
      </c>
      <c r="F229" s="80" t="s">
        <v>91</v>
      </c>
      <c r="G229" s="80" t="s">
        <v>1991</v>
      </c>
      <c r="H229" s="80" t="s">
        <v>1992</v>
      </c>
      <c r="I229" s="177"/>
      <c r="J229" s="81">
        <v>56.154889986222635</v>
      </c>
      <c r="K229" s="81">
        <v>1.2088917236408414</v>
      </c>
      <c r="L229" s="81">
        <v>9.7395124688853087</v>
      </c>
      <c r="M229" s="81">
        <v>30.951374031608704</v>
      </c>
      <c r="N229" s="81">
        <v>27.976904242399861</v>
      </c>
      <c r="O229" s="81">
        <v>13.621520734784733</v>
      </c>
      <c r="P229" s="81">
        <v>18.005635135067418</v>
      </c>
      <c r="Q229" s="81">
        <v>1.0696636499170571</v>
      </c>
      <c r="R229" s="81">
        <v>78.812572921741321</v>
      </c>
      <c r="S229" s="81">
        <v>2.1133783950893377</v>
      </c>
      <c r="T229" s="82"/>
      <c r="U229" s="81">
        <v>3545250</v>
      </c>
      <c r="V229" s="81">
        <v>475</v>
      </c>
      <c r="W229" s="81">
        <v>166</v>
      </c>
      <c r="X229" s="81">
        <v>5037</v>
      </c>
      <c r="Y229" s="81">
        <v>6876</v>
      </c>
      <c r="Z229" s="81">
        <v>7914</v>
      </c>
      <c r="AA229" s="81">
        <v>3583</v>
      </c>
      <c r="AB229" s="81">
        <v>14722</v>
      </c>
      <c r="AC229" s="81">
        <v>13500814</v>
      </c>
      <c r="AD229" s="81">
        <v>2.1133783950893377</v>
      </c>
      <c r="AE229" s="82"/>
      <c r="AF229" s="81">
        <v>34959873.594818413</v>
      </c>
      <c r="AG229" s="81">
        <v>837970.70653399883</v>
      </c>
      <c r="AH229" s="81">
        <v>1952791.744882996</v>
      </c>
      <c r="AI229" s="81">
        <v>30746411.897687875</v>
      </c>
      <c r="AJ229" s="81">
        <v>36315626.757293031</v>
      </c>
      <c r="AK229" s="81">
        <v>0</v>
      </c>
      <c r="AL229" s="81">
        <v>0</v>
      </c>
      <c r="AM229" s="81">
        <v>2017588.3435327057</v>
      </c>
      <c r="AN229" s="81">
        <v>0</v>
      </c>
      <c r="AO229" s="81">
        <v>0</v>
      </c>
      <c r="AP229" s="82"/>
      <c r="AQ229" s="81">
        <v>86</v>
      </c>
      <c r="AR229" s="81">
        <v>72</v>
      </c>
      <c r="AS229" s="81">
        <v>0</v>
      </c>
      <c r="AT229" s="81">
        <v>0</v>
      </c>
      <c r="AU229" s="81">
        <v>0</v>
      </c>
      <c r="AV229" s="81">
        <v>0</v>
      </c>
      <c r="AW229" s="81" t="s">
        <v>564</v>
      </c>
      <c r="AX229" s="82"/>
      <c r="AY229" s="81">
        <v>406.90000000000003</v>
      </c>
      <c r="AZ229" s="81">
        <v>3236.8</v>
      </c>
      <c r="BA229" s="81">
        <v>0</v>
      </c>
      <c r="BB229" s="81">
        <v>0</v>
      </c>
      <c r="BC229" s="81">
        <v>0</v>
      </c>
      <c r="BD229" s="81">
        <v>0</v>
      </c>
      <c r="BE229" s="81" t="s">
        <v>564</v>
      </c>
      <c r="BF229" s="82"/>
      <c r="BG229" s="81">
        <v>0</v>
      </c>
      <c r="BH229" s="81">
        <v>0</v>
      </c>
      <c r="BI229" s="81">
        <v>16.516999999999999</v>
      </c>
      <c r="BJ229" s="81">
        <v>0</v>
      </c>
      <c r="BK229" s="81">
        <v>4.0490000000000004</v>
      </c>
      <c r="BL229" s="81">
        <v>0</v>
      </c>
      <c r="BM229" s="82"/>
      <c r="BN229" s="81">
        <v>0</v>
      </c>
      <c r="BO229" s="81">
        <v>0</v>
      </c>
      <c r="BP229" s="81">
        <v>1</v>
      </c>
      <c r="BQ229" s="81">
        <v>0</v>
      </c>
      <c r="BR229" s="81">
        <v>1</v>
      </c>
      <c r="BS229" s="81">
        <v>0</v>
      </c>
      <c r="BT229"/>
      <c r="BU229" s="80">
        <v>20.565999999999999</v>
      </c>
      <c r="BV229" s="80">
        <v>0</v>
      </c>
      <c r="BW229" s="80">
        <v>0</v>
      </c>
      <c r="BX229" s="80">
        <v>0</v>
      </c>
      <c r="BY229" s="80">
        <v>0</v>
      </c>
      <c r="BZ229" s="80">
        <v>0</v>
      </c>
      <c r="CA229" s="80">
        <v>0</v>
      </c>
      <c r="CB229" s="80">
        <v>0</v>
      </c>
      <c r="CC229" s="80">
        <v>0</v>
      </c>
    </row>
    <row r="230" spans="1:81">
      <c r="A230" s="80" t="s">
        <v>2004</v>
      </c>
      <c r="B230" s="80">
        <v>81</v>
      </c>
      <c r="C230" s="80">
        <v>13</v>
      </c>
      <c r="D230" s="80">
        <v>5</v>
      </c>
      <c r="E230" s="80">
        <v>2016</v>
      </c>
      <c r="F230" s="80" t="s">
        <v>92</v>
      </c>
      <c r="G230" s="80" t="s">
        <v>1991</v>
      </c>
      <c r="H230" s="80" t="s">
        <v>1992</v>
      </c>
      <c r="I230" s="177"/>
      <c r="J230" s="81">
        <v>50.366428405941186</v>
      </c>
      <c r="K230" s="81">
        <v>1.1217862753754031</v>
      </c>
      <c r="L230" s="81">
        <v>10.578513901358164</v>
      </c>
      <c r="M230" s="81">
        <v>23.198780790138883</v>
      </c>
      <c r="N230" s="81">
        <v>24.097688468799056</v>
      </c>
      <c r="O230" s="81">
        <v>13.507117273682082</v>
      </c>
      <c r="P230" s="81">
        <v>17.335919860728641</v>
      </c>
      <c r="Q230" s="81">
        <v>1.0244469319553433</v>
      </c>
      <c r="R230" s="81">
        <v>80.251615089418209</v>
      </c>
      <c r="S230" s="81">
        <v>3.5544727878679367</v>
      </c>
      <c r="T230" s="82"/>
      <c r="U230" s="81">
        <v>3416224</v>
      </c>
      <c r="V230" s="81">
        <v>475</v>
      </c>
      <c r="W230" s="81">
        <v>166</v>
      </c>
      <c r="X230" s="81">
        <v>5037</v>
      </c>
      <c r="Y230" s="81">
        <v>6842</v>
      </c>
      <c r="Z230" s="81">
        <v>7944</v>
      </c>
      <c r="AA230" s="81">
        <v>3568</v>
      </c>
      <c r="AB230" s="81">
        <v>14504</v>
      </c>
      <c r="AC230" s="81">
        <v>13706185.902100731</v>
      </c>
      <c r="AD230" s="81">
        <v>3.5544727878679372</v>
      </c>
      <c r="AE230" s="82"/>
      <c r="AF230" s="81">
        <v>33470492.290271651</v>
      </c>
      <c r="AG230" s="81">
        <v>821375.60299242171</v>
      </c>
      <c r="AH230" s="81">
        <v>1774467.3423751011</v>
      </c>
      <c r="AI230" s="81">
        <v>35190723.151973583</v>
      </c>
      <c r="AJ230" s="81">
        <v>38385740.43128626</v>
      </c>
      <c r="AK230" s="81">
        <v>0</v>
      </c>
      <c r="AL230" s="81">
        <v>0</v>
      </c>
      <c r="AM230" s="81">
        <v>1989256.6154778961</v>
      </c>
      <c r="AN230" s="81">
        <v>0</v>
      </c>
      <c r="AO230" s="81">
        <v>0</v>
      </c>
      <c r="AP230" s="82"/>
      <c r="AQ230" s="81">
        <v>93</v>
      </c>
      <c r="AR230" s="81">
        <v>93</v>
      </c>
      <c r="AS230" s="81">
        <v>0</v>
      </c>
      <c r="AT230" s="81">
        <v>0</v>
      </c>
      <c r="AU230" s="81">
        <v>0</v>
      </c>
      <c r="AV230" s="81">
        <v>0</v>
      </c>
      <c r="AW230" s="81" t="s">
        <v>564</v>
      </c>
      <c r="AX230" s="82"/>
      <c r="AY230" s="81">
        <v>440.6</v>
      </c>
      <c r="AZ230" s="81">
        <v>4310.3</v>
      </c>
      <c r="BA230" s="81">
        <v>0</v>
      </c>
      <c r="BB230" s="81">
        <v>0</v>
      </c>
      <c r="BC230" s="81">
        <v>0</v>
      </c>
      <c r="BD230" s="81">
        <v>0</v>
      </c>
      <c r="BE230" s="81" t="s">
        <v>564</v>
      </c>
      <c r="BF230" s="82"/>
      <c r="BG230" s="81">
        <v>0</v>
      </c>
      <c r="BH230" s="81">
        <v>0</v>
      </c>
      <c r="BI230" s="81">
        <v>17.556000000000001</v>
      </c>
      <c r="BJ230" s="81">
        <v>0</v>
      </c>
      <c r="BK230" s="81">
        <v>4.0860000000000003</v>
      </c>
      <c r="BL230" s="81">
        <v>0</v>
      </c>
      <c r="BM230" s="82"/>
      <c r="BN230" s="81">
        <v>0</v>
      </c>
      <c r="BO230" s="81">
        <v>0</v>
      </c>
      <c r="BP230" s="81">
        <v>1</v>
      </c>
      <c r="BQ230" s="81">
        <v>0</v>
      </c>
      <c r="BR230" s="81">
        <v>1</v>
      </c>
      <c r="BS230" s="81">
        <v>0</v>
      </c>
      <c r="BT230"/>
      <c r="BU230" s="80">
        <v>21.641999999999999</v>
      </c>
      <c r="BV230" s="80">
        <v>0</v>
      </c>
      <c r="BW230" s="80">
        <v>0</v>
      </c>
      <c r="BX230" s="80">
        <v>0</v>
      </c>
      <c r="BY230" s="80">
        <v>0</v>
      </c>
      <c r="BZ230" s="80">
        <v>0</v>
      </c>
      <c r="CA230" s="80">
        <v>0</v>
      </c>
      <c r="CB230" s="80">
        <v>0</v>
      </c>
      <c r="CC230" s="80">
        <v>0</v>
      </c>
    </row>
    <row r="231" spans="1:81">
      <c r="A231" s="80" t="s">
        <v>2005</v>
      </c>
      <c r="B231" s="80">
        <v>82</v>
      </c>
      <c r="C231" s="80">
        <v>14</v>
      </c>
      <c r="D231" s="80">
        <v>5</v>
      </c>
      <c r="E231" s="80">
        <v>2017</v>
      </c>
      <c r="F231" s="80" t="s">
        <v>71</v>
      </c>
      <c r="G231" s="80" t="s">
        <v>1991</v>
      </c>
      <c r="H231" s="80" t="s">
        <v>1992</v>
      </c>
      <c r="I231" s="177"/>
      <c r="J231" s="81">
        <v>50.382753114061245</v>
      </c>
      <c r="K231" s="81">
        <v>1.0998959202528606</v>
      </c>
      <c r="L231" s="81">
        <v>9.9928703160210208</v>
      </c>
      <c r="M231" s="81">
        <v>19.682554998699711</v>
      </c>
      <c r="N231" s="81">
        <v>25.239612398186956</v>
      </c>
      <c r="O231" s="81">
        <v>13.273332927840515</v>
      </c>
      <c r="P231" s="81">
        <v>17.028157308554789</v>
      </c>
      <c r="Q231" s="81">
        <v>0.97075726445463661</v>
      </c>
      <c r="R231" s="81">
        <v>79.576699190387416</v>
      </c>
      <c r="S231" s="81">
        <v>1.3082547942396667</v>
      </c>
      <c r="T231" s="82"/>
      <c r="U231" s="81">
        <v>3555652</v>
      </c>
      <c r="V231" s="81">
        <v>475</v>
      </c>
      <c r="W231" s="81">
        <v>166</v>
      </c>
      <c r="X231" s="81">
        <v>5037</v>
      </c>
      <c r="Y231" s="81">
        <v>6786</v>
      </c>
      <c r="Z231" s="81">
        <v>7936</v>
      </c>
      <c r="AA231" s="81">
        <v>3527</v>
      </c>
      <c r="AB231" s="81">
        <v>14213</v>
      </c>
      <c r="AC231" s="81">
        <v>13860589</v>
      </c>
      <c r="AD231" s="81">
        <v>1.308254794239667</v>
      </c>
      <c r="AE231" s="82"/>
      <c r="AF231" s="81">
        <v>34248740.64798715</v>
      </c>
      <c r="AG231" s="81">
        <v>814692.55097551201</v>
      </c>
      <c r="AH231" s="81">
        <v>2240687.3322559218</v>
      </c>
      <c r="AI231" s="81">
        <v>29266058.42971494</v>
      </c>
      <c r="AJ231" s="81">
        <v>37845449.530394673</v>
      </c>
      <c r="AK231" s="81">
        <v>0</v>
      </c>
      <c r="AL231" s="81">
        <v>0</v>
      </c>
      <c r="AM231" s="81">
        <v>1952395.496359373</v>
      </c>
      <c r="AN231" s="81">
        <v>0</v>
      </c>
      <c r="AO231" s="81">
        <v>0</v>
      </c>
      <c r="AP231" s="82"/>
      <c r="AQ231" s="81">
        <v>101</v>
      </c>
      <c r="AR231" s="81">
        <v>104</v>
      </c>
      <c r="AS231" s="81">
        <v>0</v>
      </c>
      <c r="AT231" s="81">
        <v>0</v>
      </c>
      <c r="AU231" s="81">
        <v>0</v>
      </c>
      <c r="AV231" s="81">
        <v>0</v>
      </c>
      <c r="AW231" s="81" t="s">
        <v>564</v>
      </c>
      <c r="AX231" s="82"/>
      <c r="AY231" s="81">
        <v>478.3</v>
      </c>
      <c r="AZ231" s="81">
        <v>5811.6</v>
      </c>
      <c r="BA231" s="81">
        <v>0</v>
      </c>
      <c r="BB231" s="81">
        <v>0</v>
      </c>
      <c r="BC231" s="81">
        <v>0</v>
      </c>
      <c r="BD231" s="81">
        <v>0</v>
      </c>
      <c r="BE231" s="81" t="s">
        <v>564</v>
      </c>
      <c r="BF231" s="82"/>
      <c r="BG231" s="81">
        <v>0</v>
      </c>
      <c r="BH231" s="81">
        <v>0</v>
      </c>
      <c r="BI231" s="81">
        <v>18.190000000000001</v>
      </c>
      <c r="BJ231" s="81">
        <v>0</v>
      </c>
      <c r="BK231" s="81">
        <v>4.0069999999999997</v>
      </c>
      <c r="BL231" s="81">
        <v>0</v>
      </c>
      <c r="BM231" s="82"/>
      <c r="BN231" s="81">
        <v>0</v>
      </c>
      <c r="BO231" s="81">
        <v>0</v>
      </c>
      <c r="BP231" s="81">
        <v>1</v>
      </c>
      <c r="BQ231" s="81">
        <v>0</v>
      </c>
      <c r="BR231" s="81">
        <v>1</v>
      </c>
      <c r="BS231" s="81">
        <v>0</v>
      </c>
      <c r="BT231"/>
      <c r="BU231" s="80">
        <v>22.196999999999999</v>
      </c>
      <c r="BV231" s="80">
        <v>0</v>
      </c>
      <c r="BW231" s="80">
        <v>0</v>
      </c>
      <c r="BX231" s="80">
        <v>0</v>
      </c>
      <c r="BY231" s="80">
        <v>0</v>
      </c>
      <c r="BZ231" s="80">
        <v>0</v>
      </c>
      <c r="CA231" s="80">
        <v>0</v>
      </c>
      <c r="CB231" s="80">
        <v>0</v>
      </c>
      <c r="CC231" s="80">
        <v>0</v>
      </c>
    </row>
    <row r="232" spans="1:81">
      <c r="A232" s="80" t="s">
        <v>2006</v>
      </c>
      <c r="B232" s="80">
        <v>83</v>
      </c>
      <c r="C232" s="80">
        <v>15</v>
      </c>
      <c r="D232" s="80">
        <v>5</v>
      </c>
      <c r="E232" s="80">
        <v>2018</v>
      </c>
      <c r="F232" s="80" t="s">
        <v>93</v>
      </c>
      <c r="G232" s="80" t="s">
        <v>1991</v>
      </c>
      <c r="H232" s="80" t="s">
        <v>1992</v>
      </c>
      <c r="I232" s="177"/>
      <c r="J232" s="81">
        <v>48.373237628695023</v>
      </c>
      <c r="K232" s="81">
        <v>1.0354497403669063</v>
      </c>
      <c r="L232" s="81">
        <v>9.3236940155480319</v>
      </c>
      <c r="M232" s="81">
        <v>20.356581937103574</v>
      </c>
      <c r="N232" s="81">
        <v>22.432363895798606</v>
      </c>
      <c r="O232" s="81">
        <v>13.071548551466222</v>
      </c>
      <c r="P232" s="81">
        <v>16.53362279750349</v>
      </c>
      <c r="Q232" s="81">
        <v>0.88503223971465894</v>
      </c>
      <c r="R232" s="81">
        <v>80.162507289373067</v>
      </c>
      <c r="S232" s="81">
        <v>1.3785293145045476</v>
      </c>
      <c r="T232" s="82"/>
      <c r="U232" s="81">
        <v>3769237</v>
      </c>
      <c r="V232" s="81">
        <v>475</v>
      </c>
      <c r="W232" s="81">
        <v>166</v>
      </c>
      <c r="X232" s="81">
        <v>5037</v>
      </c>
      <c r="Y232" s="81">
        <v>6720</v>
      </c>
      <c r="Z232" s="81">
        <v>7965</v>
      </c>
      <c r="AA232" s="81">
        <v>3459</v>
      </c>
      <c r="AB232" s="81">
        <v>13964</v>
      </c>
      <c r="AC232" s="81">
        <v>13907903</v>
      </c>
      <c r="AD232" s="81">
        <v>1.3785293145045481</v>
      </c>
      <c r="AE232" s="82"/>
      <c r="AF232" s="81">
        <v>31652110.424764939</v>
      </c>
      <c r="AG232" s="81">
        <v>725771.49146274</v>
      </c>
      <c r="AH232" s="81">
        <v>2064172.385876663</v>
      </c>
      <c r="AI232" s="81">
        <v>30613555.89466121</v>
      </c>
      <c r="AJ232" s="81">
        <v>34678567.940244094</v>
      </c>
      <c r="AK232" s="81">
        <v>0</v>
      </c>
      <c r="AL232" s="81">
        <v>0</v>
      </c>
      <c r="AM232" s="81">
        <v>1922160.1099774649</v>
      </c>
      <c r="AN232" s="81">
        <v>0</v>
      </c>
      <c r="AO232" s="81">
        <v>0</v>
      </c>
      <c r="AP232" s="82"/>
      <c r="AQ232" s="81">
        <v>112</v>
      </c>
      <c r="AR232" s="81">
        <v>108</v>
      </c>
      <c r="AS232" s="81">
        <v>1</v>
      </c>
      <c r="AT232" s="81">
        <v>0</v>
      </c>
      <c r="AU232" s="81">
        <v>0</v>
      </c>
      <c r="AV232" s="81">
        <v>0</v>
      </c>
      <c r="AW232" s="81" t="s">
        <v>564</v>
      </c>
      <c r="AX232" s="82"/>
      <c r="AY232" s="81">
        <v>539.29999999999995</v>
      </c>
      <c r="AZ232" s="81">
        <v>5982</v>
      </c>
      <c r="BA232" s="81">
        <v>20</v>
      </c>
      <c r="BB232" s="81">
        <v>0</v>
      </c>
      <c r="BC232" s="81">
        <v>0</v>
      </c>
      <c r="BD232" s="81">
        <v>0</v>
      </c>
      <c r="BE232" s="81" t="s">
        <v>564</v>
      </c>
      <c r="BF232" s="82"/>
      <c r="BG232" s="81">
        <v>0</v>
      </c>
      <c r="BH232" s="81">
        <v>0</v>
      </c>
      <c r="BI232" s="81">
        <v>18.227</v>
      </c>
      <c r="BJ232" s="81">
        <v>0</v>
      </c>
      <c r="BK232" s="81">
        <v>3.7650000000000001</v>
      </c>
      <c r="BL232" s="81">
        <v>0</v>
      </c>
      <c r="BM232" s="82"/>
      <c r="BN232" s="81">
        <v>0</v>
      </c>
      <c r="BO232" s="81">
        <v>0</v>
      </c>
      <c r="BP232" s="81">
        <v>1</v>
      </c>
      <c r="BQ232" s="81">
        <v>0</v>
      </c>
      <c r="BR232" s="81">
        <v>1</v>
      </c>
      <c r="BS232" s="81">
        <v>0</v>
      </c>
      <c r="BT232"/>
      <c r="BU232" s="80">
        <v>21.992000000000001</v>
      </c>
      <c r="BV232" s="80">
        <v>0</v>
      </c>
      <c r="BW232" s="80">
        <v>0</v>
      </c>
      <c r="BX232" s="80">
        <v>0</v>
      </c>
      <c r="BY232" s="80">
        <v>0</v>
      </c>
      <c r="BZ232" s="80">
        <v>0</v>
      </c>
      <c r="CA232" s="80">
        <v>0</v>
      </c>
      <c r="CB232" s="80">
        <v>0</v>
      </c>
      <c r="CC232" s="80">
        <v>0</v>
      </c>
    </row>
    <row r="233" spans="1:81">
      <c r="A233" s="80" t="s">
        <v>2007</v>
      </c>
      <c r="B233" s="80">
        <v>84</v>
      </c>
      <c r="C233" s="80">
        <v>16</v>
      </c>
      <c r="D233" s="80">
        <v>5</v>
      </c>
      <c r="E233" s="80">
        <v>2019</v>
      </c>
      <c r="F233" s="80" t="s">
        <v>73</v>
      </c>
      <c r="G233" s="80" t="s">
        <v>1991</v>
      </c>
      <c r="H233" s="80" t="s">
        <v>1992</v>
      </c>
      <c r="I233" s="177"/>
      <c r="J233" s="81">
        <v>45.134752352193573</v>
      </c>
      <c r="K233" s="81">
        <v>0.87270500771232407</v>
      </c>
      <c r="L233" s="81">
        <v>9.1667155917490426</v>
      </c>
      <c r="M233" s="81">
        <v>15.860976537523534</v>
      </c>
      <c r="N233" s="81">
        <v>16.706347585251272</v>
      </c>
      <c r="O233" s="81">
        <v>12.743014091004067</v>
      </c>
      <c r="P233" s="81">
        <v>16.167076157468902</v>
      </c>
      <c r="Q233" s="81">
        <v>0.84787877351167718</v>
      </c>
      <c r="R233" s="81">
        <v>80.073792133356619</v>
      </c>
      <c r="S233" s="81">
        <v>2.8493852790805554</v>
      </c>
      <c r="T233" s="82"/>
      <c r="U233" s="81">
        <v>3961861</v>
      </c>
      <c r="V233" s="81">
        <v>475</v>
      </c>
      <c r="W233" s="81">
        <v>166</v>
      </c>
      <c r="X233" s="81">
        <v>5037</v>
      </c>
      <c r="Y233" s="81">
        <v>6658</v>
      </c>
      <c r="Z233" s="81">
        <v>7978</v>
      </c>
      <c r="AA233" s="81">
        <v>3357</v>
      </c>
      <c r="AB233" s="81">
        <v>13740</v>
      </c>
      <c r="AC233" s="81">
        <v>14120054</v>
      </c>
      <c r="AD233" s="81">
        <v>2.8493852790805549</v>
      </c>
      <c r="AE233" s="82"/>
      <c r="AF233" s="81">
        <v>34244347.960789323</v>
      </c>
      <c r="AG233" s="81">
        <v>701408.21820699424</v>
      </c>
      <c r="AH233" s="81">
        <v>2288267.6575518921</v>
      </c>
      <c r="AI233" s="81">
        <v>29011636.15534823</v>
      </c>
      <c r="AJ233" s="81">
        <v>31857828.742113594</v>
      </c>
      <c r="AK233" s="81">
        <v>0</v>
      </c>
      <c r="AL233" s="81">
        <v>0</v>
      </c>
      <c r="AM233" s="81">
        <v>1871284.5653353787</v>
      </c>
      <c r="AN233" s="81">
        <v>0</v>
      </c>
      <c r="AO233" s="81">
        <v>0</v>
      </c>
      <c r="AP233" s="82"/>
      <c r="AQ233" s="81">
        <v>139</v>
      </c>
      <c r="AR233" s="81">
        <v>113</v>
      </c>
      <c r="AS233" s="81">
        <v>1</v>
      </c>
      <c r="AT233" s="81">
        <v>0</v>
      </c>
      <c r="AU233" s="81">
        <v>0</v>
      </c>
      <c r="AV233" s="81">
        <v>0</v>
      </c>
      <c r="AW233" s="81" t="s">
        <v>564</v>
      </c>
      <c r="AX233" s="82"/>
      <c r="AY233" s="81">
        <v>676.8</v>
      </c>
      <c r="AZ233" s="81">
        <v>6159.8999999999987</v>
      </c>
      <c r="BA233" s="81">
        <v>19.5</v>
      </c>
      <c r="BB233" s="81">
        <v>0</v>
      </c>
      <c r="BC233" s="81">
        <v>0</v>
      </c>
      <c r="BD233" s="81">
        <v>0</v>
      </c>
      <c r="BE233" s="81" t="s">
        <v>564</v>
      </c>
      <c r="BF233" s="82"/>
      <c r="BG233" s="81">
        <v>0</v>
      </c>
      <c r="BH233" s="81">
        <v>0</v>
      </c>
      <c r="BI233" s="81">
        <v>16.78</v>
      </c>
      <c r="BJ233" s="81">
        <v>0</v>
      </c>
      <c r="BK233" s="81">
        <v>3.3220000000000001</v>
      </c>
      <c r="BL233" s="81">
        <v>0</v>
      </c>
      <c r="BM233" s="82"/>
      <c r="BN233" s="81">
        <v>0</v>
      </c>
      <c r="BO233" s="81">
        <v>0</v>
      </c>
      <c r="BP233" s="81">
        <v>1</v>
      </c>
      <c r="BQ233" s="81">
        <v>0</v>
      </c>
      <c r="BR233" s="81">
        <v>1</v>
      </c>
      <c r="BS233" s="81">
        <v>0</v>
      </c>
      <c r="BT233"/>
      <c r="BU233" s="80">
        <v>20.102</v>
      </c>
      <c r="BV233" s="80">
        <v>0</v>
      </c>
      <c r="BW233" s="80">
        <v>0</v>
      </c>
      <c r="BX233" s="80">
        <v>0</v>
      </c>
      <c r="BY233" s="80">
        <v>0</v>
      </c>
      <c r="BZ233" s="80">
        <v>0</v>
      </c>
      <c r="CA233" s="80">
        <v>0</v>
      </c>
      <c r="CB233" s="80">
        <v>0</v>
      </c>
      <c r="CC233" s="80">
        <v>0</v>
      </c>
    </row>
    <row r="234" spans="1:81">
      <c r="A234" s="80" t="s">
        <v>2008</v>
      </c>
      <c r="B234" s="80">
        <v>85</v>
      </c>
      <c r="C234" s="80">
        <v>17</v>
      </c>
      <c r="D234" s="80">
        <v>5</v>
      </c>
      <c r="E234" s="80">
        <v>2020</v>
      </c>
      <c r="F234" s="80" t="s">
        <v>218</v>
      </c>
      <c r="G234" s="80" t="s">
        <v>1991</v>
      </c>
      <c r="H234" s="80" t="s">
        <v>1992</v>
      </c>
      <c r="I234" s="177"/>
      <c r="J234" s="81">
        <v>37.818952905211447</v>
      </c>
      <c r="K234" s="81">
        <v>0.93458334961477407</v>
      </c>
      <c r="L234" s="81">
        <v>7.8772191119632708</v>
      </c>
      <c r="M234" s="81">
        <v>17.779427399750936</v>
      </c>
      <c r="N234" s="81">
        <v>23.6457775989422</v>
      </c>
      <c r="O234" s="81">
        <v>11.038734450266794</v>
      </c>
      <c r="P234" s="81">
        <v>14.951112669939764</v>
      </c>
      <c r="Q234" s="81">
        <v>0.79682829359940444</v>
      </c>
      <c r="R234" s="81">
        <v>81.764507094480095</v>
      </c>
      <c r="S234" s="81">
        <v>1.797190528855209</v>
      </c>
      <c r="T234" s="82"/>
      <c r="U234" s="81">
        <v>3030234</v>
      </c>
      <c r="V234" s="81">
        <v>416</v>
      </c>
      <c r="W234" s="81">
        <v>142</v>
      </c>
      <c r="X234" s="81">
        <v>4383</v>
      </c>
      <c r="Y234" s="81">
        <v>6652</v>
      </c>
      <c r="Z234" s="81">
        <v>7888</v>
      </c>
      <c r="AA234" s="81">
        <v>3373</v>
      </c>
      <c r="AB234" s="81">
        <v>13514</v>
      </c>
      <c r="AC234" s="81">
        <v>14493409.999999998</v>
      </c>
      <c r="AD234" s="81">
        <v>1.797190528855209</v>
      </c>
      <c r="AE234" s="82"/>
      <c r="AF234" s="81">
        <v>26622772.204715651</v>
      </c>
      <c r="AG234" s="81">
        <v>624531.69295125781</v>
      </c>
      <c r="AH234" s="81">
        <v>2089023.9950641782</v>
      </c>
      <c r="AI234" s="81">
        <v>25074990.199050881</v>
      </c>
      <c r="AJ234" s="81">
        <v>34326810.922065958</v>
      </c>
      <c r="AK234" s="81"/>
      <c r="AL234" s="81"/>
      <c r="AM234" s="81">
        <v>1763727.1436715536</v>
      </c>
      <c r="AN234" s="81"/>
      <c r="AO234" s="81"/>
      <c r="AP234" s="82"/>
      <c r="AQ234" s="81">
        <v>152</v>
      </c>
      <c r="AR234" s="81">
        <v>119</v>
      </c>
      <c r="AS234" s="81">
        <v>1</v>
      </c>
      <c r="AT234" s="81">
        <v>0</v>
      </c>
      <c r="AU234" s="81">
        <v>0</v>
      </c>
      <c r="AV234" s="81">
        <v>0</v>
      </c>
      <c r="AW234" s="81">
        <v>1</v>
      </c>
      <c r="AX234" s="82"/>
      <c r="AY234" s="81">
        <v>745.49999999999989</v>
      </c>
      <c r="AZ234" s="81">
        <v>6638.3999999999987</v>
      </c>
      <c r="BA234" s="81">
        <v>19.8</v>
      </c>
      <c r="BB234" s="81">
        <v>0</v>
      </c>
      <c r="BC234" s="81">
        <v>0</v>
      </c>
      <c r="BD234" s="81">
        <v>0</v>
      </c>
      <c r="BE234" s="81">
        <v>19.8</v>
      </c>
      <c r="BF234" s="82"/>
      <c r="BG234" s="81">
        <v>0</v>
      </c>
      <c r="BH234" s="81">
        <v>0</v>
      </c>
      <c r="BI234" s="81">
        <v>15.438000000000001</v>
      </c>
      <c r="BJ234" s="81">
        <v>0</v>
      </c>
      <c r="BK234" s="81">
        <v>0</v>
      </c>
      <c r="BL234" s="81">
        <v>0</v>
      </c>
      <c r="BM234" s="82"/>
      <c r="BN234" s="81">
        <v>0</v>
      </c>
      <c r="BO234" s="81">
        <v>0</v>
      </c>
      <c r="BP234" s="81">
        <v>1</v>
      </c>
      <c r="BQ234" s="81">
        <v>0</v>
      </c>
      <c r="BR234" s="81">
        <v>0</v>
      </c>
      <c r="BS234" s="81">
        <v>0</v>
      </c>
      <c r="BT234"/>
      <c r="BU234" s="80">
        <v>15.438000000000001</v>
      </c>
      <c r="BV234" s="80">
        <v>0</v>
      </c>
      <c r="BW234" s="80">
        <v>0</v>
      </c>
      <c r="BX234" s="80">
        <v>0</v>
      </c>
      <c r="BY234" s="80">
        <v>0</v>
      </c>
      <c r="BZ234" s="80">
        <v>0</v>
      </c>
      <c r="CA234" s="80">
        <v>0</v>
      </c>
      <c r="CB234" s="80">
        <v>0</v>
      </c>
      <c r="CC234" s="80">
        <v>0</v>
      </c>
    </row>
    <row r="235" spans="1:81">
      <c r="A235" s="80" t="s">
        <v>2009</v>
      </c>
      <c r="B235" s="80">
        <v>85</v>
      </c>
      <c r="C235" s="80">
        <v>18</v>
      </c>
      <c r="D235" s="80">
        <v>5</v>
      </c>
      <c r="E235" s="80">
        <v>2021</v>
      </c>
      <c r="F235" s="80" t="s">
        <v>75</v>
      </c>
      <c r="G235" s="174" t="s">
        <v>1991</v>
      </c>
      <c r="H235" s="80" t="s">
        <v>1992</v>
      </c>
      <c r="I235" s="177"/>
      <c r="J235" s="81">
        <v>31.253142693956597</v>
      </c>
      <c r="K235" s="81">
        <v>0.92863042785202421</v>
      </c>
      <c r="L235" s="81">
        <v>6.2692497643059006</v>
      </c>
      <c r="M235" s="81">
        <v>17.668657323571026</v>
      </c>
      <c r="N235" s="81">
        <v>21.272706522048171</v>
      </c>
      <c r="O235" s="81">
        <v>10.725929774688009</v>
      </c>
      <c r="P235" s="81">
        <v>15.290361991229991</v>
      </c>
      <c r="Q235" s="81">
        <v>0.79153285581627997</v>
      </c>
      <c r="R235" s="81">
        <v>76.432373512248802</v>
      </c>
      <c r="S235" s="81">
        <v>1.8280437898212201</v>
      </c>
      <c r="T235" s="82"/>
      <c r="U235" s="81">
        <v>3133989</v>
      </c>
      <c r="V235" s="81">
        <v>416</v>
      </c>
      <c r="W235" s="81">
        <v>142</v>
      </c>
      <c r="X235" s="81">
        <v>4383</v>
      </c>
      <c r="Y235" s="81">
        <v>6578</v>
      </c>
      <c r="Z235" s="81">
        <v>7892</v>
      </c>
      <c r="AA235" s="81">
        <v>3364</v>
      </c>
      <c r="AB235" s="81">
        <v>13265</v>
      </c>
      <c r="AC235" s="81">
        <v>13131824.999999998</v>
      </c>
      <c r="AD235" s="81">
        <v>1.8280437898212201</v>
      </c>
      <c r="AE235" s="82"/>
      <c r="AF235" s="81">
        <v>23984159.122388534</v>
      </c>
      <c r="AG235" s="81">
        <v>647499.77822721179</v>
      </c>
      <c r="AH235" s="81">
        <v>1707888.7432605214</v>
      </c>
      <c r="AI235" s="81">
        <v>27408083.884647194</v>
      </c>
      <c r="AJ235" s="81">
        <v>32810457.810184877</v>
      </c>
      <c r="AK235" s="81">
        <v>0</v>
      </c>
      <c r="AL235" s="81">
        <v>0</v>
      </c>
      <c r="AM235" s="81">
        <v>1741215.4717705057</v>
      </c>
      <c r="AN235" s="81">
        <v>0</v>
      </c>
      <c r="AO235" s="81">
        <v>0</v>
      </c>
      <c r="AP235" s="82"/>
      <c r="AQ235" s="81">
        <v>160</v>
      </c>
      <c r="AR235" s="81">
        <v>125</v>
      </c>
      <c r="AS235" s="81">
        <v>1</v>
      </c>
      <c r="AT235" s="81">
        <v>0</v>
      </c>
      <c r="AU235" s="81">
        <v>0</v>
      </c>
      <c r="AV235" s="81">
        <v>0</v>
      </c>
      <c r="AW235" s="81"/>
      <c r="AX235" s="82"/>
      <c r="AY235" s="81">
        <v>784.89999999999986</v>
      </c>
      <c r="AZ235" s="81">
        <v>7625.9999999999982</v>
      </c>
      <c r="BA235" s="81">
        <v>19.8</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2010</v>
      </c>
      <c r="B236" s="80">
        <v>85</v>
      </c>
      <c r="C236" s="80">
        <v>19</v>
      </c>
      <c r="D236" s="80">
        <v>5</v>
      </c>
      <c r="E236" s="80">
        <v>2022</v>
      </c>
      <c r="F236" s="80" t="s">
        <v>568</v>
      </c>
      <c r="G236" s="174" t="s">
        <v>1991</v>
      </c>
      <c r="H236" s="80" t="s">
        <v>1992</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168</v>
      </c>
      <c r="AR236" s="81">
        <v>126</v>
      </c>
      <c r="AS236" s="81">
        <v>1</v>
      </c>
      <c r="AT236" s="81">
        <v>0</v>
      </c>
      <c r="AU236" s="81">
        <v>0</v>
      </c>
      <c r="AV236" s="81">
        <v>0</v>
      </c>
      <c r="AW236" s="81"/>
      <c r="AX236" s="82"/>
      <c r="AY236" s="81">
        <v>846.8</v>
      </c>
      <c r="AZ236" s="81">
        <v>7647.9999999999982</v>
      </c>
      <c r="BA236" s="81">
        <v>19.8</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2011</v>
      </c>
      <c r="B237" s="80">
        <v>358</v>
      </c>
      <c r="C237" s="80">
        <v>1</v>
      </c>
      <c r="D237" s="80">
        <v>22</v>
      </c>
      <c r="E237" s="80">
        <v>1990</v>
      </c>
      <c r="F237" s="80" t="s">
        <v>562</v>
      </c>
      <c r="G237" s="80" t="s">
        <v>2012</v>
      </c>
      <c r="H237" s="80" t="s">
        <v>2013</v>
      </c>
      <c r="I237" s="177"/>
      <c r="J237" s="81">
        <v>8.197331164721863</v>
      </c>
      <c r="K237" s="81">
        <v>0.42235601371854758</v>
      </c>
      <c r="L237" s="81">
        <v>0.39665663762188813</v>
      </c>
      <c r="M237" s="81">
        <v>3.3750446005659969</v>
      </c>
      <c r="N237" s="81">
        <v>8.0746957861048188</v>
      </c>
      <c r="O237" s="81">
        <v>7.7775566527101461</v>
      </c>
      <c r="P237" s="81">
        <v>8.5333827662060919</v>
      </c>
      <c r="Q237" s="81">
        <v>0.66528693639887138</v>
      </c>
      <c r="R237" s="81">
        <v>0</v>
      </c>
      <c r="S237" s="81">
        <v>1.1468157977499842</v>
      </c>
      <c r="T237" s="82"/>
      <c r="U237" s="81">
        <v>1197249</v>
      </c>
      <c r="V237" s="81">
        <v>206</v>
      </c>
      <c r="W237" s="81">
        <v>5</v>
      </c>
      <c r="X237" s="81">
        <v>1520</v>
      </c>
      <c r="Y237" s="81">
        <v>3270</v>
      </c>
      <c r="Z237" s="81">
        <v>3199</v>
      </c>
      <c r="AA237" s="81">
        <v>2072</v>
      </c>
      <c r="AB237" s="81">
        <v>10802</v>
      </c>
      <c r="AC237" s="81">
        <v>0</v>
      </c>
      <c r="AD237" s="81">
        <v>1.1468157977499842</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2014</v>
      </c>
      <c r="B238" s="80">
        <v>359</v>
      </c>
      <c r="C238" s="80">
        <v>2</v>
      </c>
      <c r="D238" s="80">
        <v>22</v>
      </c>
      <c r="E238" s="80">
        <v>2005</v>
      </c>
      <c r="F238" s="80" t="s">
        <v>565</v>
      </c>
      <c r="G238" s="80" t="s">
        <v>2012</v>
      </c>
      <c r="H238" s="80" t="s">
        <v>2013</v>
      </c>
      <c r="I238" s="177"/>
      <c r="J238" s="81">
        <v>6.8978567839156506</v>
      </c>
      <c r="K238" s="81">
        <v>0.4799757806379843</v>
      </c>
      <c r="L238" s="81">
        <v>2.883429756062263</v>
      </c>
      <c r="M238" s="81">
        <v>7.4191483197672632</v>
      </c>
      <c r="N238" s="81">
        <v>13.782929070424661</v>
      </c>
      <c r="O238" s="81">
        <v>14.330853923070089</v>
      </c>
      <c r="P238" s="81">
        <v>15.795032078735487</v>
      </c>
      <c r="Q238" s="81">
        <v>0.85968480382290746</v>
      </c>
      <c r="R238" s="81">
        <v>0</v>
      </c>
      <c r="S238" s="81">
        <v>1.0470934715683435</v>
      </c>
      <c r="T238" s="82"/>
      <c r="U238" s="81">
        <v>726070</v>
      </c>
      <c r="V238" s="81">
        <v>264</v>
      </c>
      <c r="W238" s="81">
        <v>32</v>
      </c>
      <c r="X238" s="81">
        <v>1765</v>
      </c>
      <c r="Y238" s="81">
        <v>5013</v>
      </c>
      <c r="Z238" s="81">
        <v>6821</v>
      </c>
      <c r="AA238" s="81">
        <v>3141</v>
      </c>
      <c r="AB238" s="81">
        <v>14592</v>
      </c>
      <c r="AC238" s="81">
        <v>0</v>
      </c>
      <c r="AD238" s="81">
        <v>1.0470934715683435</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2015</v>
      </c>
      <c r="B239" s="80">
        <v>360</v>
      </c>
      <c r="C239" s="80">
        <v>3</v>
      </c>
      <c r="D239" s="80">
        <v>22</v>
      </c>
      <c r="E239" s="80">
        <v>2006</v>
      </c>
      <c r="F239" s="80" t="s">
        <v>566</v>
      </c>
      <c r="G239" s="80" t="s">
        <v>2012</v>
      </c>
      <c r="H239" s="80" t="s">
        <v>2013</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2016</v>
      </c>
      <c r="B240" s="80">
        <v>361</v>
      </c>
      <c r="C240" s="80">
        <v>4</v>
      </c>
      <c r="D240" s="80">
        <v>22</v>
      </c>
      <c r="E240" s="80">
        <v>2007</v>
      </c>
      <c r="F240" s="80" t="s">
        <v>567</v>
      </c>
      <c r="G240" s="80" t="s">
        <v>2012</v>
      </c>
      <c r="H240" s="80" t="s">
        <v>2013</v>
      </c>
      <c r="I240" s="177"/>
      <c r="J240" s="81">
        <v>7.3481661456650231</v>
      </c>
      <c r="K240" s="81">
        <v>0.48740693912113703</v>
      </c>
      <c r="L240" s="81">
        <v>3.4808823890548939</v>
      </c>
      <c r="M240" s="81">
        <v>7.5560213720542428</v>
      </c>
      <c r="N240" s="81">
        <v>14.427960836669827</v>
      </c>
      <c r="O240" s="81">
        <v>14.165568966925939</v>
      </c>
      <c r="P240" s="81">
        <v>17.642962372889794</v>
      </c>
      <c r="Q240" s="81">
        <v>0.89754882642714873</v>
      </c>
      <c r="R240" s="81">
        <v>0</v>
      </c>
      <c r="S240" s="81">
        <v>0.88078596694578859</v>
      </c>
      <c r="T240" s="82"/>
      <c r="U240" s="81">
        <v>872015</v>
      </c>
      <c r="V240" s="81">
        <v>261</v>
      </c>
      <c r="W240" s="81">
        <v>39</v>
      </c>
      <c r="X240" s="81">
        <v>2077</v>
      </c>
      <c r="Y240" s="81">
        <v>5052</v>
      </c>
      <c r="Z240" s="81">
        <v>7009</v>
      </c>
      <c r="AA240" s="81">
        <v>3455</v>
      </c>
      <c r="AB240" s="81">
        <v>14429</v>
      </c>
      <c r="AC240" s="81">
        <v>0</v>
      </c>
      <c r="AD240" s="81">
        <v>0.88078596694578859</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2017</v>
      </c>
      <c r="B241" s="80">
        <v>362</v>
      </c>
      <c r="C241" s="80">
        <v>5</v>
      </c>
      <c r="D241" s="80">
        <v>22</v>
      </c>
      <c r="E241" s="80">
        <v>2008</v>
      </c>
      <c r="F241" s="80" t="s">
        <v>84</v>
      </c>
      <c r="G241" s="80" t="s">
        <v>2012</v>
      </c>
      <c r="H241" s="80" t="s">
        <v>2013</v>
      </c>
      <c r="I241" s="177"/>
      <c r="J241" s="81">
        <v>6.310970124148592</v>
      </c>
      <c r="K241" s="81">
        <v>0.36567658309508477</v>
      </c>
      <c r="L241" s="81">
        <v>3.0834684477369447</v>
      </c>
      <c r="M241" s="81">
        <v>7.9310476027326997</v>
      </c>
      <c r="N241" s="81">
        <v>14.057589584681917</v>
      </c>
      <c r="O241" s="81">
        <v>13.712576327827378</v>
      </c>
      <c r="P241" s="81">
        <v>15.062313344065188</v>
      </c>
      <c r="Q241" s="81">
        <v>0.88218180649705924</v>
      </c>
      <c r="R241" s="81">
        <v>0</v>
      </c>
      <c r="S241" s="81">
        <v>0.9503693315641133</v>
      </c>
      <c r="T241" s="82"/>
      <c r="U241" s="81">
        <v>795274</v>
      </c>
      <c r="V241" s="81">
        <v>261</v>
      </c>
      <c r="W241" s="81">
        <v>39</v>
      </c>
      <c r="X241" s="81">
        <v>2077</v>
      </c>
      <c r="Y241" s="81">
        <v>5126</v>
      </c>
      <c r="Z241" s="81">
        <v>7023</v>
      </c>
      <c r="AA241" s="81">
        <v>2953</v>
      </c>
      <c r="AB241" s="81">
        <v>14415</v>
      </c>
      <c r="AC241" s="81">
        <v>0</v>
      </c>
      <c r="AD241" s="81">
        <v>0.9503693315641133</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2018</v>
      </c>
      <c r="B242" s="80">
        <v>363</v>
      </c>
      <c r="C242" s="80">
        <v>6</v>
      </c>
      <c r="D242" s="80">
        <v>22</v>
      </c>
      <c r="E242" s="80">
        <v>2009</v>
      </c>
      <c r="F242" s="80" t="s">
        <v>85</v>
      </c>
      <c r="G242" s="80" t="s">
        <v>2012</v>
      </c>
      <c r="H242" s="80" t="s">
        <v>2013</v>
      </c>
      <c r="I242" s="177"/>
      <c r="J242" s="81">
        <v>5.0336148786126209</v>
      </c>
      <c r="K242" s="81">
        <v>0.29891263793985939</v>
      </c>
      <c r="L242" s="81">
        <v>0.84402516922034254</v>
      </c>
      <c r="M242" s="81">
        <v>7.3769500764760982</v>
      </c>
      <c r="N242" s="81">
        <v>11.521895529818684</v>
      </c>
      <c r="O242" s="81">
        <v>13.870744252666437</v>
      </c>
      <c r="P242" s="81">
        <v>13.076978503893457</v>
      </c>
      <c r="Q242" s="81">
        <v>0.83238195171727336</v>
      </c>
      <c r="R242" s="81">
        <v>0</v>
      </c>
      <c r="S242" s="81">
        <v>0.90326286081279206</v>
      </c>
      <c r="T242" s="82"/>
      <c r="U242" s="81">
        <v>659332</v>
      </c>
      <c r="V242" s="81">
        <v>258</v>
      </c>
      <c r="W242" s="81">
        <v>18</v>
      </c>
      <c r="X242" s="81">
        <v>2405</v>
      </c>
      <c r="Y242" s="81">
        <v>5165</v>
      </c>
      <c r="Z242" s="81">
        <v>7012</v>
      </c>
      <c r="AA242" s="81">
        <v>2632</v>
      </c>
      <c r="AB242" s="81">
        <v>14278</v>
      </c>
      <c r="AC242" s="81">
        <v>0</v>
      </c>
      <c r="AD242" s="81">
        <v>0.90326286081279206</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2019</v>
      </c>
      <c r="B243" s="80">
        <v>364</v>
      </c>
      <c r="C243" s="80">
        <v>7</v>
      </c>
      <c r="D243" s="80">
        <v>22</v>
      </c>
      <c r="E243" s="80">
        <v>2010</v>
      </c>
      <c r="F243" s="80" t="s">
        <v>86</v>
      </c>
      <c r="G243" s="80" t="s">
        <v>2012</v>
      </c>
      <c r="H243" s="80" t="s">
        <v>2013</v>
      </c>
      <c r="I243" s="177"/>
      <c r="J243" s="81">
        <v>4.3599155615091343</v>
      </c>
      <c r="K243" s="81">
        <v>0.32570717452612385</v>
      </c>
      <c r="L243" s="81">
        <v>0.80063118361000707</v>
      </c>
      <c r="M243" s="81">
        <v>7.9632105526723249</v>
      </c>
      <c r="N243" s="81">
        <v>13.458738523322291</v>
      </c>
      <c r="O243" s="81">
        <v>13.761300938730733</v>
      </c>
      <c r="P243" s="81">
        <v>12.866682142708719</v>
      </c>
      <c r="Q243" s="81">
        <v>0.87045610111625604</v>
      </c>
      <c r="R243" s="81">
        <v>0</v>
      </c>
      <c r="S243" s="81">
        <v>1.0721569989013364</v>
      </c>
      <c r="T243" s="82"/>
      <c r="U243" s="81">
        <v>575779</v>
      </c>
      <c r="V243" s="81">
        <v>258</v>
      </c>
      <c r="W243" s="81">
        <v>18</v>
      </c>
      <c r="X243" s="81">
        <v>2405</v>
      </c>
      <c r="Y243" s="81">
        <v>5224</v>
      </c>
      <c r="Z243" s="81">
        <v>6989</v>
      </c>
      <c r="AA243" s="81">
        <v>2525</v>
      </c>
      <c r="AB243" s="81">
        <v>14307</v>
      </c>
      <c r="AC243" s="81">
        <v>0</v>
      </c>
      <c r="AD243" s="81">
        <v>1.0721569989013364</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2020</v>
      </c>
      <c r="B244" s="80">
        <v>365</v>
      </c>
      <c r="C244" s="80">
        <v>8</v>
      </c>
      <c r="D244" s="80">
        <v>22</v>
      </c>
      <c r="E244" s="80">
        <v>2011</v>
      </c>
      <c r="F244" s="80" t="s">
        <v>87</v>
      </c>
      <c r="G244" s="80" t="s">
        <v>2012</v>
      </c>
      <c r="H244" s="80" t="s">
        <v>2013</v>
      </c>
      <c r="I244" s="177"/>
      <c r="J244" s="81">
        <v>4.8994725767883001</v>
      </c>
      <c r="K244" s="81">
        <v>0.51834933324336663</v>
      </c>
      <c r="L244" s="81">
        <v>0.7043923473215925</v>
      </c>
      <c r="M244" s="81">
        <v>10.155911026030918</v>
      </c>
      <c r="N244" s="81">
        <v>16.592610031994599</v>
      </c>
      <c r="O244" s="81">
        <v>13.480256284705877</v>
      </c>
      <c r="P244" s="81">
        <v>12.153411579419442</v>
      </c>
      <c r="Q244" s="81">
        <v>0.99765493700185814</v>
      </c>
      <c r="R244" s="81">
        <v>0</v>
      </c>
      <c r="S244" s="81">
        <v>1.2940855388696371</v>
      </c>
      <c r="T244" s="82"/>
      <c r="U244" s="81">
        <v>585728</v>
      </c>
      <c r="V244" s="81">
        <v>258</v>
      </c>
      <c r="W244" s="81">
        <v>18</v>
      </c>
      <c r="X244" s="81">
        <v>2405</v>
      </c>
      <c r="Y244" s="81">
        <v>5251</v>
      </c>
      <c r="Z244" s="81">
        <v>6995</v>
      </c>
      <c r="AA244" s="81">
        <v>2456</v>
      </c>
      <c r="AB244" s="81">
        <v>14216</v>
      </c>
      <c r="AC244" s="81">
        <v>0</v>
      </c>
      <c r="AD244" s="81">
        <v>1.2940855388696371</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2021</v>
      </c>
      <c r="B245" s="80">
        <v>366</v>
      </c>
      <c r="C245" s="80">
        <v>9</v>
      </c>
      <c r="D245" s="80">
        <v>22</v>
      </c>
      <c r="E245" s="80">
        <v>2012</v>
      </c>
      <c r="F245" s="80" t="s">
        <v>88</v>
      </c>
      <c r="G245" s="80" t="s">
        <v>2012</v>
      </c>
      <c r="H245" s="80" t="s">
        <v>2013</v>
      </c>
      <c r="I245" s="177"/>
      <c r="J245" s="81">
        <v>4.4436994189891053</v>
      </c>
      <c r="K245" s="81">
        <v>0.50406475861346745</v>
      </c>
      <c r="L245" s="81">
        <v>0.70156538775552801</v>
      </c>
      <c r="M245" s="81">
        <v>11.359323944493887</v>
      </c>
      <c r="N245" s="81">
        <v>17.612831389913531</v>
      </c>
      <c r="O245" s="81">
        <v>13.372265595694026</v>
      </c>
      <c r="P245" s="81">
        <v>12.073261561315842</v>
      </c>
      <c r="Q245" s="81">
        <v>1.0846907138281872</v>
      </c>
      <c r="R245" s="81">
        <v>0</v>
      </c>
      <c r="S245" s="81">
        <v>1.0640952496786318</v>
      </c>
      <c r="T245" s="82"/>
      <c r="U245" s="81">
        <v>516513</v>
      </c>
      <c r="V245" s="81">
        <v>258</v>
      </c>
      <c r="W245" s="81">
        <v>18</v>
      </c>
      <c r="X245" s="81">
        <v>2405</v>
      </c>
      <c r="Y245" s="81">
        <v>5309</v>
      </c>
      <c r="Z245" s="81">
        <v>6994</v>
      </c>
      <c r="AA245" s="81">
        <v>2426</v>
      </c>
      <c r="AB245" s="81">
        <v>14226</v>
      </c>
      <c r="AC245" s="81">
        <v>0</v>
      </c>
      <c r="AD245" s="81">
        <v>1.0640952496786318</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2022</v>
      </c>
      <c r="B246" s="80">
        <v>367</v>
      </c>
      <c r="C246" s="80">
        <v>10</v>
      </c>
      <c r="D246" s="80">
        <v>22</v>
      </c>
      <c r="E246" s="80">
        <v>2013</v>
      </c>
      <c r="F246" s="80" t="s">
        <v>89</v>
      </c>
      <c r="G246" s="80" t="s">
        <v>2012</v>
      </c>
      <c r="H246" s="80" t="s">
        <v>2013</v>
      </c>
      <c r="I246" s="177"/>
      <c r="J246" s="81">
        <v>4.6610013022170236</v>
      </c>
      <c r="K246" s="81">
        <v>0.42739868371109724</v>
      </c>
      <c r="L246" s="81">
        <v>0.62243670038817067</v>
      </c>
      <c r="M246" s="81">
        <v>11.441390986473564</v>
      </c>
      <c r="N246" s="81">
        <v>17.662455420925085</v>
      </c>
      <c r="O246" s="81">
        <v>12.972779329788338</v>
      </c>
      <c r="P246" s="81">
        <v>12.098770857549583</v>
      </c>
      <c r="Q246" s="81">
        <v>1.0955187257638448</v>
      </c>
      <c r="R246" s="81">
        <v>0</v>
      </c>
      <c r="S246" s="81">
        <v>0.94815267896571065</v>
      </c>
      <c r="T246" s="82"/>
      <c r="U246" s="81">
        <v>535750</v>
      </c>
      <c r="V246" s="81">
        <v>258</v>
      </c>
      <c r="W246" s="81">
        <v>18</v>
      </c>
      <c r="X246" s="81">
        <v>2405</v>
      </c>
      <c r="Y246" s="81">
        <v>5334</v>
      </c>
      <c r="Z246" s="81">
        <v>7088</v>
      </c>
      <c r="AA246" s="81">
        <v>2422</v>
      </c>
      <c r="AB246" s="81">
        <v>14162</v>
      </c>
      <c r="AC246" s="81">
        <v>0</v>
      </c>
      <c r="AD246" s="81">
        <v>0.94815267896571065</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2023</v>
      </c>
      <c r="B247" s="80">
        <v>368</v>
      </c>
      <c r="C247" s="80">
        <v>11</v>
      </c>
      <c r="D247" s="80">
        <v>22</v>
      </c>
      <c r="E247" s="80">
        <v>2014</v>
      </c>
      <c r="F247" s="80" t="s">
        <v>90</v>
      </c>
      <c r="G247" s="80" t="s">
        <v>2012</v>
      </c>
      <c r="H247" s="80" t="s">
        <v>2013</v>
      </c>
      <c r="I247" s="177"/>
      <c r="J247" s="81">
        <v>11.703795559441284</v>
      </c>
      <c r="K247" s="81">
        <v>0.4235817085672825</v>
      </c>
      <c r="L247" s="81">
        <v>0.45867764850843729</v>
      </c>
      <c r="M247" s="81">
        <v>12.148487797241863</v>
      </c>
      <c r="N247" s="81">
        <v>17.161953694812709</v>
      </c>
      <c r="O247" s="81">
        <v>12.397295393615638</v>
      </c>
      <c r="P247" s="81">
        <v>11.860416891549535</v>
      </c>
      <c r="Q247" s="81">
        <v>1.0396708998257638</v>
      </c>
      <c r="R247" s="81">
        <v>0</v>
      </c>
      <c r="S247" s="81">
        <v>0.93864078409743179</v>
      </c>
      <c r="T247" s="82"/>
      <c r="U247" s="81">
        <v>1431417</v>
      </c>
      <c r="V247" s="81">
        <v>213</v>
      </c>
      <c r="W247" s="81">
        <v>5</v>
      </c>
      <c r="X247" s="81">
        <v>2565</v>
      </c>
      <c r="Y247" s="81">
        <v>5380</v>
      </c>
      <c r="Z247" s="81">
        <v>7134</v>
      </c>
      <c r="AA247" s="81">
        <v>2362</v>
      </c>
      <c r="AB247" s="81">
        <v>14008</v>
      </c>
      <c r="AC247" s="81">
        <v>0</v>
      </c>
      <c r="AD247" s="81">
        <v>0.93864078409743179</v>
      </c>
      <c r="AE247" s="82"/>
      <c r="AF247" s="81">
        <v>12029551.687608428</v>
      </c>
      <c r="AG247" s="81">
        <v>387090.06572886987</v>
      </c>
      <c r="AH247" s="81">
        <v>112783.74495732447</v>
      </c>
      <c r="AI247" s="81">
        <v>16696061.336663567</v>
      </c>
      <c r="AJ247" s="81">
        <v>24365298.43751533</v>
      </c>
      <c r="AK247" s="81">
        <v>0</v>
      </c>
      <c r="AL247" s="81">
        <v>0</v>
      </c>
      <c r="AM247" s="81">
        <v>1923089.0754447351</v>
      </c>
      <c r="AN247" s="81">
        <v>0</v>
      </c>
      <c r="AO247" s="81">
        <v>0</v>
      </c>
      <c r="AP247" s="82"/>
      <c r="AQ247" s="81">
        <v>328</v>
      </c>
      <c r="AR247" s="81">
        <v>41</v>
      </c>
      <c r="AS247" s="81">
        <v>0</v>
      </c>
      <c r="AT247" s="81">
        <v>0</v>
      </c>
      <c r="AU247" s="81">
        <v>0</v>
      </c>
      <c r="AV247" s="81">
        <v>0</v>
      </c>
      <c r="AW247" s="81" t="s">
        <v>564</v>
      </c>
      <c r="AX247" s="82"/>
      <c r="AY247" s="81">
        <v>1249.5</v>
      </c>
      <c r="AZ247" s="81">
        <v>1015.3000000000001</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2024</v>
      </c>
      <c r="B248" s="80">
        <v>369</v>
      </c>
      <c r="C248" s="80">
        <v>12</v>
      </c>
      <c r="D248" s="80">
        <v>22</v>
      </c>
      <c r="E248" s="80">
        <v>2015</v>
      </c>
      <c r="F248" s="80" t="s">
        <v>91</v>
      </c>
      <c r="G248" s="80" t="s">
        <v>2012</v>
      </c>
      <c r="H248" s="80" t="s">
        <v>2013</v>
      </c>
      <c r="I248" s="177"/>
      <c r="J248" s="81">
        <v>10.018359072452331</v>
      </c>
      <c r="K248" s="81">
        <v>0.40469458097290451</v>
      </c>
      <c r="L248" s="81">
        <v>0.51547215033232996</v>
      </c>
      <c r="M248" s="81">
        <v>11.135990899813711</v>
      </c>
      <c r="N248" s="81">
        <v>16.061384364334572</v>
      </c>
      <c r="O248" s="81">
        <v>12.335789626762976</v>
      </c>
      <c r="P248" s="81">
        <v>11.593357593246029</v>
      </c>
      <c r="Q248" s="81">
        <v>1.0060156837896734</v>
      </c>
      <c r="R248" s="81">
        <v>0</v>
      </c>
      <c r="S248" s="81">
        <v>1.0906504666585388</v>
      </c>
      <c r="T248" s="82"/>
      <c r="U248" s="81">
        <v>1291811</v>
      </c>
      <c r="V248" s="81">
        <v>213</v>
      </c>
      <c r="W248" s="81">
        <v>5</v>
      </c>
      <c r="X248" s="81">
        <v>2565</v>
      </c>
      <c r="Y248" s="81">
        <v>5411</v>
      </c>
      <c r="Z248" s="81">
        <v>7167</v>
      </c>
      <c r="AA248" s="81">
        <v>2307</v>
      </c>
      <c r="AB248" s="81">
        <v>13846</v>
      </c>
      <c r="AC248" s="81">
        <v>0</v>
      </c>
      <c r="AD248" s="81">
        <v>1.0906504666585388</v>
      </c>
      <c r="AE248" s="82"/>
      <c r="AF248" s="81">
        <v>10502173.811829727</v>
      </c>
      <c r="AG248" s="81">
        <v>340636.12367144233</v>
      </c>
      <c r="AH248" s="81">
        <v>104856.72245648365</v>
      </c>
      <c r="AI248" s="81">
        <v>16014082.698689673</v>
      </c>
      <c r="AJ248" s="81">
        <v>23798542.683078393</v>
      </c>
      <c r="AK248" s="81">
        <v>0</v>
      </c>
      <c r="AL248" s="81">
        <v>0</v>
      </c>
      <c r="AM248" s="81">
        <v>1897536.2182144981</v>
      </c>
      <c r="AN248" s="81">
        <v>0</v>
      </c>
      <c r="AO248" s="81">
        <v>0</v>
      </c>
      <c r="AP248" s="82"/>
      <c r="AQ248" s="81">
        <v>350</v>
      </c>
      <c r="AR248" s="81">
        <v>55</v>
      </c>
      <c r="AS248" s="81">
        <v>0</v>
      </c>
      <c r="AT248" s="81">
        <v>0</v>
      </c>
      <c r="AU248" s="81">
        <v>0</v>
      </c>
      <c r="AV248" s="81">
        <v>0</v>
      </c>
      <c r="AW248" s="81" t="s">
        <v>564</v>
      </c>
      <c r="AX248" s="82"/>
      <c r="AY248" s="81">
        <v>1343.8</v>
      </c>
      <c r="AZ248" s="81">
        <v>1352.8999999999999</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2025</v>
      </c>
      <c r="B249" s="80">
        <v>370</v>
      </c>
      <c r="C249" s="80">
        <v>13</v>
      </c>
      <c r="D249" s="80">
        <v>22</v>
      </c>
      <c r="E249" s="80">
        <v>2016</v>
      </c>
      <c r="F249" s="80" t="s">
        <v>92</v>
      </c>
      <c r="G249" s="80" t="s">
        <v>2012</v>
      </c>
      <c r="H249" s="80" t="s">
        <v>2013</v>
      </c>
      <c r="I249" s="177"/>
      <c r="J249" s="81">
        <v>9.8410526687629307</v>
      </c>
      <c r="K249" s="81">
        <v>0.394168361826924</v>
      </c>
      <c r="L249" s="81">
        <v>0.49277209762928842</v>
      </c>
      <c r="M249" s="81">
        <v>10.155461200799156</v>
      </c>
      <c r="N249" s="81">
        <v>16.177721545908113</v>
      </c>
      <c r="O249" s="81">
        <v>12.213195289131217</v>
      </c>
      <c r="P249" s="81">
        <v>11.170201726405592</v>
      </c>
      <c r="Q249" s="81">
        <v>0.96977774239843251</v>
      </c>
      <c r="R249" s="81">
        <v>0</v>
      </c>
      <c r="S249" s="81">
        <v>1.01869308235418</v>
      </c>
      <c r="T249" s="82"/>
      <c r="U249" s="81">
        <v>1204435</v>
      </c>
      <c r="V249" s="81">
        <v>213</v>
      </c>
      <c r="W249" s="81">
        <v>5</v>
      </c>
      <c r="X249" s="81">
        <v>2565</v>
      </c>
      <c r="Y249" s="81">
        <v>5451</v>
      </c>
      <c r="Z249" s="81">
        <v>7183</v>
      </c>
      <c r="AA249" s="81">
        <v>2299</v>
      </c>
      <c r="AB249" s="81">
        <v>13730</v>
      </c>
      <c r="AC249" s="81">
        <v>0</v>
      </c>
      <c r="AD249" s="81">
        <v>1.01869308235418</v>
      </c>
      <c r="AE249" s="82"/>
      <c r="AF249" s="81">
        <v>10274987.51696712</v>
      </c>
      <c r="AG249" s="81">
        <v>309169.10769594001</v>
      </c>
      <c r="AH249" s="81">
        <v>74546.531439941624</v>
      </c>
      <c r="AI249" s="81">
        <v>15586381.97895004</v>
      </c>
      <c r="AJ249" s="81">
        <v>23732583.369235858</v>
      </c>
      <c r="AK249" s="81">
        <v>0</v>
      </c>
      <c r="AL249" s="81">
        <v>0</v>
      </c>
      <c r="AM249" s="81">
        <v>1883100.7536204839</v>
      </c>
      <c r="AN249" s="81">
        <v>0</v>
      </c>
      <c r="AO249" s="81">
        <v>0</v>
      </c>
      <c r="AP249" s="82"/>
      <c r="AQ249" s="81">
        <v>370</v>
      </c>
      <c r="AR249" s="81">
        <v>62</v>
      </c>
      <c r="AS249" s="81">
        <v>0</v>
      </c>
      <c r="AT249" s="81">
        <v>0</v>
      </c>
      <c r="AU249" s="81">
        <v>0</v>
      </c>
      <c r="AV249" s="81">
        <v>0</v>
      </c>
      <c r="AW249" s="81" t="s">
        <v>564</v>
      </c>
      <c r="AX249" s="82"/>
      <c r="AY249" s="81">
        <v>1437.9</v>
      </c>
      <c r="AZ249" s="81">
        <v>1539</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2026</v>
      </c>
      <c r="B250" s="80">
        <v>371</v>
      </c>
      <c r="C250" s="80">
        <v>14</v>
      </c>
      <c r="D250" s="80">
        <v>22</v>
      </c>
      <c r="E250" s="80">
        <v>2017</v>
      </c>
      <c r="F250" s="80" t="s">
        <v>71</v>
      </c>
      <c r="G250" s="80" t="s">
        <v>2012</v>
      </c>
      <c r="H250" s="80" t="s">
        <v>2013</v>
      </c>
      <c r="I250" s="177"/>
      <c r="J250" s="81">
        <v>8.0238515491810301</v>
      </c>
      <c r="K250" s="81">
        <v>0.38781035140770653</v>
      </c>
      <c r="L250" s="81">
        <v>0.41740381325699016</v>
      </c>
      <c r="M250" s="81">
        <v>9.120802135246457</v>
      </c>
      <c r="N250" s="81">
        <v>15.163415846048647</v>
      </c>
      <c r="O250" s="81">
        <v>12.065753999677606</v>
      </c>
      <c r="P250" s="81">
        <v>10.756658486946431</v>
      </c>
      <c r="Q250" s="81">
        <v>0.92683994080415233</v>
      </c>
      <c r="R250" s="81">
        <v>0</v>
      </c>
      <c r="S250" s="81">
        <v>1.1451809983490493</v>
      </c>
      <c r="T250" s="82"/>
      <c r="U250" s="81">
        <v>1172087</v>
      </c>
      <c r="V250" s="81">
        <v>213</v>
      </c>
      <c r="W250" s="81">
        <v>5</v>
      </c>
      <c r="X250" s="81">
        <v>2565</v>
      </c>
      <c r="Y250" s="81">
        <v>5478</v>
      </c>
      <c r="Z250" s="81">
        <v>7214</v>
      </c>
      <c r="AA250" s="81">
        <v>2228</v>
      </c>
      <c r="AB250" s="81">
        <v>13570</v>
      </c>
      <c r="AC250" s="81">
        <v>0</v>
      </c>
      <c r="AD250" s="81">
        <v>1.1451809983490491</v>
      </c>
      <c r="AE250" s="82"/>
      <c r="AF250" s="81">
        <v>9413653.940159291</v>
      </c>
      <c r="AG250" s="81">
        <v>325752.58371050929</v>
      </c>
      <c r="AH250" s="81">
        <v>87434.211547114115</v>
      </c>
      <c r="AI250" s="81">
        <v>15946195.996199319</v>
      </c>
      <c r="AJ250" s="81">
        <v>24674131.088429</v>
      </c>
      <c r="AK250" s="81">
        <v>0</v>
      </c>
      <c r="AL250" s="81">
        <v>0</v>
      </c>
      <c r="AM250" s="81">
        <v>1864068.591120573</v>
      </c>
      <c r="AN250" s="81">
        <v>0</v>
      </c>
      <c r="AO250" s="81">
        <v>0</v>
      </c>
      <c r="AP250" s="82"/>
      <c r="AQ250" s="81">
        <v>385</v>
      </c>
      <c r="AR250" s="81">
        <v>72</v>
      </c>
      <c r="AS250" s="81">
        <v>0</v>
      </c>
      <c r="AT250" s="81">
        <v>0</v>
      </c>
      <c r="AU250" s="81">
        <v>0</v>
      </c>
      <c r="AV250" s="81">
        <v>0</v>
      </c>
      <c r="AW250" s="81" t="s">
        <v>564</v>
      </c>
      <c r="AX250" s="82"/>
      <c r="AY250" s="81">
        <v>1517.5</v>
      </c>
      <c r="AZ250" s="81">
        <v>1879.4</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2027</v>
      </c>
      <c r="B251" s="80">
        <v>372</v>
      </c>
      <c r="C251" s="80">
        <v>15</v>
      </c>
      <c r="D251" s="80">
        <v>22</v>
      </c>
      <c r="E251" s="80">
        <v>2018</v>
      </c>
      <c r="F251" s="80" t="s">
        <v>93</v>
      </c>
      <c r="G251" s="80" t="s">
        <v>2012</v>
      </c>
      <c r="H251" s="80" t="s">
        <v>2013</v>
      </c>
      <c r="I251" s="177"/>
      <c r="J251" s="81">
        <v>6.6965949734050865</v>
      </c>
      <c r="K251" s="81">
        <v>0.34849840770039764</v>
      </c>
      <c r="L251" s="81">
        <v>0.38653362272383307</v>
      </c>
      <c r="M251" s="81">
        <v>7.957034491163979</v>
      </c>
      <c r="N251" s="81">
        <v>12.152883767341059</v>
      </c>
      <c r="O251" s="81">
        <v>11.876810654985693</v>
      </c>
      <c r="P251" s="81">
        <v>10.640024384863477</v>
      </c>
      <c r="Q251" s="81">
        <v>0.85207486613605521</v>
      </c>
      <c r="R251" s="81">
        <v>0</v>
      </c>
      <c r="S251" s="81">
        <v>1.2141911168992272</v>
      </c>
      <c r="T251" s="82"/>
      <c r="U251" s="81">
        <v>1121221</v>
      </c>
      <c r="V251" s="81">
        <v>213</v>
      </c>
      <c r="W251" s="81">
        <v>5</v>
      </c>
      <c r="X251" s="81">
        <v>2565</v>
      </c>
      <c r="Y251" s="81">
        <v>5464</v>
      </c>
      <c r="Z251" s="81">
        <v>7237</v>
      </c>
      <c r="AA251" s="81">
        <v>2226</v>
      </c>
      <c r="AB251" s="81">
        <v>13444</v>
      </c>
      <c r="AC251" s="81">
        <v>0</v>
      </c>
      <c r="AD251" s="81">
        <v>1.214191116899227</v>
      </c>
      <c r="AE251" s="82"/>
      <c r="AF251" s="81">
        <v>8621938.7798928078</v>
      </c>
      <c r="AG251" s="81">
        <v>297986.58995030122</v>
      </c>
      <c r="AH251" s="81">
        <v>83955.737967454479</v>
      </c>
      <c r="AI251" s="81">
        <v>15399545.886448281</v>
      </c>
      <c r="AJ251" s="81">
        <v>22928113.021049742</v>
      </c>
      <c r="AK251" s="81">
        <v>0</v>
      </c>
      <c r="AL251" s="81">
        <v>0</v>
      </c>
      <c r="AM251" s="81">
        <v>1850581.532407407</v>
      </c>
      <c r="AN251" s="81">
        <v>0</v>
      </c>
      <c r="AO251" s="81">
        <v>0</v>
      </c>
      <c r="AP251" s="82"/>
      <c r="AQ251" s="81">
        <v>403</v>
      </c>
      <c r="AR251" s="81">
        <v>79</v>
      </c>
      <c r="AS251" s="81">
        <v>0</v>
      </c>
      <c r="AT251" s="81">
        <v>0</v>
      </c>
      <c r="AU251" s="81">
        <v>0</v>
      </c>
      <c r="AV251" s="81">
        <v>0</v>
      </c>
      <c r="AW251" s="81" t="s">
        <v>564</v>
      </c>
      <c r="AX251" s="82"/>
      <c r="AY251" s="81">
        <v>1600.4</v>
      </c>
      <c r="AZ251" s="81">
        <v>2112.6</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2028</v>
      </c>
      <c r="B252" s="80">
        <v>373</v>
      </c>
      <c r="C252" s="80">
        <v>16</v>
      </c>
      <c r="D252" s="80">
        <v>22</v>
      </c>
      <c r="E252" s="80">
        <v>2019</v>
      </c>
      <c r="F252" s="80" t="s">
        <v>73</v>
      </c>
      <c r="G252" s="80" t="s">
        <v>2012</v>
      </c>
      <c r="H252" s="80" t="s">
        <v>2013</v>
      </c>
      <c r="I252" s="177"/>
      <c r="J252" s="81">
        <v>7.0844403672158096</v>
      </c>
      <c r="K252" s="81">
        <v>0.31288750959579037</v>
      </c>
      <c r="L252" s="81">
        <v>0.38983247956706113</v>
      </c>
      <c r="M252" s="81">
        <v>7.5808132826500705</v>
      </c>
      <c r="N252" s="81">
        <v>10.634273065649889</v>
      </c>
      <c r="O252" s="81">
        <v>11.527492190370564</v>
      </c>
      <c r="P252" s="81">
        <v>10.527622424851659</v>
      </c>
      <c r="Q252" s="81">
        <v>0.82103544989613286</v>
      </c>
      <c r="R252" s="81">
        <v>0</v>
      </c>
      <c r="S252" s="81">
        <v>1.1943641499309274</v>
      </c>
      <c r="T252" s="82"/>
      <c r="U252" s="81">
        <v>1217871</v>
      </c>
      <c r="V252" s="81">
        <v>213</v>
      </c>
      <c r="W252" s="81">
        <v>5</v>
      </c>
      <c r="X252" s="81">
        <v>2565</v>
      </c>
      <c r="Y252" s="81">
        <v>5498</v>
      </c>
      <c r="Z252" s="81">
        <v>7217</v>
      </c>
      <c r="AA252" s="81">
        <v>2186</v>
      </c>
      <c r="AB252" s="81">
        <v>13305</v>
      </c>
      <c r="AC252" s="81">
        <v>0</v>
      </c>
      <c r="AD252" s="81">
        <v>1.194364149930927</v>
      </c>
      <c r="AE252" s="82"/>
      <c r="AF252" s="81">
        <v>9287160.6577319745</v>
      </c>
      <c r="AG252" s="81">
        <v>281536.74196416349</v>
      </c>
      <c r="AH252" s="81">
        <v>89092.265043894222</v>
      </c>
      <c r="AI252" s="81">
        <v>15516980.328307839</v>
      </c>
      <c r="AJ252" s="81">
        <v>20104332.819641173</v>
      </c>
      <c r="AK252" s="81">
        <v>0</v>
      </c>
      <c r="AL252" s="81">
        <v>0</v>
      </c>
      <c r="AM252" s="81">
        <v>1812040.8400136253</v>
      </c>
      <c r="AN252" s="81">
        <v>0</v>
      </c>
      <c r="AO252" s="81">
        <v>0</v>
      </c>
      <c r="AP252" s="82"/>
      <c r="AQ252" s="81">
        <v>421</v>
      </c>
      <c r="AR252" s="81">
        <v>83</v>
      </c>
      <c r="AS252" s="81">
        <v>0</v>
      </c>
      <c r="AT252" s="81">
        <v>0</v>
      </c>
      <c r="AU252" s="81">
        <v>0</v>
      </c>
      <c r="AV252" s="81">
        <v>0</v>
      </c>
      <c r="AW252" s="81" t="s">
        <v>564</v>
      </c>
      <c r="AX252" s="82"/>
      <c r="AY252" s="81">
        <v>1681.9</v>
      </c>
      <c r="AZ252" s="81">
        <v>2178.7000000000012</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2029</v>
      </c>
      <c r="B253" s="80">
        <v>374</v>
      </c>
      <c r="C253" s="80">
        <v>17</v>
      </c>
      <c r="D253" s="80">
        <v>22</v>
      </c>
      <c r="E253" s="80">
        <v>2020</v>
      </c>
      <c r="F253" s="80" t="s">
        <v>218</v>
      </c>
      <c r="G253" s="80" t="s">
        <v>2012</v>
      </c>
      <c r="H253" s="80" t="s">
        <v>2013</v>
      </c>
      <c r="I253" s="177"/>
      <c r="J253" s="81">
        <v>5.1319031586800596</v>
      </c>
      <c r="K253" s="81">
        <v>0.32599244341584022</v>
      </c>
      <c r="L253" s="81">
        <v>2.6259338941481323</v>
      </c>
      <c r="M253" s="81">
        <v>7.5341454397242824</v>
      </c>
      <c r="N253" s="81">
        <v>13.151066395487058</v>
      </c>
      <c r="O253" s="81">
        <v>10.115108089062931</v>
      </c>
      <c r="P253" s="81">
        <v>9.7339589158576096</v>
      </c>
      <c r="Q253" s="81">
        <v>0.78220542717845931</v>
      </c>
      <c r="R253" s="81">
        <v>0</v>
      </c>
      <c r="S253" s="81">
        <v>1.35299774984651</v>
      </c>
      <c r="T253" s="82"/>
      <c r="U253" s="81">
        <v>903537</v>
      </c>
      <c r="V253" s="81">
        <v>213</v>
      </c>
      <c r="W253" s="81">
        <v>38</v>
      </c>
      <c r="X253" s="81">
        <v>2700</v>
      </c>
      <c r="Y253" s="81">
        <v>5576</v>
      </c>
      <c r="Z253" s="81">
        <v>7228</v>
      </c>
      <c r="AA253" s="81">
        <v>2196</v>
      </c>
      <c r="AB253" s="81">
        <v>13266</v>
      </c>
      <c r="AC253" s="81">
        <v>0</v>
      </c>
      <c r="AD253" s="81">
        <v>1.35299774984651</v>
      </c>
      <c r="AE253" s="82"/>
      <c r="AF253" s="81">
        <v>6557047.3926632619</v>
      </c>
      <c r="AG253" s="81">
        <v>264946.63303377287</v>
      </c>
      <c r="AH253" s="81">
        <v>606442.40226766909</v>
      </c>
      <c r="AI253" s="81">
        <v>14758539.990282459</v>
      </c>
      <c r="AJ253" s="81">
        <v>23879900.628540255</v>
      </c>
      <c r="AK253" s="81"/>
      <c r="AL253" s="81"/>
      <c r="AM253" s="81">
        <v>1731360.3883340852</v>
      </c>
      <c r="AN253" s="81"/>
      <c r="AO253" s="81"/>
      <c r="AP253" s="82"/>
      <c r="AQ253" s="81">
        <v>438</v>
      </c>
      <c r="AR253" s="81">
        <v>84</v>
      </c>
      <c r="AS253" s="81">
        <v>0</v>
      </c>
      <c r="AT253" s="81">
        <v>0</v>
      </c>
      <c r="AU253" s="81">
        <v>0</v>
      </c>
      <c r="AV253" s="81">
        <v>0</v>
      </c>
      <c r="AW253" s="81">
        <v>0</v>
      </c>
      <c r="AX253" s="82"/>
      <c r="AY253" s="81">
        <v>1783.7</v>
      </c>
      <c r="AZ253" s="81">
        <v>2195.1999999999998</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2030</v>
      </c>
      <c r="B254" s="80">
        <v>374</v>
      </c>
      <c r="C254" s="80">
        <v>18</v>
      </c>
      <c r="D254" s="80">
        <v>22</v>
      </c>
      <c r="E254" s="80">
        <v>2021</v>
      </c>
      <c r="F254" s="80" t="s">
        <v>75</v>
      </c>
      <c r="G254" s="174" t="s">
        <v>2012</v>
      </c>
      <c r="H254" s="80" t="s">
        <v>2013</v>
      </c>
      <c r="I254" s="177"/>
      <c r="J254" s="81">
        <v>5.3544400540919446</v>
      </c>
      <c r="K254" s="81">
        <v>0.35120609928029717</v>
      </c>
      <c r="L254" s="81">
        <v>2.5120666806413352</v>
      </c>
      <c r="M254" s="81">
        <v>7.5858045464008406</v>
      </c>
      <c r="N254" s="81">
        <v>10.387478005803668</v>
      </c>
      <c r="O254" s="81">
        <v>9.7473857506414596</v>
      </c>
      <c r="P254" s="81">
        <v>10.090548044152968</v>
      </c>
      <c r="Q254" s="81">
        <v>0.78025507897879209</v>
      </c>
      <c r="R254" s="81">
        <v>0</v>
      </c>
      <c r="S254" s="81">
        <v>1.384393964364339</v>
      </c>
      <c r="T254" s="82"/>
      <c r="U254" s="81">
        <v>1119150</v>
      </c>
      <c r="V254" s="81">
        <v>213</v>
      </c>
      <c r="W254" s="81">
        <v>38</v>
      </c>
      <c r="X254" s="81">
        <v>2700</v>
      </c>
      <c r="Y254" s="81">
        <v>5576</v>
      </c>
      <c r="Z254" s="81">
        <v>7172</v>
      </c>
      <c r="AA254" s="81">
        <v>2220</v>
      </c>
      <c r="AB254" s="81">
        <v>13076</v>
      </c>
      <c r="AC254" s="81">
        <v>0</v>
      </c>
      <c r="AD254" s="81">
        <v>1.384393964364339</v>
      </c>
      <c r="AE254" s="82"/>
      <c r="AF254" s="81">
        <v>7605592.2426586067</v>
      </c>
      <c r="AG254" s="81">
        <v>309331.19794637786</v>
      </c>
      <c r="AH254" s="81">
        <v>537263.77824385173</v>
      </c>
      <c r="AI254" s="81">
        <v>16787274.472356837</v>
      </c>
      <c r="AJ254" s="81">
        <v>21005450.903603844</v>
      </c>
      <c r="AK254" s="81">
        <v>0</v>
      </c>
      <c r="AL254" s="81">
        <v>0</v>
      </c>
      <c r="AM254" s="81">
        <v>1716406.5969748311</v>
      </c>
      <c r="AN254" s="81">
        <v>0</v>
      </c>
      <c r="AO254" s="81">
        <v>0</v>
      </c>
      <c r="AP254" s="82"/>
      <c r="AQ254" s="81">
        <v>457</v>
      </c>
      <c r="AR254" s="81">
        <v>84</v>
      </c>
      <c r="AS254" s="81">
        <v>0</v>
      </c>
      <c r="AT254" s="81">
        <v>0</v>
      </c>
      <c r="AU254" s="81">
        <v>0</v>
      </c>
      <c r="AV254" s="81">
        <v>0</v>
      </c>
      <c r="AW254" s="81"/>
      <c r="AX254" s="82"/>
      <c r="AY254" s="81">
        <v>1882.9</v>
      </c>
      <c r="AZ254" s="81">
        <v>2195.1999999999998</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2031</v>
      </c>
      <c r="B255" s="80">
        <v>374</v>
      </c>
      <c r="C255" s="80">
        <v>19</v>
      </c>
      <c r="D255" s="80">
        <v>22</v>
      </c>
      <c r="E255" s="80">
        <v>2022</v>
      </c>
      <c r="F255" s="80" t="s">
        <v>568</v>
      </c>
      <c r="G255" s="174" t="s">
        <v>2012</v>
      </c>
      <c r="H255" s="80" t="s">
        <v>2013</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482</v>
      </c>
      <c r="AR255" s="81">
        <v>84</v>
      </c>
      <c r="AS255" s="81">
        <v>0</v>
      </c>
      <c r="AT255" s="81">
        <v>0</v>
      </c>
      <c r="AU255" s="81">
        <v>0</v>
      </c>
      <c r="AV255" s="81">
        <v>0</v>
      </c>
      <c r="AW255" s="81"/>
      <c r="AX255" s="82"/>
      <c r="AY255" s="81">
        <v>2026.9000000000005</v>
      </c>
      <c r="AZ255" s="81">
        <v>2195.2000000000003</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2032</v>
      </c>
      <c r="B256" s="80">
        <v>324</v>
      </c>
      <c r="C256" s="80">
        <v>1</v>
      </c>
      <c r="D256" s="80">
        <v>20</v>
      </c>
      <c r="E256" s="80">
        <v>1990</v>
      </c>
      <c r="F256" s="80" t="s">
        <v>562</v>
      </c>
      <c r="G256" s="80" t="s">
        <v>2033</v>
      </c>
      <c r="H256" s="80" t="s">
        <v>2034</v>
      </c>
      <c r="I256" s="177"/>
      <c r="J256" s="81">
        <v>16.168724682025871</v>
      </c>
      <c r="K256" s="81">
        <v>3.7731074906051689</v>
      </c>
      <c r="L256" s="81">
        <v>23.076513703540204</v>
      </c>
      <c r="M256" s="81">
        <v>15.680027457382968</v>
      </c>
      <c r="N256" s="81">
        <v>23.413451450548788</v>
      </c>
      <c r="O256" s="81">
        <v>12.712986476092953</v>
      </c>
      <c r="P256" s="81">
        <v>26.53503144916305</v>
      </c>
      <c r="Q256" s="81">
        <v>1.4455609779872163</v>
      </c>
      <c r="R256" s="81">
        <v>1.0049549144609868</v>
      </c>
      <c r="S256" s="81">
        <v>1.685822791492219</v>
      </c>
      <c r="T256" s="82"/>
      <c r="U256" s="81">
        <v>2031271</v>
      </c>
      <c r="V256" s="81">
        <v>1339</v>
      </c>
      <c r="W256" s="81">
        <v>200</v>
      </c>
      <c r="X256" s="81">
        <v>5878</v>
      </c>
      <c r="Y256" s="81">
        <v>7043</v>
      </c>
      <c r="Z256" s="81">
        <v>5229</v>
      </c>
      <c r="AA256" s="81">
        <v>6443</v>
      </c>
      <c r="AB256" s="81">
        <v>23471</v>
      </c>
      <c r="AC256" s="81">
        <v>174060</v>
      </c>
      <c r="AD256" s="81">
        <v>1.685822791492219</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2035</v>
      </c>
      <c r="B257" s="80">
        <v>325</v>
      </c>
      <c r="C257" s="80">
        <v>2</v>
      </c>
      <c r="D257" s="80">
        <v>20</v>
      </c>
      <c r="E257" s="80">
        <v>2005</v>
      </c>
      <c r="F257" s="80" t="s">
        <v>565</v>
      </c>
      <c r="G257" s="80" t="s">
        <v>2033</v>
      </c>
      <c r="H257" s="80" t="s">
        <v>2034</v>
      </c>
      <c r="I257" s="177"/>
      <c r="J257" s="81">
        <v>8.5852458268743455</v>
      </c>
      <c r="K257" s="81">
        <v>2.6174198730879241</v>
      </c>
      <c r="L257" s="81">
        <v>38.157361186338342</v>
      </c>
      <c r="M257" s="81">
        <v>21.377943135028634</v>
      </c>
      <c r="N257" s="81">
        <v>29.485195817764005</v>
      </c>
      <c r="O257" s="81">
        <v>18.461400589652087</v>
      </c>
      <c r="P257" s="81">
        <v>25.294177445412132</v>
      </c>
      <c r="Q257" s="81">
        <v>1.1325781708259028</v>
      </c>
      <c r="R257" s="81">
        <v>0.58123853581323681</v>
      </c>
      <c r="S257" s="81">
        <v>1.5908682450643135</v>
      </c>
      <c r="T257" s="82"/>
      <c r="U257" s="81">
        <v>1186393</v>
      </c>
      <c r="V257" s="81">
        <v>1132</v>
      </c>
      <c r="W257" s="81">
        <v>271</v>
      </c>
      <c r="X257" s="81">
        <v>4276</v>
      </c>
      <c r="Y257" s="81">
        <v>6712</v>
      </c>
      <c r="Z257" s="81">
        <v>8787</v>
      </c>
      <c r="AA257" s="81">
        <v>5030</v>
      </c>
      <c r="AB257" s="81">
        <v>19224</v>
      </c>
      <c r="AC257" s="81">
        <v>102780</v>
      </c>
      <c r="AD257" s="81">
        <v>1.5908682450643135</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2036</v>
      </c>
      <c r="B258" s="80">
        <v>326</v>
      </c>
      <c r="C258" s="80">
        <v>3</v>
      </c>
      <c r="D258" s="80">
        <v>20</v>
      </c>
      <c r="E258" s="80">
        <v>2006</v>
      </c>
      <c r="F258" s="80" t="s">
        <v>566</v>
      </c>
      <c r="G258" s="80" t="s">
        <v>2033</v>
      </c>
      <c r="H258" s="80" t="s">
        <v>2034</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2037</v>
      </c>
      <c r="B259" s="80">
        <v>327</v>
      </c>
      <c r="C259" s="80">
        <v>4</v>
      </c>
      <c r="D259" s="80">
        <v>20</v>
      </c>
      <c r="E259" s="80">
        <v>2007</v>
      </c>
      <c r="F259" s="80" t="s">
        <v>567</v>
      </c>
      <c r="G259" s="80" t="s">
        <v>2033</v>
      </c>
      <c r="H259" s="80" t="s">
        <v>2034</v>
      </c>
      <c r="I259" s="177"/>
      <c r="J259" s="81">
        <v>11.360335595910906</v>
      </c>
      <c r="K259" s="81">
        <v>2.8780713353657794</v>
      </c>
      <c r="L259" s="81">
        <v>20.0573608832803</v>
      </c>
      <c r="M259" s="81">
        <v>29.864043744417941</v>
      </c>
      <c r="N259" s="81">
        <v>39.716896595726929</v>
      </c>
      <c r="O259" s="81">
        <v>17.292139831790315</v>
      </c>
      <c r="P259" s="81">
        <v>24.424396245884775</v>
      </c>
      <c r="Q259" s="81">
        <v>1.1407684474216842</v>
      </c>
      <c r="R259" s="81">
        <v>0.42103213148397006</v>
      </c>
      <c r="S259" s="81">
        <v>1.6102666600902957</v>
      </c>
      <c r="T259" s="82"/>
      <c r="U259" s="81">
        <v>1262186</v>
      </c>
      <c r="V259" s="81">
        <v>995</v>
      </c>
      <c r="W259" s="81">
        <v>166</v>
      </c>
      <c r="X259" s="81">
        <v>5198</v>
      </c>
      <c r="Y259" s="81">
        <v>6608</v>
      </c>
      <c r="Z259" s="81">
        <v>8556</v>
      </c>
      <c r="AA259" s="81">
        <v>4783</v>
      </c>
      <c r="AB259" s="81">
        <v>18339</v>
      </c>
      <c r="AC259" s="81">
        <v>76587</v>
      </c>
      <c r="AD259" s="81">
        <v>1.6102666600902957</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2038</v>
      </c>
      <c r="B260" s="80">
        <v>328</v>
      </c>
      <c r="C260" s="80">
        <v>5</v>
      </c>
      <c r="D260" s="80">
        <v>20</v>
      </c>
      <c r="E260" s="80">
        <v>2008</v>
      </c>
      <c r="F260" s="80" t="s">
        <v>84</v>
      </c>
      <c r="G260" s="80" t="s">
        <v>2033</v>
      </c>
      <c r="H260" s="80" t="s">
        <v>2034</v>
      </c>
      <c r="I260" s="177"/>
      <c r="J260" s="81">
        <v>9.11529608158963</v>
      </c>
      <c r="K260" s="81">
        <v>1.9895089559793449</v>
      </c>
      <c r="L260" s="81">
        <v>16.174699824077006</v>
      </c>
      <c r="M260" s="81">
        <v>28.177140155858304</v>
      </c>
      <c r="N260" s="81">
        <v>31.907511960914128</v>
      </c>
      <c r="O260" s="81">
        <v>16.506638228029708</v>
      </c>
      <c r="P260" s="81">
        <v>23.973204441959496</v>
      </c>
      <c r="Q260" s="81">
        <v>1.0967450679315851</v>
      </c>
      <c r="R260" s="81">
        <v>0.10041493708170687</v>
      </c>
      <c r="S260" s="81">
        <v>1.4896065324269536</v>
      </c>
      <c r="T260" s="82"/>
      <c r="U260" s="81">
        <v>1268862</v>
      </c>
      <c r="V260" s="81">
        <v>995</v>
      </c>
      <c r="W260" s="81">
        <v>166</v>
      </c>
      <c r="X260" s="81">
        <v>5198</v>
      </c>
      <c r="Y260" s="81">
        <v>6578</v>
      </c>
      <c r="Z260" s="81">
        <v>8454</v>
      </c>
      <c r="AA260" s="81">
        <v>4700</v>
      </c>
      <c r="AB260" s="81">
        <v>17921</v>
      </c>
      <c r="AC260" s="81">
        <v>18967</v>
      </c>
      <c r="AD260" s="81">
        <v>1.4896065324269536</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2039</v>
      </c>
      <c r="B261" s="80">
        <v>329</v>
      </c>
      <c r="C261" s="80">
        <v>6</v>
      </c>
      <c r="D261" s="80">
        <v>20</v>
      </c>
      <c r="E261" s="80">
        <v>2009</v>
      </c>
      <c r="F261" s="80" t="s">
        <v>85</v>
      </c>
      <c r="G261" s="80" t="s">
        <v>2033</v>
      </c>
      <c r="H261" s="80" t="s">
        <v>2034</v>
      </c>
      <c r="I261" s="177"/>
      <c r="J261" s="81">
        <v>7.1034820953152549</v>
      </c>
      <c r="K261" s="81">
        <v>1.4702871442293857</v>
      </c>
      <c r="L261" s="81">
        <v>13.750454475592905</v>
      </c>
      <c r="M261" s="81">
        <v>20.959192396766966</v>
      </c>
      <c r="N261" s="81">
        <v>23.999173750765674</v>
      </c>
      <c r="O261" s="81">
        <v>16.580801244416726</v>
      </c>
      <c r="P261" s="81">
        <v>22.760500959854074</v>
      </c>
      <c r="Q261" s="81">
        <v>1.0237167020699902</v>
      </c>
      <c r="R261" s="81">
        <v>0.16945448747006048</v>
      </c>
      <c r="S261" s="81">
        <v>1.1134760837828637</v>
      </c>
      <c r="T261" s="82"/>
      <c r="U261" s="81">
        <v>1000586</v>
      </c>
      <c r="V261" s="81">
        <v>877</v>
      </c>
      <c r="W261" s="81">
        <v>211</v>
      </c>
      <c r="X261" s="81">
        <v>5256</v>
      </c>
      <c r="Y261" s="81">
        <v>6557</v>
      </c>
      <c r="Z261" s="81">
        <v>8382</v>
      </c>
      <c r="AA261" s="81">
        <v>4581</v>
      </c>
      <c r="AB261" s="81">
        <v>17560</v>
      </c>
      <c r="AC261" s="81">
        <v>31226</v>
      </c>
      <c r="AD261" s="81">
        <v>1.1134760837828637</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2040</v>
      </c>
      <c r="B262" s="80">
        <v>330</v>
      </c>
      <c r="C262" s="80">
        <v>7</v>
      </c>
      <c r="D262" s="80">
        <v>20</v>
      </c>
      <c r="E262" s="80">
        <v>2010</v>
      </c>
      <c r="F262" s="80" t="s">
        <v>86</v>
      </c>
      <c r="G262" s="80" t="s">
        <v>2033</v>
      </c>
      <c r="H262" s="80" t="s">
        <v>2034</v>
      </c>
      <c r="I262" s="177"/>
      <c r="J262" s="81">
        <v>6.9839533914574323</v>
      </c>
      <c r="K262" s="81">
        <v>1.669869204428069</v>
      </c>
      <c r="L262" s="81">
        <v>12.359303617904194</v>
      </c>
      <c r="M262" s="81">
        <v>23.016546993660196</v>
      </c>
      <c r="N262" s="81">
        <v>29.528131491286729</v>
      </c>
      <c r="O262" s="81">
        <v>16.389908286449366</v>
      </c>
      <c r="P262" s="81">
        <v>22.996964954473047</v>
      </c>
      <c r="Q262" s="81">
        <v>1.0454964452073632</v>
      </c>
      <c r="R262" s="81">
        <v>0.13634080929624098</v>
      </c>
      <c r="S262" s="81">
        <v>1.1973345668015656</v>
      </c>
      <c r="T262" s="82"/>
      <c r="U262" s="81">
        <v>1024510</v>
      </c>
      <c r="V262" s="81">
        <v>877</v>
      </c>
      <c r="W262" s="81">
        <v>211</v>
      </c>
      <c r="X262" s="81">
        <v>5256</v>
      </c>
      <c r="Y262" s="81">
        <v>6511</v>
      </c>
      <c r="Z262" s="81">
        <v>8324</v>
      </c>
      <c r="AA262" s="81">
        <v>4513</v>
      </c>
      <c r="AB262" s="81">
        <v>17184</v>
      </c>
      <c r="AC262" s="81">
        <v>23809</v>
      </c>
      <c r="AD262" s="81">
        <v>1.1973345668015656</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2041</v>
      </c>
      <c r="B263" s="80">
        <v>331</v>
      </c>
      <c r="C263" s="80">
        <v>8</v>
      </c>
      <c r="D263" s="80">
        <v>20</v>
      </c>
      <c r="E263" s="80">
        <v>2011</v>
      </c>
      <c r="F263" s="80" t="s">
        <v>87</v>
      </c>
      <c r="G263" s="80" t="s">
        <v>2033</v>
      </c>
      <c r="H263" s="80" t="s">
        <v>2034</v>
      </c>
      <c r="I263" s="177"/>
      <c r="J263" s="81">
        <v>14.128125306821289</v>
      </c>
      <c r="K263" s="81">
        <v>2.4428278025479062</v>
      </c>
      <c r="L263" s="81">
        <v>14.740204012824647</v>
      </c>
      <c r="M263" s="81">
        <v>31.203077202637157</v>
      </c>
      <c r="N263" s="81">
        <v>40.576243897138035</v>
      </c>
      <c r="O263" s="81">
        <v>16.064534151437911</v>
      </c>
      <c r="P263" s="81">
        <v>21.674243777629133</v>
      </c>
      <c r="Q263" s="81">
        <v>1.1813115893748085</v>
      </c>
      <c r="R263" s="81">
        <v>0.13084795490987261</v>
      </c>
      <c r="S263" s="81">
        <v>0.595802740328779</v>
      </c>
      <c r="T263" s="82"/>
      <c r="U263" s="81">
        <v>1784099</v>
      </c>
      <c r="V263" s="81">
        <v>877</v>
      </c>
      <c r="W263" s="81">
        <v>211</v>
      </c>
      <c r="X263" s="81">
        <v>5256</v>
      </c>
      <c r="Y263" s="81">
        <v>6458</v>
      </c>
      <c r="Z263" s="81">
        <v>8336</v>
      </c>
      <c r="AA263" s="81">
        <v>4380</v>
      </c>
      <c r="AB263" s="81">
        <v>16833</v>
      </c>
      <c r="AC263" s="81">
        <v>22812</v>
      </c>
      <c r="AD263" s="81">
        <v>0.595802740328779</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2042</v>
      </c>
      <c r="B264" s="80">
        <v>332</v>
      </c>
      <c r="C264" s="80">
        <v>9</v>
      </c>
      <c r="D264" s="80">
        <v>20</v>
      </c>
      <c r="E264" s="80">
        <v>2012</v>
      </c>
      <c r="F264" s="80" t="s">
        <v>88</v>
      </c>
      <c r="G264" s="80" t="s">
        <v>2033</v>
      </c>
      <c r="H264" s="80" t="s">
        <v>2034</v>
      </c>
      <c r="I264" s="177"/>
      <c r="J264" s="81">
        <v>7.3999377575170335</v>
      </c>
      <c r="K264" s="81">
        <v>2.212171921383324</v>
      </c>
      <c r="L264" s="81">
        <v>14.178982654455375</v>
      </c>
      <c r="M264" s="81">
        <v>31.277404787575513</v>
      </c>
      <c r="N264" s="81">
        <v>42.551390985727274</v>
      </c>
      <c r="O264" s="81">
        <v>15.926647470993885</v>
      </c>
      <c r="P264" s="81">
        <v>21.284971021330527</v>
      </c>
      <c r="Q264" s="81">
        <v>1.2587627579494969</v>
      </c>
      <c r="R264" s="81">
        <v>0.18207062325351531</v>
      </c>
      <c r="S264" s="81">
        <v>1.2491408502245733</v>
      </c>
      <c r="T264" s="82"/>
      <c r="U264" s="81">
        <v>949863</v>
      </c>
      <c r="V264" s="81">
        <v>877</v>
      </c>
      <c r="W264" s="81">
        <v>211</v>
      </c>
      <c r="X264" s="81">
        <v>5256</v>
      </c>
      <c r="Y264" s="81">
        <v>6507</v>
      </c>
      <c r="Z264" s="81">
        <v>8330</v>
      </c>
      <c r="AA264" s="81">
        <v>4277</v>
      </c>
      <c r="AB264" s="81">
        <v>16509</v>
      </c>
      <c r="AC264" s="81">
        <v>30920</v>
      </c>
      <c r="AD264" s="81">
        <v>1.2491408502245733</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2043</v>
      </c>
      <c r="B265" s="80">
        <v>333</v>
      </c>
      <c r="C265" s="80">
        <v>10</v>
      </c>
      <c r="D265" s="80">
        <v>20</v>
      </c>
      <c r="E265" s="80">
        <v>2013</v>
      </c>
      <c r="F265" s="80" t="s">
        <v>89</v>
      </c>
      <c r="G265" s="80" t="s">
        <v>2033</v>
      </c>
      <c r="H265" s="80" t="s">
        <v>2034</v>
      </c>
      <c r="I265" s="177"/>
      <c r="J265" s="81">
        <v>8.0219995983892343</v>
      </c>
      <c r="K265" s="81">
        <v>1.7052650546487051</v>
      </c>
      <c r="L265" s="81">
        <v>12.8977895913356</v>
      </c>
      <c r="M265" s="81">
        <v>31.726603873061112</v>
      </c>
      <c r="N265" s="81">
        <v>36.497376433224595</v>
      </c>
      <c r="O265" s="81">
        <v>15.234962632781905</v>
      </c>
      <c r="P265" s="81">
        <v>21.120397681965169</v>
      </c>
      <c r="Q265" s="81">
        <v>1.2595912591168399</v>
      </c>
      <c r="R265" s="81">
        <v>0.24112664309868828</v>
      </c>
      <c r="S265" s="81">
        <v>1.2301752349246544</v>
      </c>
      <c r="T265" s="82"/>
      <c r="U265" s="81">
        <v>1013910</v>
      </c>
      <c r="V265" s="81">
        <v>877</v>
      </c>
      <c r="W265" s="81">
        <v>211</v>
      </c>
      <c r="X265" s="81">
        <v>5256</v>
      </c>
      <c r="Y265" s="81">
        <v>6480</v>
      </c>
      <c r="Z265" s="81">
        <v>8324</v>
      </c>
      <c r="AA265" s="81">
        <v>4228</v>
      </c>
      <c r="AB265" s="81">
        <v>16283</v>
      </c>
      <c r="AC265" s="81">
        <v>39972</v>
      </c>
      <c r="AD265" s="81">
        <v>1.2301752349246544</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2044</v>
      </c>
      <c r="B266" s="80">
        <v>334</v>
      </c>
      <c r="C266" s="80">
        <v>11</v>
      </c>
      <c r="D266" s="80">
        <v>20</v>
      </c>
      <c r="E266" s="80">
        <v>2014</v>
      </c>
      <c r="F266" s="80" t="s">
        <v>90</v>
      </c>
      <c r="G266" s="80" t="s">
        <v>2033</v>
      </c>
      <c r="H266" s="80" t="s">
        <v>2034</v>
      </c>
      <c r="I266" s="177"/>
      <c r="J266" s="81">
        <v>7.2496830635552056</v>
      </c>
      <c r="K266" s="81">
        <v>1.8381817323866592</v>
      </c>
      <c r="L266" s="81">
        <v>9.8648439013393556</v>
      </c>
      <c r="M266" s="81">
        <v>26.008758236937339</v>
      </c>
      <c r="N266" s="81">
        <v>35.192744761778656</v>
      </c>
      <c r="O266" s="81">
        <v>14.383573587462383</v>
      </c>
      <c r="P266" s="81">
        <v>20.642749297696927</v>
      </c>
      <c r="Q266" s="81">
        <v>1.1838799631011394</v>
      </c>
      <c r="R266" s="81">
        <v>0.18644193744923448</v>
      </c>
      <c r="S266" s="81">
        <v>1.0996720244653129</v>
      </c>
      <c r="T266" s="82"/>
      <c r="U266" s="81">
        <v>1040495</v>
      </c>
      <c r="V266" s="81">
        <v>766</v>
      </c>
      <c r="W266" s="81">
        <v>175</v>
      </c>
      <c r="X266" s="81">
        <v>4415</v>
      </c>
      <c r="Y266" s="81">
        <v>6441</v>
      </c>
      <c r="Z266" s="81">
        <v>8277</v>
      </c>
      <c r="AA266" s="81">
        <v>4111</v>
      </c>
      <c r="AB266" s="81">
        <v>15951</v>
      </c>
      <c r="AC266" s="81">
        <v>31004</v>
      </c>
      <c r="AD266" s="81">
        <v>1.0996720244653129</v>
      </c>
      <c r="AE266" s="82"/>
      <c r="AF266" s="81">
        <v>8067051.1575080119</v>
      </c>
      <c r="AG266" s="81">
        <v>1439148.4255245018</v>
      </c>
      <c r="AH266" s="81">
        <v>921289.00552409806</v>
      </c>
      <c r="AI266" s="81">
        <v>27146306.997034781</v>
      </c>
      <c r="AJ266" s="81">
        <v>45040704.073313743</v>
      </c>
      <c r="AK266" s="81">
        <v>0</v>
      </c>
      <c r="AL266" s="81">
        <v>0</v>
      </c>
      <c r="AM266" s="81">
        <v>2189833.9407780529</v>
      </c>
      <c r="AN266" s="81">
        <v>0</v>
      </c>
      <c r="AO266" s="81">
        <v>0</v>
      </c>
      <c r="AP266" s="82"/>
      <c r="AQ266" s="81">
        <v>53</v>
      </c>
      <c r="AR266" s="81">
        <v>30</v>
      </c>
      <c r="AS266" s="81">
        <v>2</v>
      </c>
      <c r="AT266" s="81">
        <v>0</v>
      </c>
      <c r="AU266" s="81">
        <v>0</v>
      </c>
      <c r="AV266" s="81">
        <v>0</v>
      </c>
      <c r="AW266" s="81" t="s">
        <v>564</v>
      </c>
      <c r="AX266" s="82"/>
      <c r="AY266" s="81">
        <v>251.16399999999999</v>
      </c>
      <c r="AZ266" s="81">
        <v>3922</v>
      </c>
      <c r="BA266" s="81">
        <v>45000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2045</v>
      </c>
      <c r="B267" s="80">
        <v>335</v>
      </c>
      <c r="C267" s="80">
        <v>12</v>
      </c>
      <c r="D267" s="80">
        <v>20</v>
      </c>
      <c r="E267" s="80">
        <v>2015</v>
      </c>
      <c r="F267" s="80" t="s">
        <v>91</v>
      </c>
      <c r="G267" s="80" t="s">
        <v>2033</v>
      </c>
      <c r="H267" s="80" t="s">
        <v>2034</v>
      </c>
      <c r="I267" s="177"/>
      <c r="J267" s="81">
        <v>7.770998718607542</v>
      </c>
      <c r="K267" s="81">
        <v>1.8334930641871199</v>
      </c>
      <c r="L267" s="81">
        <v>10.685187255059819</v>
      </c>
      <c r="M267" s="81">
        <v>25.338497946152753</v>
      </c>
      <c r="N267" s="81">
        <v>33.969806270240696</v>
      </c>
      <c r="O267" s="81">
        <v>14.165417696143335</v>
      </c>
      <c r="P267" s="81">
        <v>20.367524198277486</v>
      </c>
      <c r="Q267" s="81">
        <v>1.1286615363273715</v>
      </c>
      <c r="R267" s="81">
        <v>0.22439797356750019</v>
      </c>
      <c r="S267" s="81">
        <v>1.14339041901932</v>
      </c>
      <c r="T267" s="82"/>
      <c r="U267" s="81">
        <v>1032354</v>
      </c>
      <c r="V267" s="81">
        <v>766</v>
      </c>
      <c r="W267" s="81">
        <v>175</v>
      </c>
      <c r="X267" s="81">
        <v>4415</v>
      </c>
      <c r="Y267" s="81">
        <v>6372</v>
      </c>
      <c r="Z267" s="81">
        <v>8230</v>
      </c>
      <c r="AA267" s="81">
        <v>4053</v>
      </c>
      <c r="AB267" s="81">
        <v>15534</v>
      </c>
      <c r="AC267" s="81">
        <v>38440</v>
      </c>
      <c r="AD267" s="81">
        <v>1.14339041901932</v>
      </c>
      <c r="AE267" s="82"/>
      <c r="AF267" s="81">
        <v>8641140.6453384664</v>
      </c>
      <c r="AG267" s="81">
        <v>1323223.9078285769</v>
      </c>
      <c r="AH267" s="81">
        <v>894216.99380595982</v>
      </c>
      <c r="AI267" s="81">
        <v>28888035.562061071</v>
      </c>
      <c r="AJ267" s="81">
        <v>45263154.563491732</v>
      </c>
      <c r="AK267" s="81">
        <v>0</v>
      </c>
      <c r="AL267" s="81">
        <v>0</v>
      </c>
      <c r="AM267" s="81">
        <v>2128869.537320815</v>
      </c>
      <c r="AN267" s="81">
        <v>0</v>
      </c>
      <c r="AO267" s="81">
        <v>0</v>
      </c>
      <c r="AP267" s="82"/>
      <c r="AQ267" s="81">
        <v>63</v>
      </c>
      <c r="AR267" s="81">
        <v>65</v>
      </c>
      <c r="AS267" s="81">
        <v>2</v>
      </c>
      <c r="AT267" s="81">
        <v>0</v>
      </c>
      <c r="AU267" s="81">
        <v>0</v>
      </c>
      <c r="AV267" s="81">
        <v>0</v>
      </c>
      <c r="AW267" s="81" t="s">
        <v>564</v>
      </c>
      <c r="AX267" s="82"/>
      <c r="AY267" s="81">
        <v>298.464</v>
      </c>
      <c r="AZ267" s="81">
        <v>10168.5</v>
      </c>
      <c r="BA267" s="81">
        <v>45000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2046</v>
      </c>
      <c r="B268" s="80">
        <v>336</v>
      </c>
      <c r="C268" s="80">
        <v>13</v>
      </c>
      <c r="D268" s="80">
        <v>20</v>
      </c>
      <c r="E268" s="80">
        <v>2016</v>
      </c>
      <c r="F268" s="80" t="s">
        <v>92</v>
      </c>
      <c r="G268" s="80" t="s">
        <v>2033</v>
      </c>
      <c r="H268" s="80" t="s">
        <v>2034</v>
      </c>
      <c r="I268" s="177"/>
      <c r="J268" s="81">
        <v>8.0334585417335962</v>
      </c>
      <c r="K268" s="81">
        <v>1.8379073153370917</v>
      </c>
      <c r="L268" s="81">
        <v>11.244316176433564</v>
      </c>
      <c r="M268" s="81">
        <v>23.835708473847003</v>
      </c>
      <c r="N268" s="81">
        <v>31.667130277344558</v>
      </c>
      <c r="O268" s="81">
        <v>13.915187281950422</v>
      </c>
      <c r="P268" s="81">
        <v>19.979064592857675</v>
      </c>
      <c r="Q268" s="81">
        <v>1.0749488318690272</v>
      </c>
      <c r="R268" s="81">
        <v>0.17256229710681817</v>
      </c>
      <c r="S268" s="81">
        <v>1.251507093793246</v>
      </c>
      <c r="T268" s="82"/>
      <c r="U268" s="81">
        <v>1093552</v>
      </c>
      <c r="V268" s="81">
        <v>766</v>
      </c>
      <c r="W268" s="81">
        <v>175</v>
      </c>
      <c r="X268" s="81">
        <v>4415</v>
      </c>
      <c r="Y268" s="81">
        <v>6338</v>
      </c>
      <c r="Z268" s="81">
        <v>8184</v>
      </c>
      <c r="AA268" s="81">
        <v>4112</v>
      </c>
      <c r="AB268" s="81">
        <v>15219</v>
      </c>
      <c r="AC268" s="81">
        <v>29471.941732316031</v>
      </c>
      <c r="AD268" s="81">
        <v>1.251507093793246</v>
      </c>
      <c r="AE268" s="82"/>
      <c r="AF268" s="81">
        <v>9176154.9361402765</v>
      </c>
      <c r="AG268" s="81">
        <v>1254613.042833464</v>
      </c>
      <c r="AH268" s="81">
        <v>761112.0010022372</v>
      </c>
      <c r="AI268" s="81">
        <v>29434171.449879151</v>
      </c>
      <c r="AJ268" s="81">
        <v>41621055.596906357</v>
      </c>
      <c r="AK268" s="81">
        <v>0</v>
      </c>
      <c r="AL268" s="81">
        <v>0</v>
      </c>
      <c r="AM268" s="81">
        <v>2087320.4930335139</v>
      </c>
      <c r="AN268" s="81">
        <v>0</v>
      </c>
      <c r="AO268" s="81">
        <v>0</v>
      </c>
      <c r="AP268" s="82"/>
      <c r="AQ268" s="81">
        <v>71</v>
      </c>
      <c r="AR268" s="81">
        <v>86</v>
      </c>
      <c r="AS268" s="81">
        <v>2</v>
      </c>
      <c r="AT268" s="81">
        <v>0</v>
      </c>
      <c r="AU268" s="81">
        <v>0</v>
      </c>
      <c r="AV268" s="81">
        <v>0</v>
      </c>
      <c r="AW268" s="81" t="s">
        <v>564</v>
      </c>
      <c r="AX268" s="82"/>
      <c r="AY268" s="81">
        <v>347.06400000000002</v>
      </c>
      <c r="AZ268" s="81">
        <v>11135.9</v>
      </c>
      <c r="BA268" s="81">
        <v>45000</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2047</v>
      </c>
      <c r="B269" s="80">
        <v>337</v>
      </c>
      <c r="C269" s="80">
        <v>14</v>
      </c>
      <c r="D269" s="80">
        <v>20</v>
      </c>
      <c r="E269" s="80">
        <v>2017</v>
      </c>
      <c r="F269" s="80" t="s">
        <v>71</v>
      </c>
      <c r="G269" s="80" t="s">
        <v>2033</v>
      </c>
      <c r="H269" s="80" t="s">
        <v>2034</v>
      </c>
      <c r="I269" s="177"/>
      <c r="J269" s="81">
        <v>6.8111550677582748</v>
      </c>
      <c r="K269" s="81">
        <v>1.7664618393604272</v>
      </c>
      <c r="L269" s="81">
        <v>10.781613052753871</v>
      </c>
      <c r="M269" s="81">
        <v>21.002624190331982</v>
      </c>
      <c r="N269" s="81">
        <v>32.681024056961093</v>
      </c>
      <c r="O269" s="81">
        <v>13.567701198417623</v>
      </c>
      <c r="P269" s="81">
        <v>19.500064465339605</v>
      </c>
      <c r="Q269" s="81">
        <v>1.007571319583114</v>
      </c>
      <c r="R269" s="81">
        <v>0.15997911221089853</v>
      </c>
      <c r="S269" s="81">
        <v>1.0940128985766975</v>
      </c>
      <c r="T269" s="82"/>
      <c r="U269" s="81">
        <v>1059351</v>
      </c>
      <c r="V269" s="81">
        <v>766</v>
      </c>
      <c r="W269" s="81">
        <v>175</v>
      </c>
      <c r="X269" s="81">
        <v>4415</v>
      </c>
      <c r="Y269" s="81">
        <v>6249</v>
      </c>
      <c r="Z269" s="81">
        <v>8112</v>
      </c>
      <c r="AA269" s="81">
        <v>4039</v>
      </c>
      <c r="AB269" s="81">
        <v>14752</v>
      </c>
      <c r="AC269" s="81">
        <v>27865</v>
      </c>
      <c r="AD269" s="81">
        <v>1.094012898576697</v>
      </c>
      <c r="AE269" s="82"/>
      <c r="AF269" s="81">
        <v>8026262.4965827586</v>
      </c>
      <c r="AG269" s="81">
        <v>1244360.513610234</v>
      </c>
      <c r="AH269" s="81">
        <v>1120334.0852101371</v>
      </c>
      <c r="AI269" s="81">
        <v>27767493.832624558</v>
      </c>
      <c r="AJ269" s="81">
        <v>44837849.702267572</v>
      </c>
      <c r="AK269" s="81">
        <v>0</v>
      </c>
      <c r="AL269" s="81">
        <v>0</v>
      </c>
      <c r="AM269" s="81">
        <v>2026436.24585193</v>
      </c>
      <c r="AN269" s="81">
        <v>0</v>
      </c>
      <c r="AO269" s="81">
        <v>0</v>
      </c>
      <c r="AP269" s="82"/>
      <c r="AQ269" s="81">
        <v>84</v>
      </c>
      <c r="AR269" s="81">
        <v>94</v>
      </c>
      <c r="AS269" s="81">
        <v>2</v>
      </c>
      <c r="AT269" s="81">
        <v>0</v>
      </c>
      <c r="AU269" s="81">
        <v>0</v>
      </c>
      <c r="AV269" s="81">
        <v>0</v>
      </c>
      <c r="AW269" s="81" t="s">
        <v>564</v>
      </c>
      <c r="AX269" s="82"/>
      <c r="AY269" s="81">
        <v>410.66399999999999</v>
      </c>
      <c r="AZ269" s="81">
        <v>11502.2</v>
      </c>
      <c r="BA269" s="81">
        <v>45000</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2048</v>
      </c>
      <c r="B270" s="80">
        <v>338</v>
      </c>
      <c r="C270" s="80">
        <v>15</v>
      </c>
      <c r="D270" s="80">
        <v>20</v>
      </c>
      <c r="E270" s="80">
        <v>2018</v>
      </c>
      <c r="F270" s="80" t="s">
        <v>93</v>
      </c>
      <c r="G270" s="80" t="s">
        <v>2033</v>
      </c>
      <c r="H270" s="80" t="s">
        <v>2034</v>
      </c>
      <c r="I270" s="177"/>
      <c r="J270" s="81">
        <v>6.7199250262017456</v>
      </c>
      <c r="K270" s="81">
        <v>1.6125294403590376</v>
      </c>
      <c r="L270" s="81">
        <v>9.9405134059511262</v>
      </c>
      <c r="M270" s="81">
        <v>20.01420116142625</v>
      </c>
      <c r="N270" s="81">
        <v>27.49235289171698</v>
      </c>
      <c r="O270" s="81">
        <v>13.207761800652875</v>
      </c>
      <c r="P270" s="81">
        <v>19.062182051588298</v>
      </c>
      <c r="Q270" s="81">
        <v>0.91266572986902672</v>
      </c>
      <c r="R270" s="81">
        <v>0.19670730007045081</v>
      </c>
      <c r="S270" s="81">
        <v>0.86797294933472446</v>
      </c>
      <c r="T270" s="82"/>
      <c r="U270" s="81">
        <v>1105698</v>
      </c>
      <c r="V270" s="81">
        <v>766</v>
      </c>
      <c r="W270" s="81">
        <v>175</v>
      </c>
      <c r="X270" s="81">
        <v>4415</v>
      </c>
      <c r="Y270" s="81">
        <v>6170</v>
      </c>
      <c r="Z270" s="81">
        <v>8048</v>
      </c>
      <c r="AA270" s="81">
        <v>3988</v>
      </c>
      <c r="AB270" s="81">
        <v>14400</v>
      </c>
      <c r="AC270" s="81">
        <v>34128</v>
      </c>
      <c r="AD270" s="81">
        <v>0.86797294933472446</v>
      </c>
      <c r="AE270" s="82"/>
      <c r="AF270" s="81">
        <v>8553712.4002622757</v>
      </c>
      <c r="AG270" s="81">
        <v>1106287.944164448</v>
      </c>
      <c r="AH270" s="81">
        <v>1076312.1514561691</v>
      </c>
      <c r="AI270" s="81">
        <v>27545812.166979399</v>
      </c>
      <c r="AJ270" s="81">
        <v>39788129.690069214</v>
      </c>
      <c r="AK270" s="81">
        <v>0</v>
      </c>
      <c r="AL270" s="81">
        <v>0</v>
      </c>
      <c r="AM270" s="81">
        <v>1982175.9942477441</v>
      </c>
      <c r="AN270" s="81">
        <v>0</v>
      </c>
      <c r="AO270" s="81">
        <v>0</v>
      </c>
      <c r="AP270" s="82"/>
      <c r="AQ270" s="81">
        <v>85</v>
      </c>
      <c r="AR270" s="81">
        <v>102</v>
      </c>
      <c r="AS270" s="81">
        <v>2</v>
      </c>
      <c r="AT270" s="81">
        <v>0</v>
      </c>
      <c r="AU270" s="81">
        <v>0</v>
      </c>
      <c r="AV270" s="81">
        <v>0</v>
      </c>
      <c r="AW270" s="81" t="s">
        <v>564</v>
      </c>
      <c r="AX270" s="82"/>
      <c r="AY270" s="81">
        <v>414.46399999999988</v>
      </c>
      <c r="AZ270" s="81">
        <v>11898</v>
      </c>
      <c r="BA270" s="81">
        <v>45000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2049</v>
      </c>
      <c r="B271" s="80">
        <v>339</v>
      </c>
      <c r="C271" s="80">
        <v>16</v>
      </c>
      <c r="D271" s="80">
        <v>20</v>
      </c>
      <c r="E271" s="80">
        <v>2019</v>
      </c>
      <c r="F271" s="80" t="s">
        <v>73</v>
      </c>
      <c r="G271" s="80" t="s">
        <v>2033</v>
      </c>
      <c r="H271" s="80" t="s">
        <v>2034</v>
      </c>
      <c r="I271" s="177"/>
      <c r="J271" s="81">
        <v>5.7820074176554916</v>
      </c>
      <c r="K271" s="81">
        <v>1.4555699807789675</v>
      </c>
      <c r="L271" s="81">
        <v>10.014157063824713</v>
      </c>
      <c r="M271" s="81">
        <v>18.739783859281953</v>
      </c>
      <c r="N271" s="81">
        <v>23.342434834413432</v>
      </c>
      <c r="O271" s="81">
        <v>12.701485090456798</v>
      </c>
      <c r="P271" s="81">
        <v>18.045288758425965</v>
      </c>
      <c r="Q271" s="81">
        <v>0.86848950934522162</v>
      </c>
      <c r="R271" s="81">
        <v>0.18157173311984584</v>
      </c>
      <c r="S271" s="81">
        <v>1.1471627742305353</v>
      </c>
      <c r="T271" s="82"/>
      <c r="U271" s="81">
        <v>1028026</v>
      </c>
      <c r="V271" s="81">
        <v>766</v>
      </c>
      <c r="W271" s="81">
        <v>175</v>
      </c>
      <c r="X271" s="81">
        <v>4415</v>
      </c>
      <c r="Y271" s="81">
        <v>6117</v>
      </c>
      <c r="Z271" s="81">
        <v>7952</v>
      </c>
      <c r="AA271" s="81">
        <v>3747</v>
      </c>
      <c r="AB271" s="81">
        <v>14074</v>
      </c>
      <c r="AC271" s="81">
        <v>32018</v>
      </c>
      <c r="AD271" s="81">
        <v>1.147162774230535</v>
      </c>
      <c r="AE271" s="82"/>
      <c r="AF271" s="81">
        <v>7722820.1266371207</v>
      </c>
      <c r="AG271" s="81">
        <v>1068920.8790815759</v>
      </c>
      <c r="AH271" s="81">
        <v>1139105.8614342471</v>
      </c>
      <c r="AI271" s="81">
        <v>27477812.25680165</v>
      </c>
      <c r="AJ271" s="81">
        <v>36549235.29692971</v>
      </c>
      <c r="AK271" s="81">
        <v>0</v>
      </c>
      <c r="AL271" s="81">
        <v>0</v>
      </c>
      <c r="AM271" s="81">
        <v>1916772.8509847249</v>
      </c>
      <c r="AN271" s="81">
        <v>0</v>
      </c>
      <c r="AO271" s="81">
        <v>0</v>
      </c>
      <c r="AP271" s="82"/>
      <c r="AQ271" s="81">
        <v>89</v>
      </c>
      <c r="AR271" s="81">
        <v>102</v>
      </c>
      <c r="AS271" s="81">
        <v>2</v>
      </c>
      <c r="AT271" s="81">
        <v>0</v>
      </c>
      <c r="AU271" s="81">
        <v>0</v>
      </c>
      <c r="AV271" s="81">
        <v>0</v>
      </c>
      <c r="AW271" s="81" t="s">
        <v>564</v>
      </c>
      <c r="AX271" s="82"/>
      <c r="AY271" s="81">
        <v>439.86399999999998</v>
      </c>
      <c r="AZ271" s="81">
        <v>11898.2</v>
      </c>
      <c r="BA271" s="81">
        <v>45000</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2050</v>
      </c>
      <c r="B272" s="80">
        <v>340</v>
      </c>
      <c r="C272" s="80">
        <v>17</v>
      </c>
      <c r="D272" s="80">
        <v>20</v>
      </c>
      <c r="E272" s="80">
        <v>2020</v>
      </c>
      <c r="F272" s="80" t="s">
        <v>218</v>
      </c>
      <c r="G272" s="80" t="s">
        <v>2033</v>
      </c>
      <c r="H272" s="80" t="s">
        <v>2034</v>
      </c>
      <c r="I272" s="177"/>
      <c r="J272" s="81">
        <v>6.5571739648824101</v>
      </c>
      <c r="K272" s="81">
        <v>1.3320376032707375</v>
      </c>
      <c r="L272" s="81">
        <v>8.0480315369267021</v>
      </c>
      <c r="M272" s="81">
        <v>15.370467133493976</v>
      </c>
      <c r="N272" s="81">
        <v>21.662413345947929</v>
      </c>
      <c r="O272" s="81">
        <v>11.007946904893334</v>
      </c>
      <c r="P272" s="81">
        <v>16.954641554260185</v>
      </c>
      <c r="Q272" s="81">
        <v>0.80779544341511322</v>
      </c>
      <c r="R272" s="81">
        <v>0.11524446979185986</v>
      </c>
      <c r="S272" s="81">
        <v>1.2152352657616079</v>
      </c>
      <c r="T272" s="82"/>
      <c r="U272" s="81">
        <v>1060601</v>
      </c>
      <c r="V272" s="81">
        <v>640</v>
      </c>
      <c r="W272" s="81">
        <v>138</v>
      </c>
      <c r="X272" s="81">
        <v>3963</v>
      </c>
      <c r="Y272" s="81">
        <v>6055</v>
      </c>
      <c r="Z272" s="81">
        <v>7866</v>
      </c>
      <c r="AA272" s="81">
        <v>3825</v>
      </c>
      <c r="AB272" s="81">
        <v>13700</v>
      </c>
      <c r="AC272" s="81">
        <v>20427.999999999996</v>
      </c>
      <c r="AD272" s="81">
        <v>1.2152352657616079</v>
      </c>
      <c r="AE272" s="82"/>
      <c r="AF272" s="81">
        <v>9549285.7011337634</v>
      </c>
      <c r="AG272" s="81">
        <v>942789.73337639519</v>
      </c>
      <c r="AH272" s="81">
        <v>847186.13799352781</v>
      </c>
      <c r="AI272" s="81">
        <v>24376912.545940444</v>
      </c>
      <c r="AJ272" s="81">
        <v>36034066.754600808</v>
      </c>
      <c r="AK272" s="81"/>
      <c r="AL272" s="81"/>
      <c r="AM272" s="81">
        <v>1788002.2101746546</v>
      </c>
      <c r="AN272" s="81"/>
      <c r="AO272" s="81"/>
      <c r="AP272" s="82"/>
      <c r="AQ272" s="81">
        <v>101</v>
      </c>
      <c r="AR272" s="81">
        <v>106</v>
      </c>
      <c r="AS272" s="81">
        <v>2</v>
      </c>
      <c r="AT272" s="81">
        <v>0</v>
      </c>
      <c r="AU272" s="81">
        <v>0</v>
      </c>
      <c r="AV272" s="81">
        <v>0</v>
      </c>
      <c r="AW272" s="81">
        <v>2</v>
      </c>
      <c r="AX272" s="82"/>
      <c r="AY272" s="81">
        <v>506.26400000000001</v>
      </c>
      <c r="AZ272" s="81">
        <v>12969.5</v>
      </c>
      <c r="BA272" s="81">
        <v>45000</v>
      </c>
      <c r="BB272" s="81">
        <v>0</v>
      </c>
      <c r="BC272" s="81">
        <v>0</v>
      </c>
      <c r="BD272" s="81">
        <v>0</v>
      </c>
      <c r="BE272" s="81">
        <v>45000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2051</v>
      </c>
      <c r="B273" s="80">
        <v>340</v>
      </c>
      <c r="C273" s="80">
        <v>18</v>
      </c>
      <c r="D273" s="80">
        <v>20</v>
      </c>
      <c r="E273" s="80">
        <v>2021</v>
      </c>
      <c r="F273" s="80" t="s">
        <v>75</v>
      </c>
      <c r="G273" s="174" t="s">
        <v>2033</v>
      </c>
      <c r="H273" s="80" t="s">
        <v>2034</v>
      </c>
      <c r="I273" s="177"/>
      <c r="J273" s="81">
        <v>8.642123656006925</v>
      </c>
      <c r="K273" s="81">
        <v>1.4119963502898913</v>
      </c>
      <c r="L273" s="81">
        <v>7.942435204013103</v>
      </c>
      <c r="M273" s="81">
        <v>16.128058740625175</v>
      </c>
      <c r="N273" s="81">
        <v>21.388290917034563</v>
      </c>
      <c r="O273" s="81">
        <v>10.545170948023856</v>
      </c>
      <c r="P273" s="81">
        <v>17.149386383148261</v>
      </c>
      <c r="Q273" s="81">
        <v>0.79565013942361684</v>
      </c>
      <c r="R273" s="81">
        <v>0.15582354346558264</v>
      </c>
      <c r="S273" s="81">
        <v>1.2809400939033799</v>
      </c>
      <c r="T273" s="82"/>
      <c r="U273" s="81">
        <v>1173036</v>
      </c>
      <c r="V273" s="81">
        <v>640</v>
      </c>
      <c r="W273" s="81">
        <v>138</v>
      </c>
      <c r="X273" s="81">
        <v>3963</v>
      </c>
      <c r="Y273" s="81">
        <v>5975</v>
      </c>
      <c r="Z273" s="81">
        <v>7759</v>
      </c>
      <c r="AA273" s="81">
        <v>3773</v>
      </c>
      <c r="AB273" s="81">
        <v>13334</v>
      </c>
      <c r="AC273" s="81">
        <v>26771.999999999996</v>
      </c>
      <c r="AD273" s="81">
        <v>1.2809400939033799</v>
      </c>
      <c r="AE273" s="82"/>
      <c r="AF273" s="81">
        <v>13137379.632891696</v>
      </c>
      <c r="AG273" s="81">
        <v>995046.91445283161</v>
      </c>
      <c r="AH273" s="81">
        <v>789500.98384041653</v>
      </c>
      <c r="AI273" s="81">
        <v>25483951.40764958</v>
      </c>
      <c r="AJ273" s="81">
        <v>34450430.587179475</v>
      </c>
      <c r="AK273" s="81">
        <v>0</v>
      </c>
      <c r="AL273" s="81">
        <v>0</v>
      </c>
      <c r="AM273" s="81">
        <v>1750272.6800292442</v>
      </c>
      <c r="AN273" s="81">
        <v>0</v>
      </c>
      <c r="AO273" s="81">
        <v>0</v>
      </c>
      <c r="AP273" s="82"/>
      <c r="AQ273" s="81">
        <v>106</v>
      </c>
      <c r="AR273" s="81">
        <v>106</v>
      </c>
      <c r="AS273" s="81">
        <v>2</v>
      </c>
      <c r="AT273" s="81">
        <v>0</v>
      </c>
      <c r="AU273" s="81">
        <v>0</v>
      </c>
      <c r="AV273" s="81">
        <v>0</v>
      </c>
      <c r="AW273" s="81"/>
      <c r="AX273" s="82"/>
      <c r="AY273" s="81">
        <v>530.66399999999999</v>
      </c>
      <c r="AZ273" s="81">
        <v>12969.5</v>
      </c>
      <c r="BA273" s="81">
        <v>45000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2052</v>
      </c>
      <c r="B274" s="80">
        <v>340</v>
      </c>
      <c r="C274" s="80">
        <v>19</v>
      </c>
      <c r="D274" s="80">
        <v>20</v>
      </c>
      <c r="E274" s="80">
        <v>2022</v>
      </c>
      <c r="F274" s="80" t="s">
        <v>568</v>
      </c>
      <c r="G274" s="174" t="s">
        <v>2033</v>
      </c>
      <c r="H274" s="80" t="s">
        <v>2034</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110</v>
      </c>
      <c r="AR274" s="81">
        <v>106</v>
      </c>
      <c r="AS274" s="81">
        <v>2</v>
      </c>
      <c r="AT274" s="81">
        <v>0</v>
      </c>
      <c r="AU274" s="81">
        <v>0</v>
      </c>
      <c r="AV274" s="81">
        <v>0</v>
      </c>
      <c r="AW274" s="81"/>
      <c r="AX274" s="82"/>
      <c r="AY274" s="81">
        <v>550.86399999999992</v>
      </c>
      <c r="AZ274" s="81">
        <v>12969.499999999998</v>
      </c>
      <c r="BA274" s="81">
        <v>45000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2053</v>
      </c>
      <c r="B275" s="80">
        <v>18</v>
      </c>
      <c r="C275" s="80">
        <v>1</v>
      </c>
      <c r="D275" s="80">
        <v>2</v>
      </c>
      <c r="E275" s="80">
        <v>1990</v>
      </c>
      <c r="F275" s="80" t="s">
        <v>562</v>
      </c>
      <c r="G275" s="80" t="s">
        <v>2054</v>
      </c>
      <c r="H275" s="80" t="s">
        <v>1754</v>
      </c>
      <c r="I275" s="177"/>
      <c r="J275" s="81">
        <v>16.061436400204276</v>
      </c>
      <c r="K275" s="81">
        <v>1.886097816557516</v>
      </c>
      <c r="L275" s="81">
        <v>0</v>
      </c>
      <c r="M275" s="81">
        <v>5.4541713599781385</v>
      </c>
      <c r="N275" s="81">
        <v>13.060340061743856</v>
      </c>
      <c r="O275" s="81">
        <v>9.9875594652495394</v>
      </c>
      <c r="P275" s="81">
        <v>14.879880277173074</v>
      </c>
      <c r="Q275" s="81">
        <v>0.753359545087113</v>
      </c>
      <c r="R275" s="81">
        <v>0</v>
      </c>
      <c r="S275" s="81">
        <v>0.67914382241530968</v>
      </c>
      <c r="T275" s="82"/>
      <c r="U275" s="81">
        <v>2391181</v>
      </c>
      <c r="V275" s="81">
        <v>550</v>
      </c>
      <c r="W275" s="81">
        <v>0</v>
      </c>
      <c r="X275" s="81">
        <v>1877</v>
      </c>
      <c r="Y275" s="81">
        <v>3246</v>
      </c>
      <c r="Z275" s="81">
        <v>4108</v>
      </c>
      <c r="AA275" s="81">
        <v>3613</v>
      </c>
      <c r="AB275" s="81">
        <v>12232</v>
      </c>
      <c r="AC275" s="81">
        <v>0</v>
      </c>
      <c r="AD275" s="81">
        <v>0.67914382241530968</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2055</v>
      </c>
      <c r="B276" s="80">
        <v>19</v>
      </c>
      <c r="C276" s="80">
        <v>2</v>
      </c>
      <c r="D276" s="80">
        <v>2</v>
      </c>
      <c r="E276" s="80">
        <v>2005</v>
      </c>
      <c r="F276" s="80" t="s">
        <v>565</v>
      </c>
      <c r="G276" s="80" t="s">
        <v>2054</v>
      </c>
      <c r="H276" s="80" t="s">
        <v>1754</v>
      </c>
      <c r="I276" s="177"/>
      <c r="J276" s="81">
        <v>13.618775874188673</v>
      </c>
      <c r="K276" s="81">
        <v>1.1454129261775043</v>
      </c>
      <c r="L276" s="81">
        <v>0.22435176588887865</v>
      </c>
      <c r="M276" s="81">
        <v>13.464030732794424</v>
      </c>
      <c r="N276" s="81">
        <v>21.133499275316893</v>
      </c>
      <c r="O276" s="81">
        <v>15.709103472041498</v>
      </c>
      <c r="P276" s="81">
        <v>16.001207282564888</v>
      </c>
      <c r="Q276" s="81">
        <v>0.78003199031080694</v>
      </c>
      <c r="R276" s="81">
        <v>0</v>
      </c>
      <c r="S276" s="81">
        <v>0.19441234989245859</v>
      </c>
      <c r="T276" s="82"/>
      <c r="U276" s="81">
        <v>2453923</v>
      </c>
      <c r="V276" s="81">
        <v>440</v>
      </c>
      <c r="W276" s="81">
        <v>3</v>
      </c>
      <c r="X276" s="81">
        <v>2471</v>
      </c>
      <c r="Y276" s="81">
        <v>3949</v>
      </c>
      <c r="Z276" s="81">
        <v>7477</v>
      </c>
      <c r="AA276" s="81">
        <v>3182</v>
      </c>
      <c r="AB276" s="81">
        <v>13240</v>
      </c>
      <c r="AC276" s="81">
        <v>0</v>
      </c>
      <c r="AD276" s="81">
        <v>0.19441234989245859</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2056</v>
      </c>
      <c r="B277" s="80">
        <v>20</v>
      </c>
      <c r="C277" s="80">
        <v>3</v>
      </c>
      <c r="D277" s="80">
        <v>2</v>
      </c>
      <c r="E277" s="80">
        <v>2006</v>
      </c>
      <c r="F277" s="80" t="s">
        <v>566</v>
      </c>
      <c r="G277" s="80" t="s">
        <v>2054</v>
      </c>
      <c r="H277" s="80" t="s">
        <v>1754</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2057</v>
      </c>
      <c r="B278" s="80">
        <v>21</v>
      </c>
      <c r="C278" s="80">
        <v>4</v>
      </c>
      <c r="D278" s="80">
        <v>2</v>
      </c>
      <c r="E278" s="80">
        <v>2007</v>
      </c>
      <c r="F278" s="80" t="s">
        <v>567</v>
      </c>
      <c r="G278" s="80" t="s">
        <v>2054</v>
      </c>
      <c r="H278" s="80" t="s">
        <v>1754</v>
      </c>
      <c r="I278" s="177"/>
      <c r="J278" s="81">
        <v>16.696231318910868</v>
      </c>
      <c r="K278" s="81">
        <v>1.2068233777708943</v>
      </c>
      <c r="L278" s="81">
        <v>1.0439130218465908</v>
      </c>
      <c r="M278" s="81">
        <v>14.672721748695261</v>
      </c>
      <c r="N278" s="81">
        <v>19.186084345682499</v>
      </c>
      <c r="O278" s="81">
        <v>15.584349023250953</v>
      </c>
      <c r="P278" s="81">
        <v>16.427615037217503</v>
      </c>
      <c r="Q278" s="81">
        <v>0.8366506144185426</v>
      </c>
      <c r="R278" s="81">
        <v>0</v>
      </c>
      <c r="S278" s="81">
        <v>0.20818426950946967</v>
      </c>
      <c r="T278" s="82"/>
      <c r="U278" s="81">
        <v>3077715</v>
      </c>
      <c r="V278" s="81">
        <v>451</v>
      </c>
      <c r="W278" s="81">
        <v>17</v>
      </c>
      <c r="X278" s="81">
        <v>3142</v>
      </c>
      <c r="Y278" s="81">
        <v>4084</v>
      </c>
      <c r="Z278" s="81">
        <v>7711</v>
      </c>
      <c r="AA278" s="81">
        <v>3217</v>
      </c>
      <c r="AB278" s="81">
        <v>13450</v>
      </c>
      <c r="AC278" s="81">
        <v>0</v>
      </c>
      <c r="AD278" s="81">
        <v>0.20818426950946967</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2058</v>
      </c>
      <c r="B279" s="80">
        <v>22</v>
      </c>
      <c r="C279" s="80">
        <v>5</v>
      </c>
      <c r="D279" s="80">
        <v>2</v>
      </c>
      <c r="E279" s="80">
        <v>2008</v>
      </c>
      <c r="F279" s="80" t="s">
        <v>84</v>
      </c>
      <c r="G279" s="80" t="s">
        <v>2054</v>
      </c>
      <c r="H279" s="80" t="s">
        <v>1754</v>
      </c>
      <c r="I279" s="177"/>
      <c r="J279" s="81">
        <v>12.275360056344821</v>
      </c>
      <c r="K279" s="81">
        <v>0.89460085091602759</v>
      </c>
      <c r="L279" s="81">
        <v>0.94841919576516498</v>
      </c>
      <c r="M279" s="81">
        <v>15.873007859136466</v>
      </c>
      <c r="N279" s="81">
        <v>17.612264524039528</v>
      </c>
      <c r="O279" s="81">
        <v>15.268737987129446</v>
      </c>
      <c r="P279" s="81">
        <v>16.230369475386198</v>
      </c>
      <c r="Q279" s="81">
        <v>0.82471606134959219</v>
      </c>
      <c r="R279" s="81">
        <v>0</v>
      </c>
      <c r="S279" s="81">
        <v>0.19551627187876541</v>
      </c>
      <c r="T279" s="82"/>
      <c r="U279" s="81">
        <v>2625779</v>
      </c>
      <c r="V279" s="81">
        <v>451</v>
      </c>
      <c r="W279" s="81">
        <v>17</v>
      </c>
      <c r="X279" s="81">
        <v>3142</v>
      </c>
      <c r="Y279" s="81">
        <v>4125</v>
      </c>
      <c r="Z279" s="81">
        <v>7820</v>
      </c>
      <c r="AA279" s="81">
        <v>3182</v>
      </c>
      <c r="AB279" s="81">
        <v>13476</v>
      </c>
      <c r="AC279" s="81">
        <v>0</v>
      </c>
      <c r="AD279" s="81">
        <v>0.19551627187876541</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2059</v>
      </c>
      <c r="B280" s="80">
        <v>23</v>
      </c>
      <c r="C280" s="80">
        <v>6</v>
      </c>
      <c r="D280" s="80">
        <v>2</v>
      </c>
      <c r="E280" s="80">
        <v>2009</v>
      </c>
      <c r="F280" s="80" t="s">
        <v>85</v>
      </c>
      <c r="G280" s="80" t="s">
        <v>2054</v>
      </c>
      <c r="H280" s="80" t="s">
        <v>1754</v>
      </c>
      <c r="I280" s="177"/>
      <c r="J280" s="81">
        <v>10.009377424980391</v>
      </c>
      <c r="K280" s="81">
        <v>0.99782385810671637</v>
      </c>
      <c r="L280" s="81">
        <v>2.9235394261082819</v>
      </c>
      <c r="M280" s="81">
        <v>17.737555987362306</v>
      </c>
      <c r="N280" s="81">
        <v>17.800501810539142</v>
      </c>
      <c r="O280" s="81">
        <v>15.746024565206053</v>
      </c>
      <c r="P280" s="81">
        <v>15.96365195023164</v>
      </c>
      <c r="Q280" s="81">
        <v>0.78556848293810466</v>
      </c>
      <c r="R280" s="81">
        <v>0</v>
      </c>
      <c r="S280" s="81">
        <v>0.20338622456732414</v>
      </c>
      <c r="T280" s="82"/>
      <c r="U280" s="81">
        <v>1590512</v>
      </c>
      <c r="V280" s="81">
        <v>482</v>
      </c>
      <c r="W280" s="81">
        <v>73</v>
      </c>
      <c r="X280" s="81">
        <v>3580</v>
      </c>
      <c r="Y280" s="81">
        <v>4137</v>
      </c>
      <c r="Z280" s="81">
        <v>7960</v>
      </c>
      <c r="AA280" s="81">
        <v>3213</v>
      </c>
      <c r="AB280" s="81">
        <v>13475</v>
      </c>
      <c r="AC280" s="81">
        <v>0</v>
      </c>
      <c r="AD280" s="81">
        <v>0.20338622456732414</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0</v>
      </c>
      <c r="BL280" s="81">
        <v>0</v>
      </c>
      <c r="BM280" s="82"/>
      <c r="BN280" s="81">
        <v>0</v>
      </c>
      <c r="BO280" s="81">
        <v>0</v>
      </c>
      <c r="BP280" s="81">
        <v>0</v>
      </c>
      <c r="BQ280" s="81">
        <v>0</v>
      </c>
      <c r="BR280" s="81">
        <v>0</v>
      </c>
      <c r="BS280" s="81">
        <v>0</v>
      </c>
      <c r="BT280"/>
      <c r="BU280" s="80"/>
      <c r="BV280" s="80"/>
      <c r="BW280" s="80"/>
      <c r="BX280" s="80"/>
      <c r="BY280" s="80"/>
      <c r="BZ280" s="80"/>
      <c r="CA280" s="80"/>
      <c r="CB280" s="80"/>
      <c r="CC280" s="80"/>
    </row>
    <row r="281" spans="1:81">
      <c r="A281" s="80" t="s">
        <v>2060</v>
      </c>
      <c r="B281" s="80">
        <v>24</v>
      </c>
      <c r="C281" s="80">
        <v>7</v>
      </c>
      <c r="D281" s="80">
        <v>2</v>
      </c>
      <c r="E281" s="80">
        <v>2010</v>
      </c>
      <c r="F281" s="80" t="s">
        <v>86</v>
      </c>
      <c r="G281" s="80" t="s">
        <v>2054</v>
      </c>
      <c r="H281" s="80" t="s">
        <v>1754</v>
      </c>
      <c r="I281" s="177"/>
      <c r="J281" s="81">
        <v>11.02820045941708</v>
      </c>
      <c r="K281" s="81">
        <v>1.0689574428178765</v>
      </c>
      <c r="L281" s="81">
        <v>2.9771694917668543</v>
      </c>
      <c r="M281" s="81">
        <v>18.326395120328581</v>
      </c>
      <c r="N281" s="81">
        <v>19.301642848287482</v>
      </c>
      <c r="O281" s="81">
        <v>15.87600078251336</v>
      </c>
      <c r="P281" s="81">
        <v>16.362343112965423</v>
      </c>
      <c r="Q281" s="81">
        <v>0.8217830822518537</v>
      </c>
      <c r="R281" s="81">
        <v>0</v>
      </c>
      <c r="S281" s="81">
        <v>0.18215458454694866</v>
      </c>
      <c r="T281" s="82"/>
      <c r="U281" s="81">
        <v>2046370</v>
      </c>
      <c r="V281" s="81">
        <v>482</v>
      </c>
      <c r="W281" s="81">
        <v>73</v>
      </c>
      <c r="X281" s="81">
        <v>3580</v>
      </c>
      <c r="Y281" s="81">
        <v>4215</v>
      </c>
      <c r="Z281" s="81">
        <v>8063</v>
      </c>
      <c r="AA281" s="81">
        <v>3211</v>
      </c>
      <c r="AB281" s="81">
        <v>13507</v>
      </c>
      <c r="AC281" s="81">
        <v>0</v>
      </c>
      <c r="AD281" s="81">
        <v>0.18215458454694866</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0</v>
      </c>
      <c r="BL281" s="81">
        <v>0</v>
      </c>
      <c r="BM281" s="82"/>
      <c r="BN281" s="81">
        <v>0</v>
      </c>
      <c r="BO281" s="81">
        <v>0</v>
      </c>
      <c r="BP281" s="81">
        <v>0</v>
      </c>
      <c r="BQ281" s="81">
        <v>0</v>
      </c>
      <c r="BR281" s="81">
        <v>0</v>
      </c>
      <c r="BS281" s="81">
        <v>0</v>
      </c>
      <c r="BT281"/>
      <c r="BU281" s="80">
        <v>0</v>
      </c>
      <c r="BV281" s="80">
        <v>0</v>
      </c>
      <c r="BW281" s="80">
        <v>0</v>
      </c>
      <c r="BX281" s="80">
        <v>0</v>
      </c>
      <c r="BY281" s="80">
        <v>0</v>
      </c>
      <c r="BZ281" s="80">
        <v>0</v>
      </c>
      <c r="CA281" s="80">
        <v>0</v>
      </c>
      <c r="CB281" s="80">
        <v>0</v>
      </c>
      <c r="CC281" s="80">
        <v>0</v>
      </c>
    </row>
    <row r="282" spans="1:81">
      <c r="A282" s="80" t="s">
        <v>2061</v>
      </c>
      <c r="B282" s="80">
        <v>25</v>
      </c>
      <c r="C282" s="80">
        <v>8</v>
      </c>
      <c r="D282" s="80">
        <v>2</v>
      </c>
      <c r="E282" s="80">
        <v>2011</v>
      </c>
      <c r="F282" s="80" t="s">
        <v>87</v>
      </c>
      <c r="G282" s="80" t="s">
        <v>2054</v>
      </c>
      <c r="H282" s="80" t="s">
        <v>1754</v>
      </c>
      <c r="I282" s="177"/>
      <c r="J282" s="81">
        <v>11.176219666054623</v>
      </c>
      <c r="K282" s="81">
        <v>1.3416806124388008</v>
      </c>
      <c r="L282" s="81">
        <v>2.6564134129887003</v>
      </c>
      <c r="M282" s="81">
        <v>20.168418528869065</v>
      </c>
      <c r="N282" s="81">
        <v>18.155599015461764</v>
      </c>
      <c r="O282" s="81">
        <v>15.821716096845641</v>
      </c>
      <c r="P282" s="81">
        <v>15.864754692027169</v>
      </c>
      <c r="Q282" s="81">
        <v>0.94249478080577898</v>
      </c>
      <c r="R282" s="81">
        <v>0</v>
      </c>
      <c r="S282" s="81">
        <v>0.19369150304287924</v>
      </c>
      <c r="T282" s="82"/>
      <c r="U282" s="81">
        <v>1966520</v>
      </c>
      <c r="V282" s="81">
        <v>482</v>
      </c>
      <c r="W282" s="81">
        <v>73</v>
      </c>
      <c r="X282" s="81">
        <v>3580</v>
      </c>
      <c r="Y282" s="81">
        <v>4222</v>
      </c>
      <c r="Z282" s="81">
        <v>8210</v>
      </c>
      <c r="AA282" s="81">
        <v>3206</v>
      </c>
      <c r="AB282" s="81">
        <v>13430</v>
      </c>
      <c r="AC282" s="81">
        <v>0</v>
      </c>
      <c r="AD282" s="81">
        <v>0.19369150304287924</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3.1850000000000001</v>
      </c>
      <c r="BJ282" s="81">
        <v>0</v>
      </c>
      <c r="BK282" s="81">
        <v>0</v>
      </c>
      <c r="BL282" s="81">
        <v>0</v>
      </c>
      <c r="BM282" s="82"/>
      <c r="BN282" s="81">
        <v>0</v>
      </c>
      <c r="BO282" s="81">
        <v>0</v>
      </c>
      <c r="BP282" s="81">
        <v>1</v>
      </c>
      <c r="BQ282" s="81">
        <v>0</v>
      </c>
      <c r="BR282" s="81">
        <v>0</v>
      </c>
      <c r="BS282" s="81">
        <v>0</v>
      </c>
      <c r="BT282"/>
      <c r="BU282" s="80">
        <v>3.1850000000000001</v>
      </c>
      <c r="BV282" s="80">
        <v>0</v>
      </c>
      <c r="BW282" s="80">
        <v>0</v>
      </c>
      <c r="BX282" s="80">
        <v>0</v>
      </c>
      <c r="BY282" s="80">
        <v>0</v>
      </c>
      <c r="BZ282" s="80">
        <v>0</v>
      </c>
      <c r="CA282" s="80">
        <v>0</v>
      </c>
      <c r="CB282" s="80">
        <v>0</v>
      </c>
      <c r="CC282" s="80">
        <v>0</v>
      </c>
    </row>
    <row r="283" spans="1:81">
      <c r="A283" s="80" t="s">
        <v>2062</v>
      </c>
      <c r="B283" s="80">
        <v>26</v>
      </c>
      <c r="C283" s="80">
        <v>9</v>
      </c>
      <c r="D283" s="80">
        <v>2</v>
      </c>
      <c r="E283" s="80">
        <v>2012</v>
      </c>
      <c r="F283" s="80" t="s">
        <v>88</v>
      </c>
      <c r="G283" s="80" t="s">
        <v>2054</v>
      </c>
      <c r="H283" s="80" t="s">
        <v>1754</v>
      </c>
      <c r="I283" s="177"/>
      <c r="J283" s="81">
        <v>10.708238384870178</v>
      </c>
      <c r="K283" s="81">
        <v>1.2110364990995921</v>
      </c>
      <c r="L283" s="81">
        <v>2.7009422317120371</v>
      </c>
      <c r="M283" s="81">
        <v>18.157805811642842</v>
      </c>
      <c r="N283" s="81">
        <v>17.814580759929008</v>
      </c>
      <c r="O283" s="81">
        <v>15.876936446474575</v>
      </c>
      <c r="P283" s="81">
        <v>15.875393396783815</v>
      </c>
      <c r="Q283" s="81">
        <v>1.0301740640048247</v>
      </c>
      <c r="R283" s="81">
        <v>0</v>
      </c>
      <c r="S283" s="81">
        <v>0.24709513953323795</v>
      </c>
      <c r="T283" s="82"/>
      <c r="U283" s="81">
        <v>1933319</v>
      </c>
      <c r="V283" s="81">
        <v>482</v>
      </c>
      <c r="W283" s="81">
        <v>73</v>
      </c>
      <c r="X283" s="81">
        <v>3580</v>
      </c>
      <c r="Y283" s="81">
        <v>4277</v>
      </c>
      <c r="Z283" s="81">
        <v>8304</v>
      </c>
      <c r="AA283" s="81">
        <v>3190</v>
      </c>
      <c r="AB283" s="81">
        <v>13511</v>
      </c>
      <c r="AC283" s="81">
        <v>0</v>
      </c>
      <c r="AD283" s="81">
        <v>0.24709513953323795</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3.407</v>
      </c>
      <c r="BJ283" s="81">
        <v>0</v>
      </c>
      <c r="BK283" s="81">
        <v>0</v>
      </c>
      <c r="BL283" s="81">
        <v>0</v>
      </c>
      <c r="BM283" s="82"/>
      <c r="BN283" s="81">
        <v>0</v>
      </c>
      <c r="BO283" s="81">
        <v>0</v>
      </c>
      <c r="BP283" s="81">
        <v>1</v>
      </c>
      <c r="BQ283" s="81">
        <v>0</v>
      </c>
      <c r="BR283" s="81">
        <v>0</v>
      </c>
      <c r="BS283" s="81">
        <v>0</v>
      </c>
      <c r="BT283"/>
      <c r="BU283" s="80">
        <v>3.407</v>
      </c>
      <c r="BV283" s="80">
        <v>0</v>
      </c>
      <c r="BW283" s="80">
        <v>0</v>
      </c>
      <c r="BX283" s="80">
        <v>0</v>
      </c>
      <c r="BY283" s="80">
        <v>0</v>
      </c>
      <c r="BZ283" s="80">
        <v>0</v>
      </c>
      <c r="CA283" s="80">
        <v>0</v>
      </c>
      <c r="CB283" s="80">
        <v>0</v>
      </c>
      <c r="CC283" s="80">
        <v>0</v>
      </c>
    </row>
    <row r="284" spans="1:81">
      <c r="A284" s="80" t="s">
        <v>2063</v>
      </c>
      <c r="B284" s="80">
        <v>27</v>
      </c>
      <c r="C284" s="80">
        <v>10</v>
      </c>
      <c r="D284" s="80">
        <v>2</v>
      </c>
      <c r="E284" s="80">
        <v>2013</v>
      </c>
      <c r="F284" s="80" t="s">
        <v>89</v>
      </c>
      <c r="G284" s="80" t="s">
        <v>2054</v>
      </c>
      <c r="H284" s="80" t="s">
        <v>1754</v>
      </c>
      <c r="I284" s="177"/>
      <c r="J284" s="81">
        <v>10.306577541532814</v>
      </c>
      <c r="K284" s="81">
        <v>0.99618063090127473</v>
      </c>
      <c r="L284" s="81">
        <v>2.7456058766906093</v>
      </c>
      <c r="M284" s="81">
        <v>17.504463942337583</v>
      </c>
      <c r="N284" s="81">
        <v>19.106413680704538</v>
      </c>
      <c r="O284" s="81">
        <v>15.297190976068132</v>
      </c>
      <c r="P284" s="81">
        <v>15.940205535276929</v>
      </c>
      <c r="Q284" s="81">
        <v>1.0459333915444815</v>
      </c>
      <c r="R284" s="81">
        <v>0</v>
      </c>
      <c r="S284" s="81">
        <v>0.22957547357090291</v>
      </c>
      <c r="T284" s="82"/>
      <c r="U284" s="81">
        <v>1847849</v>
      </c>
      <c r="V284" s="81">
        <v>482</v>
      </c>
      <c r="W284" s="81">
        <v>73</v>
      </c>
      <c r="X284" s="81">
        <v>3580</v>
      </c>
      <c r="Y284" s="81">
        <v>4286</v>
      </c>
      <c r="Z284" s="81">
        <v>8358</v>
      </c>
      <c r="AA284" s="81">
        <v>3191</v>
      </c>
      <c r="AB284" s="81">
        <v>13521</v>
      </c>
      <c r="AC284" s="81">
        <v>0</v>
      </c>
      <c r="AD284" s="81">
        <v>0.22957547357090291</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3.4729999999999999</v>
      </c>
      <c r="BJ284" s="81">
        <v>0</v>
      </c>
      <c r="BK284" s="81">
        <v>0</v>
      </c>
      <c r="BL284" s="81">
        <v>0</v>
      </c>
      <c r="BM284" s="82"/>
      <c r="BN284" s="81">
        <v>0</v>
      </c>
      <c r="BO284" s="81">
        <v>0</v>
      </c>
      <c r="BP284" s="81">
        <v>1</v>
      </c>
      <c r="BQ284" s="81">
        <v>0</v>
      </c>
      <c r="BR284" s="81">
        <v>0</v>
      </c>
      <c r="BS284" s="81">
        <v>0</v>
      </c>
      <c r="BT284"/>
      <c r="BU284" s="80">
        <v>3.4729999999999999</v>
      </c>
      <c r="BV284" s="80">
        <v>0</v>
      </c>
      <c r="BW284" s="80">
        <v>0</v>
      </c>
      <c r="BX284" s="80">
        <v>0</v>
      </c>
      <c r="BY284" s="80">
        <v>0</v>
      </c>
      <c r="BZ284" s="80">
        <v>0</v>
      </c>
      <c r="CA284" s="80">
        <v>0</v>
      </c>
      <c r="CB284" s="80">
        <v>0</v>
      </c>
      <c r="CC284" s="80">
        <v>0</v>
      </c>
    </row>
    <row r="285" spans="1:81">
      <c r="A285" s="80" t="s">
        <v>2064</v>
      </c>
      <c r="B285" s="80">
        <v>28</v>
      </c>
      <c r="C285" s="80">
        <v>11</v>
      </c>
      <c r="D285" s="80">
        <v>2</v>
      </c>
      <c r="E285" s="80">
        <v>2014</v>
      </c>
      <c r="F285" s="80" t="s">
        <v>90</v>
      </c>
      <c r="G285" s="80" t="s">
        <v>2054</v>
      </c>
      <c r="H285" s="80" t="s">
        <v>1754</v>
      </c>
      <c r="I285" s="177"/>
      <c r="J285" s="81">
        <v>9.2514454382810172</v>
      </c>
      <c r="K285" s="81">
        <v>0.99265083087508343</v>
      </c>
      <c r="L285" s="81">
        <v>1.0563499456593246</v>
      </c>
      <c r="M285" s="81">
        <v>18.433779892499295</v>
      </c>
      <c r="N285" s="81">
        <v>19.056767724803432</v>
      </c>
      <c r="O285" s="81">
        <v>14.630337807520334</v>
      </c>
      <c r="P285" s="81">
        <v>15.902599617077639</v>
      </c>
      <c r="Q285" s="81">
        <v>0.99951799028794708</v>
      </c>
      <c r="R285" s="81">
        <v>0</v>
      </c>
      <c r="S285" s="81">
        <v>0.23936730708131959</v>
      </c>
      <c r="T285" s="82"/>
      <c r="U285" s="81">
        <v>1815688</v>
      </c>
      <c r="V285" s="81">
        <v>409</v>
      </c>
      <c r="W285" s="81">
        <v>39</v>
      </c>
      <c r="X285" s="81">
        <v>3787</v>
      </c>
      <c r="Y285" s="81">
        <v>4312</v>
      </c>
      <c r="Z285" s="81">
        <v>8419</v>
      </c>
      <c r="AA285" s="81">
        <v>3167</v>
      </c>
      <c r="AB285" s="81">
        <v>13467</v>
      </c>
      <c r="AC285" s="81">
        <v>0</v>
      </c>
      <c r="AD285" s="81">
        <v>0.23936730708131959</v>
      </c>
      <c r="AE285" s="82"/>
      <c r="AF285" s="81">
        <v>12898508.328769404</v>
      </c>
      <c r="AG285" s="81">
        <v>818145.87505782919</v>
      </c>
      <c r="AH285" s="81">
        <v>270087.91318391677</v>
      </c>
      <c r="AI285" s="81">
        <v>22918030.712177217</v>
      </c>
      <c r="AJ285" s="81">
        <v>23670433.678986657</v>
      </c>
      <c r="AK285" s="81">
        <v>0</v>
      </c>
      <c r="AL285" s="81">
        <v>0</v>
      </c>
      <c r="AM285" s="81">
        <v>1848817.859724032</v>
      </c>
      <c r="AN285" s="81">
        <v>0</v>
      </c>
      <c r="AO285" s="81">
        <v>0</v>
      </c>
      <c r="AP285" s="82"/>
      <c r="AQ285" s="81">
        <v>644</v>
      </c>
      <c r="AR285" s="81">
        <v>84</v>
      </c>
      <c r="AS285" s="81">
        <v>0</v>
      </c>
      <c r="AT285" s="81">
        <v>0</v>
      </c>
      <c r="AU285" s="81">
        <v>0</v>
      </c>
      <c r="AV285" s="81">
        <v>0</v>
      </c>
      <c r="AW285" s="81" t="s">
        <v>564</v>
      </c>
      <c r="AX285" s="82"/>
      <c r="AY285" s="81">
        <v>2893</v>
      </c>
      <c r="AZ285" s="81">
        <v>3533.2</v>
      </c>
      <c r="BA285" s="81">
        <v>0</v>
      </c>
      <c r="BB285" s="81">
        <v>0</v>
      </c>
      <c r="BC285" s="81">
        <v>0</v>
      </c>
      <c r="BD285" s="81">
        <v>0</v>
      </c>
      <c r="BE285" s="81" t="s">
        <v>564</v>
      </c>
      <c r="BF285" s="82"/>
      <c r="BG285" s="81">
        <v>0</v>
      </c>
      <c r="BH285" s="81">
        <v>0</v>
      </c>
      <c r="BI285" s="81">
        <v>3.4049999999999998</v>
      </c>
      <c r="BJ285" s="81">
        <v>0</v>
      </c>
      <c r="BK285" s="81">
        <v>0</v>
      </c>
      <c r="BL285" s="81">
        <v>0</v>
      </c>
      <c r="BM285" s="82"/>
      <c r="BN285" s="81">
        <v>0</v>
      </c>
      <c r="BO285" s="81">
        <v>0</v>
      </c>
      <c r="BP285" s="81">
        <v>1</v>
      </c>
      <c r="BQ285" s="81">
        <v>0</v>
      </c>
      <c r="BR285" s="81">
        <v>0</v>
      </c>
      <c r="BS285" s="81">
        <v>0</v>
      </c>
      <c r="BT285"/>
      <c r="BU285" s="80">
        <v>3.4049999999999998</v>
      </c>
      <c r="BV285" s="80">
        <v>0</v>
      </c>
      <c r="BW285" s="80">
        <v>0</v>
      </c>
      <c r="BX285" s="80">
        <v>0</v>
      </c>
      <c r="BY285" s="80">
        <v>0</v>
      </c>
      <c r="BZ285" s="80">
        <v>0</v>
      </c>
      <c r="CA285" s="80">
        <v>0</v>
      </c>
      <c r="CB285" s="80">
        <v>0</v>
      </c>
      <c r="CC285" s="80">
        <v>0</v>
      </c>
    </row>
    <row r="286" spans="1:81">
      <c r="A286" s="80" t="s">
        <v>2065</v>
      </c>
      <c r="B286" s="80">
        <v>29</v>
      </c>
      <c r="C286" s="80">
        <v>12</v>
      </c>
      <c r="D286" s="80">
        <v>2</v>
      </c>
      <c r="E286" s="80">
        <v>2015</v>
      </c>
      <c r="F286" s="80" t="s">
        <v>91</v>
      </c>
      <c r="G286" s="80" t="s">
        <v>2054</v>
      </c>
      <c r="H286" s="80" t="s">
        <v>1754</v>
      </c>
      <c r="I286" s="177"/>
      <c r="J286" s="81">
        <v>10.08690558048702</v>
      </c>
      <c r="K286" s="81">
        <v>0.92375947383268264</v>
      </c>
      <c r="L286" s="81">
        <v>1.1396416195221204</v>
      </c>
      <c r="M286" s="81">
        <v>19.651313330524065</v>
      </c>
      <c r="N286" s="81">
        <v>16.507634807450607</v>
      </c>
      <c r="O286" s="81">
        <v>14.588831153403513</v>
      </c>
      <c r="P286" s="81">
        <v>15.8548084987825</v>
      </c>
      <c r="Q286" s="81">
        <v>0.97150337338955106</v>
      </c>
      <c r="R286" s="81">
        <v>0</v>
      </c>
      <c r="S286" s="81">
        <v>0.27870879278343935</v>
      </c>
      <c r="T286" s="82"/>
      <c r="U286" s="81">
        <v>2136921</v>
      </c>
      <c r="V286" s="81">
        <v>409</v>
      </c>
      <c r="W286" s="81">
        <v>39</v>
      </c>
      <c r="X286" s="81">
        <v>3787</v>
      </c>
      <c r="Y286" s="81">
        <v>4358</v>
      </c>
      <c r="Z286" s="81">
        <v>8476</v>
      </c>
      <c r="AA286" s="81">
        <v>3155</v>
      </c>
      <c r="AB286" s="81">
        <v>13371</v>
      </c>
      <c r="AC286" s="81">
        <v>0</v>
      </c>
      <c r="AD286" s="81">
        <v>0.27870879278343935</v>
      </c>
      <c r="AE286" s="82"/>
      <c r="AF286" s="81">
        <v>14513726.956181835</v>
      </c>
      <c r="AG286" s="81">
        <v>710204.16978330002</v>
      </c>
      <c r="AH286" s="81">
        <v>239659.44893695161</v>
      </c>
      <c r="AI286" s="81">
        <v>24592880.691849388</v>
      </c>
      <c r="AJ286" s="81">
        <v>20692851.272532597</v>
      </c>
      <c r="AK286" s="81">
        <v>0</v>
      </c>
      <c r="AL286" s="81">
        <v>0</v>
      </c>
      <c r="AM286" s="81">
        <v>1832439.4607645567</v>
      </c>
      <c r="AN286" s="81">
        <v>0</v>
      </c>
      <c r="AO286" s="81">
        <v>0</v>
      </c>
      <c r="AP286" s="82"/>
      <c r="AQ286" s="81">
        <v>675</v>
      </c>
      <c r="AR286" s="81">
        <v>108</v>
      </c>
      <c r="AS286" s="81">
        <v>0</v>
      </c>
      <c r="AT286" s="81">
        <v>0</v>
      </c>
      <c r="AU286" s="81">
        <v>0</v>
      </c>
      <c r="AV286" s="81">
        <v>0</v>
      </c>
      <c r="AW286" s="81" t="s">
        <v>564</v>
      </c>
      <c r="AX286" s="82"/>
      <c r="AY286" s="81">
        <v>3061.5</v>
      </c>
      <c r="AZ286" s="81">
        <v>5170.6000000000004</v>
      </c>
      <c r="BA286" s="81">
        <v>0</v>
      </c>
      <c r="BB286" s="81">
        <v>0</v>
      </c>
      <c r="BC286" s="81">
        <v>0</v>
      </c>
      <c r="BD286" s="81">
        <v>0</v>
      </c>
      <c r="BE286" s="81" t="s">
        <v>564</v>
      </c>
      <c r="BF286" s="82"/>
      <c r="BG286" s="81">
        <v>0</v>
      </c>
      <c r="BH286" s="81">
        <v>0</v>
      </c>
      <c r="BI286" s="81">
        <v>3.0870000000000002</v>
      </c>
      <c r="BJ286" s="81">
        <v>0</v>
      </c>
      <c r="BK286" s="81">
        <v>0</v>
      </c>
      <c r="BL286" s="81">
        <v>0</v>
      </c>
      <c r="BM286" s="82"/>
      <c r="BN286" s="81">
        <v>0</v>
      </c>
      <c r="BO286" s="81">
        <v>0</v>
      </c>
      <c r="BP286" s="81">
        <v>1</v>
      </c>
      <c r="BQ286" s="81">
        <v>0</v>
      </c>
      <c r="BR286" s="81">
        <v>0</v>
      </c>
      <c r="BS286" s="81">
        <v>0</v>
      </c>
      <c r="BT286"/>
      <c r="BU286" s="80">
        <v>3.0870000000000002</v>
      </c>
      <c r="BV286" s="80">
        <v>0</v>
      </c>
      <c r="BW286" s="80">
        <v>0</v>
      </c>
      <c r="BX286" s="80">
        <v>0</v>
      </c>
      <c r="BY286" s="80">
        <v>0</v>
      </c>
      <c r="BZ286" s="80">
        <v>0</v>
      </c>
      <c r="CA286" s="80">
        <v>0</v>
      </c>
      <c r="CB286" s="80">
        <v>0</v>
      </c>
      <c r="CC286" s="80">
        <v>0</v>
      </c>
    </row>
    <row r="287" spans="1:81">
      <c r="A287" s="80" t="s">
        <v>2066</v>
      </c>
      <c r="B287" s="80">
        <v>30</v>
      </c>
      <c r="C287" s="80">
        <v>13</v>
      </c>
      <c r="D287" s="80">
        <v>2</v>
      </c>
      <c r="E287" s="80">
        <v>2016</v>
      </c>
      <c r="F287" s="80" t="s">
        <v>92</v>
      </c>
      <c r="G287" s="80" t="s">
        <v>2054</v>
      </c>
      <c r="H287" s="80" t="s">
        <v>1754</v>
      </c>
      <c r="I287" s="177"/>
      <c r="J287" s="81">
        <v>13.853749597517652</v>
      </c>
      <c r="K287" s="81">
        <v>0.92931051008528054</v>
      </c>
      <c r="L287" s="81">
        <v>1.0952270289976258</v>
      </c>
      <c r="M287" s="81">
        <v>15.885853675183931</v>
      </c>
      <c r="N287" s="81">
        <v>17.582832160273043</v>
      </c>
      <c r="O287" s="81">
        <v>14.523891710950698</v>
      </c>
      <c r="P287" s="81">
        <v>15.601356130268966</v>
      </c>
      <c r="Q287" s="81">
        <v>0.93552120889054902</v>
      </c>
      <c r="R287" s="81">
        <v>0</v>
      </c>
      <c r="S287" s="81">
        <v>0.30164466813494911</v>
      </c>
      <c r="T287" s="82"/>
      <c r="U287" s="81">
        <v>2912602</v>
      </c>
      <c r="V287" s="81">
        <v>409</v>
      </c>
      <c r="W287" s="81">
        <v>39</v>
      </c>
      <c r="X287" s="81">
        <v>3787</v>
      </c>
      <c r="Y287" s="81">
        <v>4360</v>
      </c>
      <c r="Z287" s="81">
        <v>8542</v>
      </c>
      <c r="AA287" s="81">
        <v>3211</v>
      </c>
      <c r="AB287" s="81">
        <v>13245</v>
      </c>
      <c r="AC287" s="81">
        <v>0</v>
      </c>
      <c r="AD287" s="81">
        <v>0.30164466813494911</v>
      </c>
      <c r="AE287" s="82"/>
      <c r="AF287" s="81">
        <v>20349958.563392751</v>
      </c>
      <c r="AG287" s="81">
        <v>686734.1064795471</v>
      </c>
      <c r="AH287" s="81">
        <v>178864.690313228</v>
      </c>
      <c r="AI287" s="81">
        <v>23924819.792969849</v>
      </c>
      <c r="AJ287" s="81">
        <v>21673482.43938205</v>
      </c>
      <c r="AK287" s="81">
        <v>0</v>
      </c>
      <c r="AL287" s="81">
        <v>0</v>
      </c>
      <c r="AM287" s="81">
        <v>1816581.8996142249</v>
      </c>
      <c r="AN287" s="81">
        <v>0</v>
      </c>
      <c r="AO287" s="81">
        <v>0</v>
      </c>
      <c r="AP287" s="82"/>
      <c r="AQ287" s="81">
        <v>713</v>
      </c>
      <c r="AR287" s="81">
        <v>128</v>
      </c>
      <c r="AS287" s="81">
        <v>0</v>
      </c>
      <c r="AT287" s="81">
        <v>0</v>
      </c>
      <c r="AU287" s="81">
        <v>0</v>
      </c>
      <c r="AV287" s="81">
        <v>0</v>
      </c>
      <c r="AW287" s="81" t="s">
        <v>564</v>
      </c>
      <c r="AX287" s="82"/>
      <c r="AY287" s="81">
        <v>3288.8</v>
      </c>
      <c r="AZ287" s="81">
        <v>5906.9</v>
      </c>
      <c r="BA287" s="81">
        <v>0</v>
      </c>
      <c r="BB287" s="81">
        <v>0</v>
      </c>
      <c r="BC287" s="81">
        <v>0</v>
      </c>
      <c r="BD287" s="81">
        <v>0</v>
      </c>
      <c r="BE287" s="81" t="s">
        <v>564</v>
      </c>
      <c r="BF287" s="82"/>
      <c r="BG287" s="81">
        <v>0</v>
      </c>
      <c r="BH287" s="81">
        <v>0</v>
      </c>
      <c r="BI287" s="81">
        <v>3.0289999999999999</v>
      </c>
      <c r="BJ287" s="81">
        <v>0</v>
      </c>
      <c r="BK287" s="81">
        <v>0</v>
      </c>
      <c r="BL287" s="81">
        <v>0</v>
      </c>
      <c r="BM287" s="82"/>
      <c r="BN287" s="81">
        <v>0</v>
      </c>
      <c r="BO287" s="81">
        <v>0</v>
      </c>
      <c r="BP287" s="81">
        <v>1</v>
      </c>
      <c r="BQ287" s="81">
        <v>0</v>
      </c>
      <c r="BR287" s="81">
        <v>0</v>
      </c>
      <c r="BS287" s="81">
        <v>0</v>
      </c>
      <c r="BT287"/>
      <c r="BU287" s="80">
        <v>3.0289999999999999</v>
      </c>
      <c r="BV287" s="80">
        <v>0</v>
      </c>
      <c r="BW287" s="80">
        <v>0</v>
      </c>
      <c r="BX287" s="80">
        <v>0</v>
      </c>
      <c r="BY287" s="80">
        <v>0</v>
      </c>
      <c r="BZ287" s="80">
        <v>0</v>
      </c>
      <c r="CA287" s="80">
        <v>0</v>
      </c>
      <c r="CB287" s="80">
        <v>0</v>
      </c>
      <c r="CC287" s="80">
        <v>0</v>
      </c>
    </row>
    <row r="288" spans="1:81">
      <c r="A288" s="80" t="s">
        <v>2067</v>
      </c>
      <c r="B288" s="80">
        <v>31</v>
      </c>
      <c r="C288" s="80">
        <v>14</v>
      </c>
      <c r="D288" s="80">
        <v>2</v>
      </c>
      <c r="E288" s="80">
        <v>2017</v>
      </c>
      <c r="F288" s="80" t="s">
        <v>71</v>
      </c>
      <c r="G288" s="80" t="s">
        <v>2054</v>
      </c>
      <c r="H288" s="80" t="s">
        <v>1754</v>
      </c>
      <c r="I288" s="177"/>
      <c r="J288" s="81">
        <v>8.9125725315287667</v>
      </c>
      <c r="K288" s="81">
        <v>0.91646557870031742</v>
      </c>
      <c r="L288" s="81">
        <v>1.0770296500455576</v>
      </c>
      <c r="M288" s="81">
        <v>15.091524034315423</v>
      </c>
      <c r="N288" s="81">
        <v>18.339447630864203</v>
      </c>
      <c r="O288" s="81">
        <v>14.375541395512755</v>
      </c>
      <c r="P288" s="81">
        <v>15.681161025853685</v>
      </c>
      <c r="Q288" s="81">
        <v>0.90150039636507051</v>
      </c>
      <c r="R288" s="81">
        <v>0</v>
      </c>
      <c r="S288" s="81">
        <v>0.66734724821322822</v>
      </c>
      <c r="T288" s="82"/>
      <c r="U288" s="81">
        <v>1989243</v>
      </c>
      <c r="V288" s="81">
        <v>409</v>
      </c>
      <c r="W288" s="81">
        <v>39</v>
      </c>
      <c r="X288" s="81">
        <v>3787</v>
      </c>
      <c r="Y288" s="81">
        <v>4414</v>
      </c>
      <c r="Z288" s="81">
        <v>8595</v>
      </c>
      <c r="AA288" s="81">
        <v>3248</v>
      </c>
      <c r="AB288" s="81">
        <v>13199</v>
      </c>
      <c r="AC288" s="81">
        <v>0</v>
      </c>
      <c r="AD288" s="81">
        <v>0.66734724821322822</v>
      </c>
      <c r="AE288" s="82"/>
      <c r="AF288" s="81">
        <v>13270237.81893643</v>
      </c>
      <c r="AG288" s="81">
        <v>684892.97859266889</v>
      </c>
      <c r="AH288" s="81">
        <v>230680.49209755799</v>
      </c>
      <c r="AI288" s="81">
        <v>23697192.072328448</v>
      </c>
      <c r="AJ288" s="81">
        <v>21660288.008758441</v>
      </c>
      <c r="AK288" s="81">
        <v>0</v>
      </c>
      <c r="AL288" s="81">
        <v>0</v>
      </c>
      <c r="AM288" s="81">
        <v>1813105.477833488</v>
      </c>
      <c r="AN288" s="81">
        <v>0</v>
      </c>
      <c r="AO288" s="81">
        <v>0</v>
      </c>
      <c r="AP288" s="82"/>
      <c r="AQ288" s="81">
        <v>745</v>
      </c>
      <c r="AR288" s="81">
        <v>145</v>
      </c>
      <c r="AS288" s="81">
        <v>0</v>
      </c>
      <c r="AT288" s="81">
        <v>0</v>
      </c>
      <c r="AU288" s="81">
        <v>0</v>
      </c>
      <c r="AV288" s="81">
        <v>0</v>
      </c>
      <c r="AW288" s="81" t="s">
        <v>564</v>
      </c>
      <c r="AX288" s="82"/>
      <c r="AY288" s="81">
        <v>3476.5</v>
      </c>
      <c r="AZ288" s="81">
        <v>6417.5</v>
      </c>
      <c r="BA288" s="81">
        <v>0</v>
      </c>
      <c r="BB288" s="81">
        <v>0</v>
      </c>
      <c r="BC288" s="81">
        <v>0</v>
      </c>
      <c r="BD288" s="81">
        <v>0</v>
      </c>
      <c r="BE288" s="81" t="s">
        <v>564</v>
      </c>
      <c r="BF288" s="82"/>
      <c r="BG288" s="81">
        <v>0</v>
      </c>
      <c r="BH288" s="81">
        <v>0</v>
      </c>
      <c r="BI288" s="81">
        <v>0</v>
      </c>
      <c r="BJ288" s="81">
        <v>0</v>
      </c>
      <c r="BK288" s="81">
        <v>0</v>
      </c>
      <c r="BL288" s="81">
        <v>0</v>
      </c>
      <c r="BM288" s="82"/>
      <c r="BN288" s="81">
        <v>0</v>
      </c>
      <c r="BO288" s="81">
        <v>0</v>
      </c>
      <c r="BP288" s="81">
        <v>0</v>
      </c>
      <c r="BQ288" s="81">
        <v>0</v>
      </c>
      <c r="BR288" s="81">
        <v>0</v>
      </c>
      <c r="BS288" s="81">
        <v>0</v>
      </c>
      <c r="BT288"/>
      <c r="BU288" s="80">
        <v>0</v>
      </c>
      <c r="BV288" s="80">
        <v>0</v>
      </c>
      <c r="BW288" s="80">
        <v>0</v>
      </c>
      <c r="BX288" s="80">
        <v>0</v>
      </c>
      <c r="BY288" s="80">
        <v>0</v>
      </c>
      <c r="BZ288" s="80">
        <v>0</v>
      </c>
      <c r="CA288" s="80">
        <v>0</v>
      </c>
      <c r="CB288" s="80">
        <v>0</v>
      </c>
      <c r="CC288" s="80">
        <v>0</v>
      </c>
    </row>
    <row r="289" spans="1:81">
      <c r="A289" s="80" t="s">
        <v>2068</v>
      </c>
      <c r="B289" s="80">
        <v>32</v>
      </c>
      <c r="C289" s="80">
        <v>15</v>
      </c>
      <c r="D289" s="80">
        <v>2</v>
      </c>
      <c r="E289" s="80">
        <v>2018</v>
      </c>
      <c r="F289" s="80" t="s">
        <v>93</v>
      </c>
      <c r="G289" s="80" t="s">
        <v>2054</v>
      </c>
      <c r="H289" s="80" t="s">
        <v>1754</v>
      </c>
      <c r="I289" s="177"/>
      <c r="J289" s="81">
        <v>8.7840949755407287</v>
      </c>
      <c r="K289" s="81">
        <v>0.85997150309707304</v>
      </c>
      <c r="L289" s="81">
        <v>0.9655564675351519</v>
      </c>
      <c r="M289" s="81">
        <v>14.687337209762422</v>
      </c>
      <c r="N289" s="81">
        <v>17.819194642274624</v>
      </c>
      <c r="O289" s="81">
        <v>14.230181731294866</v>
      </c>
      <c r="P289" s="81">
        <v>15.725822204043505</v>
      </c>
      <c r="Q289" s="81">
        <v>0.83331451502208076</v>
      </c>
      <c r="R289" s="81">
        <v>0</v>
      </c>
      <c r="S289" s="81">
        <v>1.0581125679552157</v>
      </c>
      <c r="T289" s="82"/>
      <c r="U289" s="81">
        <v>2107782</v>
      </c>
      <c r="V289" s="81">
        <v>409</v>
      </c>
      <c r="W289" s="81">
        <v>39</v>
      </c>
      <c r="X289" s="81">
        <v>3787</v>
      </c>
      <c r="Y289" s="81">
        <v>4425</v>
      </c>
      <c r="Z289" s="81">
        <v>8671</v>
      </c>
      <c r="AA289" s="81">
        <v>3290</v>
      </c>
      <c r="AB289" s="81">
        <v>13148</v>
      </c>
      <c r="AC289" s="81">
        <v>0</v>
      </c>
      <c r="AD289" s="81">
        <v>1.0581125679552159</v>
      </c>
      <c r="AE289" s="82"/>
      <c r="AF289" s="81">
        <v>13444765.43174565</v>
      </c>
      <c r="AG289" s="81">
        <v>608386.30946665746</v>
      </c>
      <c r="AH289" s="81">
        <v>217976.212875319</v>
      </c>
      <c r="AI289" s="81">
        <v>22635087.50354033</v>
      </c>
      <c r="AJ289" s="81">
        <v>21664255.903687838</v>
      </c>
      <c r="AK289" s="81">
        <v>0</v>
      </c>
      <c r="AL289" s="81">
        <v>0</v>
      </c>
      <c r="AM289" s="81">
        <v>1809836.8036367591</v>
      </c>
      <c r="AN289" s="81">
        <v>0</v>
      </c>
      <c r="AO289" s="81">
        <v>0</v>
      </c>
      <c r="AP289" s="82"/>
      <c r="AQ289" s="81">
        <v>772</v>
      </c>
      <c r="AR289" s="81">
        <v>160</v>
      </c>
      <c r="AS289" s="81">
        <v>0</v>
      </c>
      <c r="AT289" s="81">
        <v>0</v>
      </c>
      <c r="AU289" s="81">
        <v>0</v>
      </c>
      <c r="AV289" s="81">
        <v>0</v>
      </c>
      <c r="AW289" s="81" t="s">
        <v>564</v>
      </c>
      <c r="AX289" s="82"/>
      <c r="AY289" s="81">
        <v>3650.8</v>
      </c>
      <c r="AZ289" s="81">
        <v>8693</v>
      </c>
      <c r="BA289" s="81">
        <v>0</v>
      </c>
      <c r="BB289" s="81">
        <v>0</v>
      </c>
      <c r="BC289" s="81">
        <v>0</v>
      </c>
      <c r="BD289" s="81">
        <v>0</v>
      </c>
      <c r="BE289" s="81" t="s">
        <v>564</v>
      </c>
      <c r="BF289" s="82"/>
      <c r="BG289" s="81">
        <v>0</v>
      </c>
      <c r="BH289" s="81">
        <v>0</v>
      </c>
      <c r="BI289" s="81">
        <v>0</v>
      </c>
      <c r="BJ289" s="81">
        <v>0</v>
      </c>
      <c r="BK289" s="81">
        <v>0</v>
      </c>
      <c r="BL289" s="81">
        <v>0</v>
      </c>
      <c r="BM289" s="82"/>
      <c r="BN289" s="81">
        <v>0</v>
      </c>
      <c r="BO289" s="81">
        <v>0</v>
      </c>
      <c r="BP289" s="81">
        <v>0</v>
      </c>
      <c r="BQ289" s="81">
        <v>0</v>
      </c>
      <c r="BR289" s="81">
        <v>0</v>
      </c>
      <c r="BS289" s="81">
        <v>0</v>
      </c>
      <c r="BT289"/>
      <c r="BU289" s="80">
        <v>0</v>
      </c>
      <c r="BV289" s="80">
        <v>0</v>
      </c>
      <c r="BW289" s="80">
        <v>0</v>
      </c>
      <c r="BX289" s="80">
        <v>0</v>
      </c>
      <c r="BY289" s="80">
        <v>0</v>
      </c>
      <c r="BZ289" s="80">
        <v>0</v>
      </c>
      <c r="CA289" s="80">
        <v>0</v>
      </c>
      <c r="CB289" s="80">
        <v>0</v>
      </c>
      <c r="CC289" s="80">
        <v>0</v>
      </c>
    </row>
    <row r="290" spans="1:81">
      <c r="A290" s="80" t="s">
        <v>2069</v>
      </c>
      <c r="B290" s="80">
        <v>33</v>
      </c>
      <c r="C290" s="80">
        <v>16</v>
      </c>
      <c r="D290" s="80">
        <v>2</v>
      </c>
      <c r="E290" s="80">
        <v>2019</v>
      </c>
      <c r="F290" s="80" t="s">
        <v>73</v>
      </c>
      <c r="G290" s="80" t="s">
        <v>2054</v>
      </c>
      <c r="H290" s="80" t="s">
        <v>1754</v>
      </c>
      <c r="I290" s="177"/>
      <c r="J290" s="81">
        <v>8.9702637166035668</v>
      </c>
      <c r="K290" s="81">
        <v>0.78061225075904694</v>
      </c>
      <c r="L290" s="81">
        <v>0.97081221725446598</v>
      </c>
      <c r="M290" s="81">
        <v>14.064686858124634</v>
      </c>
      <c r="N290" s="81">
        <v>15.966096757040244</v>
      </c>
      <c r="O290" s="81">
        <v>13.992078645925748</v>
      </c>
      <c r="P290" s="81">
        <v>15.77216991829331</v>
      </c>
      <c r="Q290" s="81">
        <v>0.80406553266791525</v>
      </c>
      <c r="R290" s="81">
        <v>0</v>
      </c>
      <c r="S290" s="81">
        <v>0.80498236896545605</v>
      </c>
      <c r="T290" s="82"/>
      <c r="U290" s="81">
        <v>2181864</v>
      </c>
      <c r="V290" s="81">
        <v>409</v>
      </c>
      <c r="W290" s="81">
        <v>39</v>
      </c>
      <c r="X290" s="81">
        <v>3787</v>
      </c>
      <c r="Y290" s="81">
        <v>4467</v>
      </c>
      <c r="Z290" s="81">
        <v>8760</v>
      </c>
      <c r="AA290" s="81">
        <v>3275</v>
      </c>
      <c r="AB290" s="81">
        <v>13030</v>
      </c>
      <c r="AC290" s="81">
        <v>0</v>
      </c>
      <c r="AD290" s="81">
        <v>0.80498236896545605</v>
      </c>
      <c r="AE290" s="82"/>
      <c r="AF290" s="81">
        <v>14570650.78522178</v>
      </c>
      <c r="AG290" s="81">
        <v>589079.1051011465</v>
      </c>
      <c r="AH290" s="81">
        <v>230237.88094120691</v>
      </c>
      <c r="AI290" s="81">
        <v>23195297.352235269</v>
      </c>
      <c r="AJ290" s="81">
        <v>20170367.528014373</v>
      </c>
      <c r="AK290" s="81">
        <v>0</v>
      </c>
      <c r="AL290" s="81">
        <v>0</v>
      </c>
      <c r="AM290" s="81">
        <v>1774587.910212517</v>
      </c>
      <c r="AN290" s="81">
        <v>0</v>
      </c>
      <c r="AO290" s="81">
        <v>0</v>
      </c>
      <c r="AP290" s="82"/>
      <c r="AQ290" s="81">
        <v>809</v>
      </c>
      <c r="AR290" s="81">
        <v>175</v>
      </c>
      <c r="AS290" s="81">
        <v>0</v>
      </c>
      <c r="AT290" s="81">
        <v>0</v>
      </c>
      <c r="AU290" s="81">
        <v>0</v>
      </c>
      <c r="AV290" s="81">
        <v>0</v>
      </c>
      <c r="AW290" s="81" t="s">
        <v>564</v>
      </c>
      <c r="AX290" s="82"/>
      <c r="AY290" s="81">
        <v>3847.2000000000012</v>
      </c>
      <c r="AZ290" s="81">
        <v>9180.6</v>
      </c>
      <c r="BA290" s="81">
        <v>0</v>
      </c>
      <c r="BB290" s="81">
        <v>0</v>
      </c>
      <c r="BC290" s="81">
        <v>0</v>
      </c>
      <c r="BD290" s="81">
        <v>0</v>
      </c>
      <c r="BE290" s="81" t="s">
        <v>564</v>
      </c>
      <c r="BF290" s="82"/>
      <c r="BG290" s="81">
        <v>0</v>
      </c>
      <c r="BH290" s="81">
        <v>0</v>
      </c>
      <c r="BI290" s="81">
        <v>0</v>
      </c>
      <c r="BJ290" s="81">
        <v>0</v>
      </c>
      <c r="BK290" s="81">
        <v>0</v>
      </c>
      <c r="BL290" s="81">
        <v>0</v>
      </c>
      <c r="BM290" s="82"/>
      <c r="BN290" s="81">
        <v>0</v>
      </c>
      <c r="BO290" s="81">
        <v>0</v>
      </c>
      <c r="BP290" s="81">
        <v>0</v>
      </c>
      <c r="BQ290" s="81">
        <v>0</v>
      </c>
      <c r="BR290" s="81">
        <v>0</v>
      </c>
      <c r="BS290" s="81">
        <v>0</v>
      </c>
      <c r="BT290"/>
      <c r="BU290" s="80">
        <v>0</v>
      </c>
      <c r="BV290" s="80">
        <v>0</v>
      </c>
      <c r="BW290" s="80">
        <v>0</v>
      </c>
      <c r="BX290" s="80">
        <v>0</v>
      </c>
      <c r="BY290" s="80">
        <v>0</v>
      </c>
      <c r="BZ290" s="80">
        <v>0</v>
      </c>
      <c r="CA290" s="80">
        <v>0</v>
      </c>
      <c r="CB290" s="80">
        <v>0</v>
      </c>
      <c r="CC290" s="80">
        <v>0</v>
      </c>
    </row>
    <row r="291" spans="1:81">
      <c r="A291" s="80" t="s">
        <v>2070</v>
      </c>
      <c r="B291" s="80">
        <v>34</v>
      </c>
      <c r="C291" s="80">
        <v>17</v>
      </c>
      <c r="D291" s="80">
        <v>2</v>
      </c>
      <c r="E291" s="80">
        <v>2020</v>
      </c>
      <c r="F291" s="80" t="s">
        <v>218</v>
      </c>
      <c r="G291" s="80" t="s">
        <v>2054</v>
      </c>
      <c r="H291" s="80" t="s">
        <v>1754</v>
      </c>
      <c r="I291" s="177"/>
      <c r="J291" s="81">
        <v>11.74083195448909</v>
      </c>
      <c r="K291" s="81">
        <v>0.84857777636367815</v>
      </c>
      <c r="L291" s="81">
        <v>1.6012931751192907</v>
      </c>
      <c r="M291" s="81">
        <v>10.719605638114801</v>
      </c>
      <c r="N291" s="81">
        <v>15.792570757436756</v>
      </c>
      <c r="O291" s="81">
        <v>12.282831170130789</v>
      </c>
      <c r="P291" s="81">
        <v>14.556612513513841</v>
      </c>
      <c r="Q291" s="81">
        <v>0.76575470245489607</v>
      </c>
      <c r="R291" s="81">
        <v>0</v>
      </c>
      <c r="S291" s="81">
        <v>0.65026998458965568</v>
      </c>
      <c r="T291" s="82"/>
      <c r="U291" s="81">
        <v>2905470</v>
      </c>
      <c r="V291" s="81">
        <v>389</v>
      </c>
      <c r="W291" s="81">
        <v>72</v>
      </c>
      <c r="X291" s="81">
        <v>3207</v>
      </c>
      <c r="Y291" s="81">
        <v>4507</v>
      </c>
      <c r="Z291" s="81">
        <v>8777</v>
      </c>
      <c r="AA291" s="81">
        <v>3284</v>
      </c>
      <c r="AB291" s="81">
        <v>12987</v>
      </c>
      <c r="AC291" s="81">
        <v>0</v>
      </c>
      <c r="AD291" s="81">
        <v>0.65026998458965568</v>
      </c>
      <c r="AE291" s="82"/>
      <c r="AF291" s="81">
        <v>19587475.329094019</v>
      </c>
      <c r="AG291" s="81">
        <v>611891.98796118598</v>
      </c>
      <c r="AH291" s="81">
        <v>412032.11123112607</v>
      </c>
      <c r="AI291" s="81">
        <v>18530909.720895596</v>
      </c>
      <c r="AJ291" s="81">
        <v>20564350.841431893</v>
      </c>
      <c r="AK291" s="81"/>
      <c r="AL291" s="81"/>
      <c r="AM291" s="81">
        <v>1694947.7885794335</v>
      </c>
      <c r="AN291" s="81"/>
      <c r="AO291" s="81"/>
      <c r="AP291" s="82"/>
      <c r="AQ291" s="81">
        <v>840</v>
      </c>
      <c r="AR291" s="81">
        <v>187</v>
      </c>
      <c r="AS291" s="81">
        <v>0</v>
      </c>
      <c r="AT291" s="81">
        <v>0</v>
      </c>
      <c r="AU291" s="81">
        <v>0</v>
      </c>
      <c r="AV291" s="81">
        <v>0</v>
      </c>
      <c r="AW291" s="81">
        <v>0</v>
      </c>
      <c r="AX291" s="82"/>
      <c r="AY291" s="81">
        <v>4042.9000000000019</v>
      </c>
      <c r="AZ291" s="81">
        <v>9572.8999999999978</v>
      </c>
      <c r="BA291" s="81">
        <v>0</v>
      </c>
      <c r="BB291" s="81">
        <v>0</v>
      </c>
      <c r="BC291" s="81">
        <v>0</v>
      </c>
      <c r="BD291" s="81">
        <v>0</v>
      </c>
      <c r="BE291" s="81">
        <v>0</v>
      </c>
      <c r="BF291" s="82"/>
      <c r="BG291" s="81">
        <v>0</v>
      </c>
      <c r="BH291" s="81">
        <v>0</v>
      </c>
      <c r="BI291" s="81">
        <v>0</v>
      </c>
      <c r="BJ291" s="81">
        <v>0</v>
      </c>
      <c r="BK291" s="81">
        <v>0</v>
      </c>
      <c r="BL291" s="81">
        <v>0</v>
      </c>
      <c r="BM291" s="82"/>
      <c r="BN291" s="81">
        <v>0</v>
      </c>
      <c r="BO291" s="81">
        <v>0</v>
      </c>
      <c r="BP291" s="81">
        <v>0</v>
      </c>
      <c r="BQ291" s="81">
        <v>0</v>
      </c>
      <c r="BR291" s="81">
        <v>0</v>
      </c>
      <c r="BS291" s="81">
        <v>0</v>
      </c>
      <c r="BT291"/>
      <c r="BU291" s="80">
        <v>0</v>
      </c>
      <c r="BV291" s="80">
        <v>0</v>
      </c>
      <c r="BW291" s="80">
        <v>0</v>
      </c>
      <c r="BX291" s="80">
        <v>0</v>
      </c>
      <c r="BY291" s="80">
        <v>0</v>
      </c>
      <c r="BZ291" s="80">
        <v>0</v>
      </c>
      <c r="CA291" s="80">
        <v>0</v>
      </c>
      <c r="CB291" s="80">
        <v>0</v>
      </c>
      <c r="CC291" s="80">
        <v>0</v>
      </c>
    </row>
    <row r="292" spans="1:81">
      <c r="A292" s="80" t="s">
        <v>2071</v>
      </c>
      <c r="B292" s="80">
        <v>34</v>
      </c>
      <c r="C292" s="80">
        <v>18</v>
      </c>
      <c r="D292" s="80">
        <v>2</v>
      </c>
      <c r="E292" s="80">
        <v>2021</v>
      </c>
      <c r="F292" s="80" t="s">
        <v>75</v>
      </c>
      <c r="G292" s="174" t="s">
        <v>2054</v>
      </c>
      <c r="H292" s="80" t="s">
        <v>1754</v>
      </c>
      <c r="I292" s="177"/>
      <c r="J292" s="81">
        <v>10.493473782996919</v>
      </c>
      <c r="K292" s="81">
        <v>0.90994163587430155</v>
      </c>
      <c r="L292" s="81">
        <v>2.1007701627679589</v>
      </c>
      <c r="M292" s="81">
        <v>13.315610447286844</v>
      </c>
      <c r="N292" s="81">
        <v>16.936000433363766</v>
      </c>
      <c r="O292" s="81">
        <v>12.00483245055996</v>
      </c>
      <c r="P292" s="81">
        <v>15.14036735814123</v>
      </c>
      <c r="Q292" s="81">
        <v>0.77070775467192398</v>
      </c>
      <c r="R292" s="81">
        <v>0</v>
      </c>
      <c r="S292" s="81">
        <v>0.8376397889369025</v>
      </c>
      <c r="T292" s="82"/>
      <c r="U292" s="81">
        <v>2746631</v>
      </c>
      <c r="V292" s="81">
        <v>389</v>
      </c>
      <c r="W292" s="81">
        <v>72</v>
      </c>
      <c r="X292" s="81">
        <v>3207</v>
      </c>
      <c r="Y292" s="81">
        <v>4544</v>
      </c>
      <c r="Z292" s="81">
        <v>8833</v>
      </c>
      <c r="AA292" s="81">
        <v>3331</v>
      </c>
      <c r="AB292" s="81">
        <v>12916</v>
      </c>
      <c r="AC292" s="81">
        <v>0</v>
      </c>
      <c r="AD292" s="81">
        <v>0.8376397889369025</v>
      </c>
      <c r="AE292" s="82"/>
      <c r="AF292" s="81">
        <v>16573864.054207899</v>
      </c>
      <c r="AG292" s="81">
        <v>630122.14586498169</v>
      </c>
      <c r="AH292" s="81">
        <v>493557.56555702671</v>
      </c>
      <c r="AI292" s="81">
        <v>21604175.976449843</v>
      </c>
      <c r="AJ292" s="81">
        <v>21020038.446954817</v>
      </c>
      <c r="AK292" s="81">
        <v>0</v>
      </c>
      <c r="AL292" s="81">
        <v>0</v>
      </c>
      <c r="AM292" s="81">
        <v>1695404.3749255824</v>
      </c>
      <c r="AN292" s="81">
        <v>0</v>
      </c>
      <c r="AO292" s="81">
        <v>0</v>
      </c>
      <c r="AP292" s="82"/>
      <c r="AQ292" s="81">
        <v>866</v>
      </c>
      <c r="AR292" s="81">
        <v>193</v>
      </c>
      <c r="AS292" s="81">
        <v>0</v>
      </c>
      <c r="AT292" s="81">
        <v>0</v>
      </c>
      <c r="AU292" s="81">
        <v>0</v>
      </c>
      <c r="AV292" s="81">
        <v>0</v>
      </c>
      <c r="AW292" s="81"/>
      <c r="AX292" s="82"/>
      <c r="AY292" s="81">
        <v>4225.7000000000016</v>
      </c>
      <c r="AZ292" s="81">
        <v>9731.6999999999953</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2072</v>
      </c>
      <c r="B293" s="80">
        <v>34</v>
      </c>
      <c r="C293" s="80">
        <v>19</v>
      </c>
      <c r="D293" s="80">
        <v>2</v>
      </c>
      <c r="E293" s="80">
        <v>2022</v>
      </c>
      <c r="F293" s="80" t="s">
        <v>568</v>
      </c>
      <c r="G293" s="174" t="s">
        <v>2054</v>
      </c>
      <c r="H293" s="80" t="s">
        <v>1754</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906</v>
      </c>
      <c r="AR293" s="81">
        <v>196</v>
      </c>
      <c r="AS293" s="81">
        <v>0</v>
      </c>
      <c r="AT293" s="81">
        <v>0</v>
      </c>
      <c r="AU293" s="81">
        <v>0</v>
      </c>
      <c r="AV293" s="81">
        <v>0</v>
      </c>
      <c r="AW293" s="81"/>
      <c r="AX293" s="82"/>
      <c r="AY293" s="81">
        <v>4454.6000000000013</v>
      </c>
      <c r="AZ293" s="81">
        <v>9842.0999999999949</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2073</v>
      </c>
      <c r="B294" s="80">
        <v>290</v>
      </c>
      <c r="C294" s="80">
        <v>1</v>
      </c>
      <c r="D294" s="80">
        <v>18</v>
      </c>
      <c r="E294" s="80">
        <v>1990</v>
      </c>
      <c r="F294" s="80" t="s">
        <v>562</v>
      </c>
      <c r="G294" s="80" t="s">
        <v>1644</v>
      </c>
      <c r="H294" s="80" t="s">
        <v>1645</v>
      </c>
      <c r="I294" s="177"/>
      <c r="J294" s="81">
        <v>29.029108259372293</v>
      </c>
      <c r="K294" s="81">
        <v>1.4990242534374429</v>
      </c>
      <c r="L294" s="81">
        <v>13.593813210639244</v>
      </c>
      <c r="M294" s="81">
        <v>4.24593680564523</v>
      </c>
      <c r="N294" s="81">
        <v>21.088271675135658</v>
      </c>
      <c r="O294" s="81">
        <v>7.5976444325474235</v>
      </c>
      <c r="P294" s="81">
        <v>10.044845833386416</v>
      </c>
      <c r="Q294" s="81">
        <v>0.79813492027337285</v>
      </c>
      <c r="R294" s="81">
        <v>0</v>
      </c>
      <c r="S294" s="81">
        <v>0.91743551581962857</v>
      </c>
      <c r="T294" s="82"/>
      <c r="U294" s="81">
        <v>615977</v>
      </c>
      <c r="V294" s="81">
        <v>462</v>
      </c>
      <c r="W294" s="81">
        <v>179</v>
      </c>
      <c r="X294" s="81">
        <v>1765</v>
      </c>
      <c r="Y294" s="81">
        <v>4631</v>
      </c>
      <c r="Z294" s="81">
        <v>3125</v>
      </c>
      <c r="AA294" s="81">
        <v>2439</v>
      </c>
      <c r="AB294" s="81">
        <v>12959</v>
      </c>
      <c r="AC294" s="81">
        <v>0</v>
      </c>
      <c r="AD294" s="81">
        <v>0.91743551581962857</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2074</v>
      </c>
      <c r="B295" s="80">
        <v>291</v>
      </c>
      <c r="C295" s="80">
        <v>2</v>
      </c>
      <c r="D295" s="80">
        <v>18</v>
      </c>
      <c r="E295" s="80">
        <v>2005</v>
      </c>
      <c r="F295" s="80" t="s">
        <v>565</v>
      </c>
      <c r="G295" s="80" t="s">
        <v>1644</v>
      </c>
      <c r="H295" s="80" t="s">
        <v>1645</v>
      </c>
      <c r="I295" s="177"/>
      <c r="J295" s="81">
        <v>40.3093852602927</v>
      </c>
      <c r="K295" s="81">
        <v>1.6141628302242654</v>
      </c>
      <c r="L295" s="81">
        <v>14.359471916973927</v>
      </c>
      <c r="M295" s="81">
        <v>10.520955191177247</v>
      </c>
      <c r="N295" s="81">
        <v>35.438750632084414</v>
      </c>
      <c r="O295" s="81">
        <v>15.988535164134786</v>
      </c>
      <c r="P295" s="81">
        <v>13.170069727541625</v>
      </c>
      <c r="Q295" s="81">
        <v>0.89061507534202933</v>
      </c>
      <c r="R295" s="81">
        <v>0</v>
      </c>
      <c r="S295" s="81">
        <v>2.3918838016721988</v>
      </c>
      <c r="T295" s="82"/>
      <c r="U295" s="81">
        <v>1006640</v>
      </c>
      <c r="V295" s="81">
        <v>544</v>
      </c>
      <c r="W295" s="81">
        <v>147</v>
      </c>
      <c r="X295" s="81">
        <v>1749</v>
      </c>
      <c r="Y295" s="81">
        <v>5407</v>
      </c>
      <c r="Z295" s="81">
        <v>7610</v>
      </c>
      <c r="AA295" s="81">
        <v>2619</v>
      </c>
      <c r="AB295" s="81">
        <v>15117</v>
      </c>
      <c r="AC295" s="81">
        <v>0</v>
      </c>
      <c r="AD295" s="81">
        <v>2.3918838016721988</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2075</v>
      </c>
      <c r="B296" s="80">
        <v>292</v>
      </c>
      <c r="C296" s="80">
        <v>3</v>
      </c>
      <c r="D296" s="80">
        <v>18</v>
      </c>
      <c r="E296" s="80">
        <v>2006</v>
      </c>
      <c r="F296" s="80" t="s">
        <v>566</v>
      </c>
      <c r="G296" s="80" t="s">
        <v>1644</v>
      </c>
      <c r="H296" s="80" t="s">
        <v>1645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2076</v>
      </c>
      <c r="B297" s="80">
        <v>293</v>
      </c>
      <c r="C297" s="80">
        <v>4</v>
      </c>
      <c r="D297" s="80">
        <v>18</v>
      </c>
      <c r="E297" s="80">
        <v>2007</v>
      </c>
      <c r="F297" s="80" t="s">
        <v>567</v>
      </c>
      <c r="G297" s="80" t="s">
        <v>1644</v>
      </c>
      <c r="H297" s="80" t="s">
        <v>1645</v>
      </c>
      <c r="I297" s="177"/>
      <c r="J297" s="81">
        <v>27.446586922339836</v>
      </c>
      <c r="K297" s="81">
        <v>1.6281098599469015</v>
      </c>
      <c r="L297" s="81">
        <v>11.713992271524816</v>
      </c>
      <c r="M297" s="81">
        <v>9.5412047765649586</v>
      </c>
      <c r="N297" s="81">
        <v>31.271827863767417</v>
      </c>
      <c r="O297" s="81">
        <v>15.396390981601057</v>
      </c>
      <c r="P297" s="81">
        <v>13.042004602130401</v>
      </c>
      <c r="Q297" s="81">
        <v>0.92510542287230979</v>
      </c>
      <c r="R297" s="81">
        <v>0</v>
      </c>
      <c r="S297" s="81">
        <v>2.1215755516265045</v>
      </c>
      <c r="T297" s="82"/>
      <c r="U297" s="81">
        <v>1065121</v>
      </c>
      <c r="V297" s="81">
        <v>512</v>
      </c>
      <c r="W297" s="81">
        <v>139</v>
      </c>
      <c r="X297" s="81">
        <v>2065</v>
      </c>
      <c r="Y297" s="81">
        <v>5542</v>
      </c>
      <c r="Z297" s="81">
        <v>7618</v>
      </c>
      <c r="AA297" s="81">
        <v>2554</v>
      </c>
      <c r="AB297" s="81">
        <v>14872</v>
      </c>
      <c r="AC297" s="81">
        <v>0</v>
      </c>
      <c r="AD297" s="81">
        <v>2.1215755516265045</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2077</v>
      </c>
      <c r="B298" s="80">
        <v>294</v>
      </c>
      <c r="C298" s="80">
        <v>5</v>
      </c>
      <c r="D298" s="80">
        <v>18</v>
      </c>
      <c r="E298" s="80">
        <v>2008</v>
      </c>
      <c r="F298" s="80" t="s">
        <v>84</v>
      </c>
      <c r="G298" s="80" t="s">
        <v>1644</v>
      </c>
      <c r="H298" s="80" t="s">
        <v>1645</v>
      </c>
      <c r="I298" s="177"/>
      <c r="J298" s="81">
        <v>25.850958467672605</v>
      </c>
      <c r="K298" s="81">
        <v>1.1737004458789704</v>
      </c>
      <c r="L298" s="81">
        <v>10.41796747011762</v>
      </c>
      <c r="M298" s="81">
        <v>10.056445126321186</v>
      </c>
      <c r="N298" s="81">
        <v>30.052337784890707</v>
      </c>
      <c r="O298" s="81">
        <v>15.104725967830358</v>
      </c>
      <c r="P298" s="81">
        <v>12.307945174137929</v>
      </c>
      <c r="Q298" s="81">
        <v>0.90549857848980153</v>
      </c>
      <c r="R298" s="81">
        <v>0</v>
      </c>
      <c r="S298" s="81">
        <v>2.4586149718894075</v>
      </c>
      <c r="T298" s="82"/>
      <c r="U298" s="81">
        <v>1100071</v>
      </c>
      <c r="V298" s="81">
        <v>512</v>
      </c>
      <c r="W298" s="81">
        <v>139</v>
      </c>
      <c r="X298" s="81">
        <v>2065</v>
      </c>
      <c r="Y298" s="81">
        <v>5600</v>
      </c>
      <c r="Z298" s="81">
        <v>7736</v>
      </c>
      <c r="AA298" s="81">
        <v>2413</v>
      </c>
      <c r="AB298" s="81">
        <v>14796</v>
      </c>
      <c r="AC298" s="81">
        <v>0</v>
      </c>
      <c r="AD298" s="81">
        <v>2.4586149718894075</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2078</v>
      </c>
      <c r="B299" s="80">
        <v>295</v>
      </c>
      <c r="C299" s="80">
        <v>6</v>
      </c>
      <c r="D299" s="80">
        <v>18</v>
      </c>
      <c r="E299" s="80">
        <v>2009</v>
      </c>
      <c r="F299" s="80" t="s">
        <v>85</v>
      </c>
      <c r="G299" s="80" t="s">
        <v>1644</v>
      </c>
      <c r="H299" s="80" t="s">
        <v>1645</v>
      </c>
      <c r="I299" s="177"/>
      <c r="J299" s="81">
        <v>26.958353139625157</v>
      </c>
      <c r="K299" s="81">
        <v>1.3233015864059823</v>
      </c>
      <c r="L299" s="81">
        <v>12.660892412841676</v>
      </c>
      <c r="M299" s="81">
        <v>11.213366451426937</v>
      </c>
      <c r="N299" s="81">
        <v>30.995998867354849</v>
      </c>
      <c r="O299" s="81">
        <v>15.573926055510961</v>
      </c>
      <c r="P299" s="81">
        <v>11.978949533771702</v>
      </c>
      <c r="Q299" s="81">
        <v>0.85937402649280903</v>
      </c>
      <c r="R299" s="81">
        <v>0</v>
      </c>
      <c r="S299" s="81">
        <v>1.7378484934840128</v>
      </c>
      <c r="T299" s="82"/>
      <c r="U299" s="81">
        <v>1083567</v>
      </c>
      <c r="V299" s="81">
        <v>600</v>
      </c>
      <c r="W299" s="81">
        <v>212</v>
      </c>
      <c r="X299" s="81">
        <v>2355</v>
      </c>
      <c r="Y299" s="81">
        <v>5656</v>
      </c>
      <c r="Z299" s="81">
        <v>7873</v>
      </c>
      <c r="AA299" s="81">
        <v>2411</v>
      </c>
      <c r="AB299" s="81">
        <v>14741</v>
      </c>
      <c r="AC299" s="81">
        <v>0</v>
      </c>
      <c r="AD299" s="81">
        <v>1.7378484934840128</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2079</v>
      </c>
      <c r="B300" s="80">
        <v>296</v>
      </c>
      <c r="C300" s="80">
        <v>7</v>
      </c>
      <c r="D300" s="80">
        <v>18</v>
      </c>
      <c r="E300" s="80">
        <v>2010</v>
      </c>
      <c r="F300" s="80" t="s">
        <v>86</v>
      </c>
      <c r="G300" s="80" t="s">
        <v>1644</v>
      </c>
      <c r="H300" s="80" t="s">
        <v>1645</v>
      </c>
      <c r="I300" s="177"/>
      <c r="J300" s="81">
        <v>30.890421659556146</v>
      </c>
      <c r="K300" s="81">
        <v>1.5373615738873747</v>
      </c>
      <c r="L300" s="81">
        <v>11.687475162107235</v>
      </c>
      <c r="M300" s="81">
        <v>10.655524688895635</v>
      </c>
      <c r="N300" s="81">
        <v>31.631437031302774</v>
      </c>
      <c r="O300" s="81">
        <v>15.627907504751153</v>
      </c>
      <c r="P300" s="81">
        <v>12.081941924895988</v>
      </c>
      <c r="Q300" s="81">
        <v>0.88651819734150883</v>
      </c>
      <c r="R300" s="81">
        <v>0</v>
      </c>
      <c r="S300" s="81">
        <v>1.3435501641264762</v>
      </c>
      <c r="T300" s="82"/>
      <c r="U300" s="81">
        <v>1224111</v>
      </c>
      <c r="V300" s="81">
        <v>600</v>
      </c>
      <c r="W300" s="81">
        <v>212</v>
      </c>
      <c r="X300" s="81">
        <v>2355</v>
      </c>
      <c r="Y300" s="81">
        <v>5657</v>
      </c>
      <c r="Z300" s="81">
        <v>7937</v>
      </c>
      <c r="AA300" s="81">
        <v>2371</v>
      </c>
      <c r="AB300" s="81">
        <v>14571</v>
      </c>
      <c r="AC300" s="81">
        <v>0</v>
      </c>
      <c r="AD300" s="81">
        <v>1.3435501641264762</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5.6040000000000001</v>
      </c>
      <c r="BJ300" s="81">
        <v>0</v>
      </c>
      <c r="BK300" s="81">
        <v>0</v>
      </c>
      <c r="BL300" s="81">
        <v>0</v>
      </c>
      <c r="BM300" s="82"/>
      <c r="BN300" s="81">
        <v>0</v>
      </c>
      <c r="BO300" s="81">
        <v>0</v>
      </c>
      <c r="BP300" s="81">
        <v>1</v>
      </c>
      <c r="BQ300" s="81">
        <v>0</v>
      </c>
      <c r="BR300" s="81">
        <v>0</v>
      </c>
      <c r="BS300" s="81">
        <v>0</v>
      </c>
      <c r="BT300"/>
      <c r="BU300" s="80">
        <v>5.6040000000000001</v>
      </c>
      <c r="BV300" s="80">
        <v>0</v>
      </c>
      <c r="BW300" s="80">
        <v>0</v>
      </c>
      <c r="BX300" s="80">
        <v>0</v>
      </c>
      <c r="BY300" s="80">
        <v>0</v>
      </c>
      <c r="BZ300" s="80">
        <v>0</v>
      </c>
      <c r="CA300" s="80">
        <v>0</v>
      </c>
      <c r="CB300" s="80">
        <v>0</v>
      </c>
      <c r="CC300" s="80">
        <v>0</v>
      </c>
    </row>
    <row r="301" spans="1:81">
      <c r="A301" s="80" t="s">
        <v>2080</v>
      </c>
      <c r="B301" s="80">
        <v>297</v>
      </c>
      <c r="C301" s="80">
        <v>8</v>
      </c>
      <c r="D301" s="80">
        <v>18</v>
      </c>
      <c r="E301" s="80">
        <v>2011</v>
      </c>
      <c r="F301" s="80" t="s">
        <v>87</v>
      </c>
      <c r="G301" s="80" t="s">
        <v>1644</v>
      </c>
      <c r="H301" s="80" t="s">
        <v>1645</v>
      </c>
      <c r="I301" s="177"/>
      <c r="J301" s="81">
        <v>28.877031290698728</v>
      </c>
      <c r="K301" s="81">
        <v>1.787670051351864</v>
      </c>
      <c r="L301" s="81">
        <v>10.582212303020428</v>
      </c>
      <c r="M301" s="81">
        <v>12.551926597406027</v>
      </c>
      <c r="N301" s="81">
        <v>36.378713649561746</v>
      </c>
      <c r="O301" s="81">
        <v>15.630930482523139</v>
      </c>
      <c r="P301" s="81">
        <v>11.792174183125622</v>
      </c>
      <c r="Q301" s="81">
        <v>1.0168837955231376</v>
      </c>
      <c r="R301" s="81">
        <v>0</v>
      </c>
      <c r="S301" s="81">
        <v>0.64681209936218975</v>
      </c>
      <c r="T301" s="82"/>
      <c r="U301" s="81">
        <v>1083824</v>
      </c>
      <c r="V301" s="81">
        <v>600</v>
      </c>
      <c r="W301" s="81">
        <v>212</v>
      </c>
      <c r="X301" s="81">
        <v>2355</v>
      </c>
      <c r="Y301" s="81">
        <v>5713</v>
      </c>
      <c r="Z301" s="81">
        <v>8111</v>
      </c>
      <c r="AA301" s="81">
        <v>2383</v>
      </c>
      <c r="AB301" s="81">
        <v>14490</v>
      </c>
      <c r="AC301" s="81">
        <v>0</v>
      </c>
      <c r="AD301" s="81">
        <v>0.64681209936218975</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5.4180000000000001</v>
      </c>
      <c r="BJ301" s="81">
        <v>0</v>
      </c>
      <c r="BK301" s="81">
        <v>0</v>
      </c>
      <c r="BL301" s="81">
        <v>0</v>
      </c>
      <c r="BM301" s="82"/>
      <c r="BN301" s="81">
        <v>0</v>
      </c>
      <c r="BO301" s="81">
        <v>0</v>
      </c>
      <c r="BP301" s="81">
        <v>1</v>
      </c>
      <c r="BQ301" s="81">
        <v>0</v>
      </c>
      <c r="BR301" s="81">
        <v>0</v>
      </c>
      <c r="BS301" s="81">
        <v>0</v>
      </c>
      <c r="BT301"/>
      <c r="BU301" s="80">
        <v>5.4180000000000001</v>
      </c>
      <c r="BV301" s="80">
        <v>0</v>
      </c>
      <c r="BW301" s="80">
        <v>0</v>
      </c>
      <c r="BX301" s="80">
        <v>0</v>
      </c>
      <c r="BY301" s="80">
        <v>0</v>
      </c>
      <c r="BZ301" s="80">
        <v>0</v>
      </c>
      <c r="CA301" s="80">
        <v>0</v>
      </c>
      <c r="CB301" s="80">
        <v>0</v>
      </c>
      <c r="CC301" s="80">
        <v>0</v>
      </c>
    </row>
    <row r="302" spans="1:81">
      <c r="A302" s="80" t="s">
        <v>2081</v>
      </c>
      <c r="B302" s="80">
        <v>298</v>
      </c>
      <c r="C302" s="80">
        <v>9</v>
      </c>
      <c r="D302" s="80">
        <v>18</v>
      </c>
      <c r="E302" s="80">
        <v>2012</v>
      </c>
      <c r="F302" s="80" t="s">
        <v>88</v>
      </c>
      <c r="G302" s="80" t="s">
        <v>1644</v>
      </c>
      <c r="H302" s="80" t="s">
        <v>1645</v>
      </c>
      <c r="I302" s="177"/>
      <c r="J302" s="81">
        <v>31.018725354417011</v>
      </c>
      <c r="K302" s="81">
        <v>1.9660397964652931</v>
      </c>
      <c r="L302" s="81">
        <v>10.311889427318425</v>
      </c>
      <c r="M302" s="81">
        <v>13.610824692614797</v>
      </c>
      <c r="N302" s="81">
        <v>36.652899653799373</v>
      </c>
      <c r="O302" s="81">
        <v>15.741187110287234</v>
      </c>
      <c r="P302" s="81">
        <v>11.680109185658814</v>
      </c>
      <c r="Q302" s="81">
        <v>1.0965090085451399</v>
      </c>
      <c r="R302" s="81">
        <v>0</v>
      </c>
      <c r="S302" s="81">
        <v>1.7692080203190104</v>
      </c>
      <c r="T302" s="82"/>
      <c r="U302" s="81">
        <v>1030703</v>
      </c>
      <c r="V302" s="81">
        <v>600</v>
      </c>
      <c r="W302" s="81">
        <v>212</v>
      </c>
      <c r="X302" s="81">
        <v>2355</v>
      </c>
      <c r="Y302" s="81">
        <v>5746</v>
      </c>
      <c r="Z302" s="81">
        <v>8233</v>
      </c>
      <c r="AA302" s="81">
        <v>2347</v>
      </c>
      <c r="AB302" s="81">
        <v>14381</v>
      </c>
      <c r="AC302" s="81">
        <v>0</v>
      </c>
      <c r="AD302" s="81">
        <v>1.7692080203190104</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6.0519999999999996</v>
      </c>
      <c r="BJ302" s="81">
        <v>0</v>
      </c>
      <c r="BK302" s="81">
        <v>0</v>
      </c>
      <c r="BL302" s="81">
        <v>0</v>
      </c>
      <c r="BM302" s="82"/>
      <c r="BN302" s="81">
        <v>0</v>
      </c>
      <c r="BO302" s="81">
        <v>0</v>
      </c>
      <c r="BP302" s="81">
        <v>1</v>
      </c>
      <c r="BQ302" s="81">
        <v>0</v>
      </c>
      <c r="BR302" s="81">
        <v>0</v>
      </c>
      <c r="BS302" s="81">
        <v>0</v>
      </c>
      <c r="BT302"/>
      <c r="BU302" s="80">
        <v>6.0519999999999996</v>
      </c>
      <c r="BV302" s="80">
        <v>0</v>
      </c>
      <c r="BW302" s="80">
        <v>0</v>
      </c>
      <c r="BX302" s="80">
        <v>0</v>
      </c>
      <c r="BY302" s="80">
        <v>0</v>
      </c>
      <c r="BZ302" s="80">
        <v>0</v>
      </c>
      <c r="CA302" s="80">
        <v>0</v>
      </c>
      <c r="CB302" s="80">
        <v>0</v>
      </c>
      <c r="CC302" s="80">
        <v>0</v>
      </c>
    </row>
    <row r="303" spans="1:81">
      <c r="A303" s="80" t="s">
        <v>2082</v>
      </c>
      <c r="B303" s="80">
        <v>299</v>
      </c>
      <c r="C303" s="80">
        <v>10</v>
      </c>
      <c r="D303" s="80">
        <v>18</v>
      </c>
      <c r="E303" s="80">
        <v>2013</v>
      </c>
      <c r="F303" s="80" t="s">
        <v>89</v>
      </c>
      <c r="G303" s="80" t="s">
        <v>1644</v>
      </c>
      <c r="H303" s="80" t="s">
        <v>1645</v>
      </c>
      <c r="I303" s="177"/>
      <c r="J303" s="81">
        <v>31.762676925649032</v>
      </c>
      <c r="K303" s="81">
        <v>1.8169137035155798</v>
      </c>
      <c r="L303" s="81">
        <v>8.9002062855330042</v>
      </c>
      <c r="M303" s="81">
        <v>12.686316974405738</v>
      </c>
      <c r="N303" s="81">
        <v>36.226708051805595</v>
      </c>
      <c r="O303" s="81">
        <v>15.286209503723503</v>
      </c>
      <c r="P303" s="81">
        <v>11.789058308760122</v>
      </c>
      <c r="Q303" s="81">
        <v>1.1044920467770214</v>
      </c>
      <c r="R303" s="81">
        <v>0</v>
      </c>
      <c r="S303" s="81">
        <v>1.9962024536309979</v>
      </c>
      <c r="T303" s="82"/>
      <c r="U303" s="81">
        <v>1057217</v>
      </c>
      <c r="V303" s="81">
        <v>600</v>
      </c>
      <c r="W303" s="81">
        <v>212</v>
      </c>
      <c r="X303" s="81">
        <v>2355</v>
      </c>
      <c r="Y303" s="81">
        <v>5783</v>
      </c>
      <c r="Z303" s="81">
        <v>8352</v>
      </c>
      <c r="AA303" s="81">
        <v>2360</v>
      </c>
      <c r="AB303" s="81">
        <v>14278</v>
      </c>
      <c r="AC303" s="81">
        <v>0</v>
      </c>
      <c r="AD303" s="81">
        <v>1.9962024536309979</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6.2409999999999997</v>
      </c>
      <c r="BJ303" s="81">
        <v>0</v>
      </c>
      <c r="BK303" s="81">
        <v>0</v>
      </c>
      <c r="BL303" s="81">
        <v>0</v>
      </c>
      <c r="BM303" s="82"/>
      <c r="BN303" s="81">
        <v>0</v>
      </c>
      <c r="BO303" s="81">
        <v>0</v>
      </c>
      <c r="BP303" s="81">
        <v>1</v>
      </c>
      <c r="BQ303" s="81">
        <v>0</v>
      </c>
      <c r="BR303" s="81">
        <v>0</v>
      </c>
      <c r="BS303" s="81">
        <v>0</v>
      </c>
      <c r="BT303"/>
      <c r="BU303" s="80">
        <v>6.2409999999999997</v>
      </c>
      <c r="BV303" s="80">
        <v>0</v>
      </c>
      <c r="BW303" s="80">
        <v>0</v>
      </c>
      <c r="BX303" s="80">
        <v>0</v>
      </c>
      <c r="BY303" s="80">
        <v>0</v>
      </c>
      <c r="BZ303" s="80">
        <v>0</v>
      </c>
      <c r="CA303" s="80">
        <v>0</v>
      </c>
      <c r="CB303" s="80">
        <v>0</v>
      </c>
      <c r="CC303" s="80">
        <v>0</v>
      </c>
    </row>
    <row r="304" spans="1:81">
      <c r="A304" s="80" t="s">
        <v>2083</v>
      </c>
      <c r="B304" s="80">
        <v>300</v>
      </c>
      <c r="C304" s="80">
        <v>11</v>
      </c>
      <c r="D304" s="80">
        <v>18</v>
      </c>
      <c r="E304" s="80">
        <v>2014</v>
      </c>
      <c r="F304" s="80" t="s">
        <v>90</v>
      </c>
      <c r="G304" s="80" t="s">
        <v>1644</v>
      </c>
      <c r="H304" s="80" t="s">
        <v>1645</v>
      </c>
      <c r="I304" s="177"/>
      <c r="J304" s="81">
        <v>28.595212238683157</v>
      </c>
      <c r="K304" s="81">
        <v>1.5798022912738818</v>
      </c>
      <c r="L304" s="81">
        <v>12.406281642191965</v>
      </c>
      <c r="M304" s="81">
        <v>12.132003464120832</v>
      </c>
      <c r="N304" s="81">
        <v>34.960335714464776</v>
      </c>
      <c r="O304" s="81">
        <v>14.602533388358875</v>
      </c>
      <c r="P304" s="81">
        <v>11.885523616552817</v>
      </c>
      <c r="Q304" s="81">
        <v>1.0485772753239857</v>
      </c>
      <c r="R304" s="81">
        <v>0</v>
      </c>
      <c r="S304" s="81">
        <v>1.9383500392108377</v>
      </c>
      <c r="T304" s="82"/>
      <c r="U304" s="81">
        <v>1121747</v>
      </c>
      <c r="V304" s="81">
        <v>474</v>
      </c>
      <c r="W304" s="81">
        <v>244</v>
      </c>
      <c r="X304" s="81">
        <v>2202</v>
      </c>
      <c r="Y304" s="81">
        <v>5815</v>
      </c>
      <c r="Z304" s="81">
        <v>8403</v>
      </c>
      <c r="AA304" s="81">
        <v>2367</v>
      </c>
      <c r="AB304" s="81">
        <v>14128</v>
      </c>
      <c r="AC304" s="81">
        <v>0</v>
      </c>
      <c r="AD304" s="81">
        <v>1.9383500392108377</v>
      </c>
      <c r="AE304" s="82"/>
      <c r="AF304" s="81">
        <v>15726794.805725275</v>
      </c>
      <c r="AG304" s="81">
        <v>1281996.0425819883</v>
      </c>
      <c r="AH304" s="81">
        <v>2206468.2876813477</v>
      </c>
      <c r="AI304" s="81">
        <v>14179401.962076077</v>
      </c>
      <c r="AJ304" s="81">
        <v>32967834.255380813</v>
      </c>
      <c r="AK304" s="81">
        <v>0</v>
      </c>
      <c r="AL304" s="81">
        <v>0</v>
      </c>
      <c r="AM304" s="81">
        <v>1939563.282258939</v>
      </c>
      <c r="AN304" s="81">
        <v>0</v>
      </c>
      <c r="AO304" s="81">
        <v>0</v>
      </c>
      <c r="AP304" s="82"/>
      <c r="AQ304" s="81">
        <v>191</v>
      </c>
      <c r="AR304" s="81">
        <v>23</v>
      </c>
      <c r="AS304" s="81">
        <v>0</v>
      </c>
      <c r="AT304" s="81">
        <v>0</v>
      </c>
      <c r="AU304" s="81">
        <v>0</v>
      </c>
      <c r="AV304" s="81">
        <v>0</v>
      </c>
      <c r="AW304" s="81" t="s">
        <v>564</v>
      </c>
      <c r="AX304" s="82"/>
      <c r="AY304" s="81">
        <v>727.40000000000009</v>
      </c>
      <c r="AZ304" s="81">
        <v>4216.2</v>
      </c>
      <c r="BA304" s="81">
        <v>0</v>
      </c>
      <c r="BB304" s="81">
        <v>0</v>
      </c>
      <c r="BC304" s="81">
        <v>0</v>
      </c>
      <c r="BD304" s="81">
        <v>0</v>
      </c>
      <c r="BE304" s="81" t="s">
        <v>564</v>
      </c>
      <c r="BF304" s="82"/>
      <c r="BG304" s="81">
        <v>0</v>
      </c>
      <c r="BH304" s="81">
        <v>0</v>
      </c>
      <c r="BI304" s="81">
        <v>5.1150000000000002</v>
      </c>
      <c r="BJ304" s="81">
        <v>0</v>
      </c>
      <c r="BK304" s="81">
        <v>0</v>
      </c>
      <c r="BL304" s="81">
        <v>0</v>
      </c>
      <c r="BM304" s="82"/>
      <c r="BN304" s="81">
        <v>0</v>
      </c>
      <c r="BO304" s="81">
        <v>0</v>
      </c>
      <c r="BP304" s="81">
        <v>1</v>
      </c>
      <c r="BQ304" s="81">
        <v>0</v>
      </c>
      <c r="BR304" s="81">
        <v>0</v>
      </c>
      <c r="BS304" s="81">
        <v>0</v>
      </c>
      <c r="BT304"/>
      <c r="BU304" s="80">
        <v>5.1150000000000002</v>
      </c>
      <c r="BV304" s="80">
        <v>0</v>
      </c>
      <c r="BW304" s="80">
        <v>0</v>
      </c>
      <c r="BX304" s="80">
        <v>0</v>
      </c>
      <c r="BY304" s="80">
        <v>0</v>
      </c>
      <c r="BZ304" s="80">
        <v>0</v>
      </c>
      <c r="CA304" s="80">
        <v>0</v>
      </c>
      <c r="CB304" s="80">
        <v>0</v>
      </c>
      <c r="CC304" s="80">
        <v>0</v>
      </c>
    </row>
    <row r="305" spans="1:81">
      <c r="A305" s="80" t="s">
        <v>2084</v>
      </c>
      <c r="B305" s="80">
        <v>301</v>
      </c>
      <c r="C305" s="80">
        <v>12</v>
      </c>
      <c r="D305" s="80">
        <v>18</v>
      </c>
      <c r="E305" s="80">
        <v>2015</v>
      </c>
      <c r="F305" s="80" t="s">
        <v>91</v>
      </c>
      <c r="G305" s="80" t="s">
        <v>1644</v>
      </c>
      <c r="H305" s="80" t="s">
        <v>1645</v>
      </c>
      <c r="I305" s="177"/>
      <c r="J305" s="81">
        <v>31.259964820667808</v>
      </c>
      <c r="K305" s="81">
        <v>1.5221146362584512</v>
      </c>
      <c r="L305" s="81">
        <v>10.965712026296151</v>
      </c>
      <c r="M305" s="81">
        <v>10.501991896959485</v>
      </c>
      <c r="N305" s="81">
        <v>32.708323343443908</v>
      </c>
      <c r="O305" s="81">
        <v>14.509656279281691</v>
      </c>
      <c r="P305" s="81">
        <v>11.829546499567037</v>
      </c>
      <c r="Q305" s="81">
        <v>1.0217097028347817</v>
      </c>
      <c r="R305" s="81">
        <v>0</v>
      </c>
      <c r="S305" s="81">
        <v>1.4091032544609017</v>
      </c>
      <c r="T305" s="82"/>
      <c r="U305" s="81">
        <v>1224432</v>
      </c>
      <c r="V305" s="81">
        <v>474</v>
      </c>
      <c r="W305" s="81">
        <v>244</v>
      </c>
      <c r="X305" s="81">
        <v>2202</v>
      </c>
      <c r="Y305" s="81">
        <v>5873</v>
      </c>
      <c r="Z305" s="81">
        <v>8430</v>
      </c>
      <c r="AA305" s="81">
        <v>2354</v>
      </c>
      <c r="AB305" s="81">
        <v>14062</v>
      </c>
      <c r="AC305" s="81">
        <v>0</v>
      </c>
      <c r="AD305" s="81">
        <v>1.4091032544609017</v>
      </c>
      <c r="AE305" s="82"/>
      <c r="AF305" s="81">
        <v>17121570.84159591</v>
      </c>
      <c r="AG305" s="81">
        <v>1187007.5435084922</v>
      </c>
      <c r="AH305" s="81">
        <v>1650041.3999394646</v>
      </c>
      <c r="AI305" s="81">
        <v>13446111.022903839</v>
      </c>
      <c r="AJ305" s="81">
        <v>29864701.910820283</v>
      </c>
      <c r="AK305" s="81">
        <v>0</v>
      </c>
      <c r="AL305" s="81">
        <v>0</v>
      </c>
      <c r="AM305" s="81">
        <v>1927138.1121285763</v>
      </c>
      <c r="AN305" s="81">
        <v>0</v>
      </c>
      <c r="AO305" s="81">
        <v>0</v>
      </c>
      <c r="AP305" s="82"/>
      <c r="AQ305" s="81">
        <v>220</v>
      </c>
      <c r="AR305" s="81">
        <v>44</v>
      </c>
      <c r="AS305" s="81">
        <v>0</v>
      </c>
      <c r="AT305" s="81">
        <v>0</v>
      </c>
      <c r="AU305" s="81">
        <v>0</v>
      </c>
      <c r="AV305" s="81">
        <v>0</v>
      </c>
      <c r="AW305" s="81" t="s">
        <v>564</v>
      </c>
      <c r="AX305" s="82"/>
      <c r="AY305" s="81">
        <v>880.3</v>
      </c>
      <c r="AZ305" s="81">
        <v>14550.1</v>
      </c>
      <c r="BA305" s="81">
        <v>0</v>
      </c>
      <c r="BB305" s="81">
        <v>0</v>
      </c>
      <c r="BC305" s="81">
        <v>0</v>
      </c>
      <c r="BD305" s="81">
        <v>0</v>
      </c>
      <c r="BE305" s="81" t="s">
        <v>564</v>
      </c>
      <c r="BF305" s="82"/>
      <c r="BG305" s="81">
        <v>0</v>
      </c>
      <c r="BH305" s="81">
        <v>0</v>
      </c>
      <c r="BI305" s="81">
        <v>4.7720000000000002</v>
      </c>
      <c r="BJ305" s="81">
        <v>0</v>
      </c>
      <c r="BK305" s="81">
        <v>0</v>
      </c>
      <c r="BL305" s="81">
        <v>0</v>
      </c>
      <c r="BM305" s="82"/>
      <c r="BN305" s="81">
        <v>0</v>
      </c>
      <c r="BO305" s="81">
        <v>0</v>
      </c>
      <c r="BP305" s="81">
        <v>1</v>
      </c>
      <c r="BQ305" s="81">
        <v>0</v>
      </c>
      <c r="BR305" s="81">
        <v>0</v>
      </c>
      <c r="BS305" s="81">
        <v>0</v>
      </c>
      <c r="BT305"/>
      <c r="BU305" s="80">
        <v>4.7720000000000002</v>
      </c>
      <c r="BV305" s="80">
        <v>0</v>
      </c>
      <c r="BW305" s="80">
        <v>0</v>
      </c>
      <c r="BX305" s="80">
        <v>0</v>
      </c>
      <c r="BY305" s="80">
        <v>0</v>
      </c>
      <c r="BZ305" s="80">
        <v>0</v>
      </c>
      <c r="CA305" s="80">
        <v>0</v>
      </c>
      <c r="CB305" s="80">
        <v>0</v>
      </c>
      <c r="CC305" s="80">
        <v>0</v>
      </c>
    </row>
    <row r="306" spans="1:81">
      <c r="A306" s="80" t="s">
        <v>2085</v>
      </c>
      <c r="B306" s="80">
        <v>302</v>
      </c>
      <c r="C306" s="80">
        <v>13</v>
      </c>
      <c r="D306" s="80">
        <v>18</v>
      </c>
      <c r="E306" s="80">
        <v>2016</v>
      </c>
      <c r="F306" s="80" t="s">
        <v>92</v>
      </c>
      <c r="G306" s="80" t="s">
        <v>1644</v>
      </c>
      <c r="H306" s="80" t="s">
        <v>1645</v>
      </c>
      <c r="I306" s="177"/>
      <c r="J306" s="81">
        <v>17.835512837427874</v>
      </c>
      <c r="K306" s="81">
        <v>1.4010346370959841</v>
      </c>
      <c r="L306" s="81">
        <v>13.625596720456706</v>
      </c>
      <c r="M306" s="81">
        <v>9.8819269816152548</v>
      </c>
      <c r="N306" s="81">
        <v>35.696149798174986</v>
      </c>
      <c r="O306" s="81">
        <v>14.430375667389205</v>
      </c>
      <c r="P306" s="81">
        <v>11.796976855899423</v>
      </c>
      <c r="Q306" s="81">
        <v>0.9822089793002623</v>
      </c>
      <c r="R306" s="81">
        <v>0</v>
      </c>
      <c r="S306" s="81">
        <v>1.9909753439935352</v>
      </c>
      <c r="T306" s="82"/>
      <c r="U306" s="81">
        <v>799662</v>
      </c>
      <c r="V306" s="81">
        <v>474</v>
      </c>
      <c r="W306" s="81">
        <v>244</v>
      </c>
      <c r="X306" s="81">
        <v>2202</v>
      </c>
      <c r="Y306" s="81">
        <v>5909</v>
      </c>
      <c r="Z306" s="81">
        <v>8487</v>
      </c>
      <c r="AA306" s="81">
        <v>2428</v>
      </c>
      <c r="AB306" s="81">
        <v>13906</v>
      </c>
      <c r="AC306" s="81">
        <v>0</v>
      </c>
      <c r="AD306" s="81">
        <v>1.9909753439935349</v>
      </c>
      <c r="AE306" s="82"/>
      <c r="AF306" s="81">
        <v>9778832.0332084373</v>
      </c>
      <c r="AG306" s="81">
        <v>1112560.9141187591</v>
      </c>
      <c r="AH306" s="81">
        <v>1511690.6529899989</v>
      </c>
      <c r="AI306" s="81">
        <v>13728582.485033231</v>
      </c>
      <c r="AJ306" s="81">
        <v>32640419.70544726</v>
      </c>
      <c r="AK306" s="81">
        <v>0</v>
      </c>
      <c r="AL306" s="81">
        <v>0</v>
      </c>
      <c r="AM306" s="81">
        <v>1907239.55424956</v>
      </c>
      <c r="AN306" s="81">
        <v>0</v>
      </c>
      <c r="AO306" s="81">
        <v>0</v>
      </c>
      <c r="AP306" s="82"/>
      <c r="AQ306" s="81">
        <v>236</v>
      </c>
      <c r="AR306" s="81">
        <v>60</v>
      </c>
      <c r="AS306" s="81">
        <v>0</v>
      </c>
      <c r="AT306" s="81">
        <v>0</v>
      </c>
      <c r="AU306" s="81">
        <v>0</v>
      </c>
      <c r="AV306" s="81">
        <v>0</v>
      </c>
      <c r="AW306" s="81" t="s">
        <v>564</v>
      </c>
      <c r="AX306" s="82"/>
      <c r="AY306" s="81">
        <v>979.6</v>
      </c>
      <c r="AZ306" s="81">
        <v>15264.1</v>
      </c>
      <c r="BA306" s="81">
        <v>0</v>
      </c>
      <c r="BB306" s="81">
        <v>0</v>
      </c>
      <c r="BC306" s="81">
        <v>0</v>
      </c>
      <c r="BD306" s="81">
        <v>0</v>
      </c>
      <c r="BE306" s="81" t="s">
        <v>564</v>
      </c>
      <c r="BF306" s="82"/>
      <c r="BG306" s="81">
        <v>0</v>
      </c>
      <c r="BH306" s="81">
        <v>0</v>
      </c>
      <c r="BI306" s="81">
        <v>4.3970000000000002</v>
      </c>
      <c r="BJ306" s="81">
        <v>0</v>
      </c>
      <c r="BK306" s="81">
        <v>0</v>
      </c>
      <c r="BL306" s="81">
        <v>0</v>
      </c>
      <c r="BM306" s="82"/>
      <c r="BN306" s="81">
        <v>0</v>
      </c>
      <c r="BO306" s="81">
        <v>0</v>
      </c>
      <c r="BP306" s="81">
        <v>1</v>
      </c>
      <c r="BQ306" s="81">
        <v>0</v>
      </c>
      <c r="BR306" s="81">
        <v>0</v>
      </c>
      <c r="BS306" s="81">
        <v>0</v>
      </c>
      <c r="BT306"/>
      <c r="BU306" s="80">
        <v>4.3970000000000002</v>
      </c>
      <c r="BV306" s="80">
        <v>0</v>
      </c>
      <c r="BW306" s="80">
        <v>0</v>
      </c>
      <c r="BX306" s="80">
        <v>0</v>
      </c>
      <c r="BY306" s="80">
        <v>0</v>
      </c>
      <c r="BZ306" s="80">
        <v>0</v>
      </c>
      <c r="CA306" s="80">
        <v>0</v>
      </c>
      <c r="CB306" s="80">
        <v>0</v>
      </c>
      <c r="CC306" s="80">
        <v>0</v>
      </c>
    </row>
    <row r="307" spans="1:81">
      <c r="A307" s="80" t="s">
        <v>2086</v>
      </c>
      <c r="B307" s="80">
        <v>303</v>
      </c>
      <c r="C307" s="80">
        <v>14</v>
      </c>
      <c r="D307" s="80">
        <v>18</v>
      </c>
      <c r="E307" s="80">
        <v>2017</v>
      </c>
      <c r="F307" s="80" t="s">
        <v>71</v>
      </c>
      <c r="G307" s="80" t="s">
        <v>1644</v>
      </c>
      <c r="H307" s="80" t="s">
        <v>1645</v>
      </c>
      <c r="I307" s="177"/>
      <c r="J307" s="81">
        <v>18.831537070475417</v>
      </c>
      <c r="K307" s="81">
        <v>1.533175982085738</v>
      </c>
      <c r="L307" s="81">
        <v>13.298748911079782</v>
      </c>
      <c r="M307" s="81">
        <v>8.8117715102588221</v>
      </c>
      <c r="N307" s="81">
        <v>32.281084798596474</v>
      </c>
      <c r="O307" s="81">
        <v>14.216649431280793</v>
      </c>
      <c r="P307" s="81">
        <v>11.678795727075144</v>
      </c>
      <c r="Q307" s="81">
        <v>0.9370167389751044</v>
      </c>
      <c r="R307" s="81">
        <v>0</v>
      </c>
      <c r="S307" s="81">
        <v>1.4865848051076433</v>
      </c>
      <c r="T307" s="82"/>
      <c r="U307" s="81">
        <v>861669</v>
      </c>
      <c r="V307" s="81">
        <v>474</v>
      </c>
      <c r="W307" s="81">
        <v>244</v>
      </c>
      <c r="X307" s="81">
        <v>2202</v>
      </c>
      <c r="Y307" s="81">
        <v>5904</v>
      </c>
      <c r="Z307" s="81">
        <v>8500</v>
      </c>
      <c r="AA307" s="81">
        <v>2419</v>
      </c>
      <c r="AB307" s="81">
        <v>13719</v>
      </c>
      <c r="AC307" s="81">
        <v>0</v>
      </c>
      <c r="AD307" s="81">
        <v>1.4865848051076429</v>
      </c>
      <c r="AE307" s="82"/>
      <c r="AF307" s="81">
        <v>10970400.387782989</v>
      </c>
      <c r="AG307" s="81">
        <v>1192358.127770744</v>
      </c>
      <c r="AH307" s="81">
        <v>2043956.0716232951</v>
      </c>
      <c r="AI307" s="81">
        <v>12774299.130888339</v>
      </c>
      <c r="AJ307" s="81">
        <v>31000490.765853949</v>
      </c>
      <c r="AK307" s="81">
        <v>0</v>
      </c>
      <c r="AL307" s="81">
        <v>0</v>
      </c>
      <c r="AM307" s="81">
        <v>1884536.256564711</v>
      </c>
      <c r="AN307" s="81">
        <v>0</v>
      </c>
      <c r="AO307" s="81">
        <v>0</v>
      </c>
      <c r="AP307" s="82"/>
      <c r="AQ307" s="81">
        <v>246</v>
      </c>
      <c r="AR307" s="81">
        <v>81</v>
      </c>
      <c r="AS307" s="81">
        <v>0</v>
      </c>
      <c r="AT307" s="81">
        <v>0</v>
      </c>
      <c r="AU307" s="81">
        <v>0</v>
      </c>
      <c r="AV307" s="81">
        <v>0</v>
      </c>
      <c r="AW307" s="81" t="s">
        <v>564</v>
      </c>
      <c r="AX307" s="82"/>
      <c r="AY307" s="81">
        <v>1041.3</v>
      </c>
      <c r="AZ307" s="81">
        <v>16212.8</v>
      </c>
      <c r="BA307" s="81">
        <v>0</v>
      </c>
      <c r="BB307" s="81">
        <v>0</v>
      </c>
      <c r="BC307" s="81">
        <v>0</v>
      </c>
      <c r="BD307" s="81">
        <v>0</v>
      </c>
      <c r="BE307" s="81" t="s">
        <v>564</v>
      </c>
      <c r="BF307" s="82"/>
      <c r="BG307" s="81">
        <v>0</v>
      </c>
      <c r="BH307" s="81">
        <v>0</v>
      </c>
      <c r="BI307" s="81">
        <v>4.0730000000000004</v>
      </c>
      <c r="BJ307" s="81">
        <v>0</v>
      </c>
      <c r="BK307" s="81">
        <v>0</v>
      </c>
      <c r="BL307" s="81">
        <v>0</v>
      </c>
      <c r="BM307" s="82"/>
      <c r="BN307" s="81">
        <v>0</v>
      </c>
      <c r="BO307" s="81">
        <v>0</v>
      </c>
      <c r="BP307" s="81">
        <v>1</v>
      </c>
      <c r="BQ307" s="81">
        <v>0</v>
      </c>
      <c r="BR307" s="81">
        <v>0</v>
      </c>
      <c r="BS307" s="81">
        <v>0</v>
      </c>
      <c r="BT307"/>
      <c r="BU307" s="80">
        <v>4.0730000000000004</v>
      </c>
      <c r="BV307" s="80">
        <v>0</v>
      </c>
      <c r="BW307" s="80">
        <v>0</v>
      </c>
      <c r="BX307" s="80">
        <v>0</v>
      </c>
      <c r="BY307" s="80">
        <v>0</v>
      </c>
      <c r="BZ307" s="80">
        <v>0</v>
      </c>
      <c r="CA307" s="80">
        <v>0</v>
      </c>
      <c r="CB307" s="80">
        <v>0</v>
      </c>
      <c r="CC307" s="80">
        <v>0</v>
      </c>
    </row>
    <row r="308" spans="1:81">
      <c r="A308" s="80" t="s">
        <v>2087</v>
      </c>
      <c r="B308" s="80">
        <v>304</v>
      </c>
      <c r="C308" s="80">
        <v>15</v>
      </c>
      <c r="D308" s="80">
        <v>18</v>
      </c>
      <c r="E308" s="80">
        <v>2018</v>
      </c>
      <c r="F308" s="80" t="s">
        <v>93</v>
      </c>
      <c r="G308" s="80" t="s">
        <v>1644</v>
      </c>
      <c r="H308" s="80" t="s">
        <v>1645</v>
      </c>
      <c r="I308" s="177"/>
      <c r="J308" s="81">
        <v>18.492715859453739</v>
      </c>
      <c r="K308" s="81">
        <v>1.4307130323268626</v>
      </c>
      <c r="L308" s="81">
        <v>12.272627359242962</v>
      </c>
      <c r="M308" s="81">
        <v>9.5527443674534016</v>
      </c>
      <c r="N308" s="81">
        <v>31.448518139789996</v>
      </c>
      <c r="O308" s="81">
        <v>14.04309365409874</v>
      </c>
      <c r="P308" s="81">
        <v>11.662919810901567</v>
      </c>
      <c r="Q308" s="81">
        <v>0.86145504169304243</v>
      </c>
      <c r="R308" s="81">
        <v>0</v>
      </c>
      <c r="S308" s="81">
        <v>2.1969391055238368</v>
      </c>
      <c r="T308" s="82"/>
      <c r="U308" s="81">
        <v>786145</v>
      </c>
      <c r="V308" s="81">
        <v>474</v>
      </c>
      <c r="W308" s="81">
        <v>244</v>
      </c>
      <c r="X308" s="81">
        <v>2202</v>
      </c>
      <c r="Y308" s="81">
        <v>5942</v>
      </c>
      <c r="Z308" s="81">
        <v>8557</v>
      </c>
      <c r="AA308" s="81">
        <v>2440</v>
      </c>
      <c r="AB308" s="81">
        <v>13592</v>
      </c>
      <c r="AC308" s="81">
        <v>0</v>
      </c>
      <c r="AD308" s="81">
        <v>2.1969391055238372</v>
      </c>
      <c r="AE308" s="82"/>
      <c r="AF308" s="81">
        <v>10704904.304570319</v>
      </c>
      <c r="AG308" s="81">
        <v>1093121.6768624361</v>
      </c>
      <c r="AH308" s="81">
        <v>1945213.322614324</v>
      </c>
      <c r="AI308" s="81">
        <v>13516528.668528249</v>
      </c>
      <c r="AJ308" s="81">
        <v>29559208.334856071</v>
      </c>
      <c r="AK308" s="81">
        <v>0</v>
      </c>
      <c r="AL308" s="81">
        <v>0</v>
      </c>
      <c r="AM308" s="81">
        <v>1870953.896792731</v>
      </c>
      <c r="AN308" s="81">
        <v>0</v>
      </c>
      <c r="AO308" s="81">
        <v>0</v>
      </c>
      <c r="AP308" s="82"/>
      <c r="AQ308" s="81">
        <v>264</v>
      </c>
      <c r="AR308" s="81">
        <v>111</v>
      </c>
      <c r="AS308" s="81">
        <v>2</v>
      </c>
      <c r="AT308" s="81">
        <v>0</v>
      </c>
      <c r="AU308" s="81">
        <v>0</v>
      </c>
      <c r="AV308" s="81">
        <v>0</v>
      </c>
      <c r="AW308" s="81" t="s">
        <v>564</v>
      </c>
      <c r="AX308" s="82"/>
      <c r="AY308" s="81">
        <v>1153.0999999999999</v>
      </c>
      <c r="AZ308" s="81">
        <v>17594</v>
      </c>
      <c r="BA308" s="81">
        <v>40</v>
      </c>
      <c r="BB308" s="81">
        <v>0</v>
      </c>
      <c r="BC308" s="81">
        <v>0</v>
      </c>
      <c r="BD308" s="81">
        <v>0</v>
      </c>
      <c r="BE308" s="81" t="s">
        <v>564</v>
      </c>
      <c r="BF308" s="82"/>
      <c r="BG308" s="81">
        <v>0</v>
      </c>
      <c r="BH308" s="81">
        <v>0</v>
      </c>
      <c r="BI308" s="81">
        <v>4.4630000000000001</v>
      </c>
      <c r="BJ308" s="81">
        <v>0</v>
      </c>
      <c r="BK308" s="81">
        <v>0</v>
      </c>
      <c r="BL308" s="81">
        <v>0</v>
      </c>
      <c r="BM308" s="82"/>
      <c r="BN308" s="81">
        <v>0</v>
      </c>
      <c r="BO308" s="81">
        <v>0</v>
      </c>
      <c r="BP308" s="81">
        <v>1</v>
      </c>
      <c r="BQ308" s="81">
        <v>0</v>
      </c>
      <c r="BR308" s="81">
        <v>0</v>
      </c>
      <c r="BS308" s="81">
        <v>0</v>
      </c>
      <c r="BT308"/>
      <c r="BU308" s="80">
        <v>4.4630000000000001</v>
      </c>
      <c r="BV308" s="80">
        <v>0</v>
      </c>
      <c r="BW308" s="80">
        <v>0</v>
      </c>
      <c r="BX308" s="80">
        <v>0</v>
      </c>
      <c r="BY308" s="80">
        <v>0</v>
      </c>
      <c r="BZ308" s="80">
        <v>0</v>
      </c>
      <c r="CA308" s="80">
        <v>0</v>
      </c>
      <c r="CB308" s="80">
        <v>0</v>
      </c>
      <c r="CC308" s="80">
        <v>0</v>
      </c>
    </row>
    <row r="309" spans="1:81">
      <c r="A309" s="80" t="s">
        <v>2088</v>
      </c>
      <c r="B309" s="80">
        <v>305</v>
      </c>
      <c r="C309" s="80">
        <v>16</v>
      </c>
      <c r="D309" s="80">
        <v>18</v>
      </c>
      <c r="E309" s="80">
        <v>2019</v>
      </c>
      <c r="F309" s="80" t="s">
        <v>73</v>
      </c>
      <c r="G309" s="80" t="s">
        <v>1644</v>
      </c>
      <c r="H309" s="80" t="s">
        <v>1645</v>
      </c>
      <c r="I309" s="177"/>
      <c r="J309" s="81">
        <v>20.730842594955192</v>
      </c>
      <c r="K309" s="81">
        <v>1.2695920551605959</v>
      </c>
      <c r="L309" s="81">
        <v>12.400815014679544</v>
      </c>
      <c r="M309" s="81">
        <v>8.8461830215103259</v>
      </c>
      <c r="N309" s="81">
        <v>31.055111165224879</v>
      </c>
      <c r="O309" s="81">
        <v>13.556024140179433</v>
      </c>
      <c r="P309" s="81">
        <v>11.341514551933054</v>
      </c>
      <c r="Q309" s="81">
        <v>0.82714462009829126</v>
      </c>
      <c r="R309" s="81">
        <v>0</v>
      </c>
      <c r="S309" s="81">
        <v>2.0109765237642692</v>
      </c>
      <c r="T309" s="82"/>
      <c r="U309" s="81">
        <v>885312</v>
      </c>
      <c r="V309" s="81">
        <v>474</v>
      </c>
      <c r="W309" s="81">
        <v>244</v>
      </c>
      <c r="X309" s="81">
        <v>2202</v>
      </c>
      <c r="Y309" s="81">
        <v>5973</v>
      </c>
      <c r="Z309" s="81">
        <v>8487</v>
      </c>
      <c r="AA309" s="81">
        <v>2355</v>
      </c>
      <c r="AB309" s="81">
        <v>13404</v>
      </c>
      <c r="AC309" s="81">
        <v>0</v>
      </c>
      <c r="AD309" s="81">
        <v>2.0109765237642692</v>
      </c>
      <c r="AE309" s="82"/>
      <c r="AF309" s="81">
        <v>11690473.584150789</v>
      </c>
      <c r="AG309" s="81">
        <v>957503.99267792725</v>
      </c>
      <c r="AH309" s="81">
        <v>2065225.354739873</v>
      </c>
      <c r="AI309" s="81">
        <v>12913261.707908031</v>
      </c>
      <c r="AJ309" s="81">
        <v>28912348.529030912</v>
      </c>
      <c r="AK309" s="81">
        <v>0</v>
      </c>
      <c r="AL309" s="81">
        <v>0</v>
      </c>
      <c r="AM309" s="81">
        <v>1825523.8947420244</v>
      </c>
      <c r="AN309" s="81">
        <v>0</v>
      </c>
      <c r="AO309" s="81">
        <v>0</v>
      </c>
      <c r="AP309" s="82"/>
      <c r="AQ309" s="81">
        <v>274</v>
      </c>
      <c r="AR309" s="81">
        <v>139</v>
      </c>
      <c r="AS309" s="81">
        <v>2</v>
      </c>
      <c r="AT309" s="81">
        <v>0</v>
      </c>
      <c r="AU309" s="81">
        <v>0</v>
      </c>
      <c r="AV309" s="81">
        <v>0</v>
      </c>
      <c r="AW309" s="81" t="s">
        <v>564</v>
      </c>
      <c r="AX309" s="82"/>
      <c r="AY309" s="81">
        <v>1208.5</v>
      </c>
      <c r="AZ309" s="81">
        <v>18929.2</v>
      </c>
      <c r="BA309" s="81">
        <v>39.6</v>
      </c>
      <c r="BB309" s="81">
        <v>0</v>
      </c>
      <c r="BC309" s="81">
        <v>0</v>
      </c>
      <c r="BD309" s="81">
        <v>0</v>
      </c>
      <c r="BE309" s="81" t="s">
        <v>564</v>
      </c>
      <c r="BF309" s="82"/>
      <c r="BG309" s="81">
        <v>0</v>
      </c>
      <c r="BH309" s="81">
        <v>0</v>
      </c>
      <c r="BI309" s="81">
        <v>4.9379999999999997</v>
      </c>
      <c r="BJ309" s="81">
        <v>0</v>
      </c>
      <c r="BK309" s="81">
        <v>0</v>
      </c>
      <c r="BL309" s="81">
        <v>0</v>
      </c>
      <c r="BM309" s="82"/>
      <c r="BN309" s="81">
        <v>0</v>
      </c>
      <c r="BO309" s="81">
        <v>0</v>
      </c>
      <c r="BP309" s="81">
        <v>1</v>
      </c>
      <c r="BQ309" s="81">
        <v>0</v>
      </c>
      <c r="BR309" s="81">
        <v>0</v>
      </c>
      <c r="BS309" s="81">
        <v>0</v>
      </c>
      <c r="BT309"/>
      <c r="BU309" s="80">
        <v>4.9379999999999997</v>
      </c>
      <c r="BV309" s="80">
        <v>0</v>
      </c>
      <c r="BW309" s="80">
        <v>0</v>
      </c>
      <c r="BX309" s="80">
        <v>0</v>
      </c>
      <c r="BY309" s="80">
        <v>0</v>
      </c>
      <c r="BZ309" s="80">
        <v>0</v>
      </c>
      <c r="CA309" s="80">
        <v>0</v>
      </c>
      <c r="CB309" s="80">
        <v>0</v>
      </c>
      <c r="CC309" s="80">
        <v>0</v>
      </c>
    </row>
    <row r="310" spans="1:81">
      <c r="A310" s="80" t="s">
        <v>2089</v>
      </c>
      <c r="B310" s="80">
        <v>306</v>
      </c>
      <c r="C310" s="80">
        <v>17</v>
      </c>
      <c r="D310" s="80">
        <v>18</v>
      </c>
      <c r="E310" s="80">
        <v>2020</v>
      </c>
      <c r="F310" s="80" t="s">
        <v>218</v>
      </c>
      <c r="G310" s="80" t="s">
        <v>1644</v>
      </c>
      <c r="H310" s="80" t="s">
        <v>1645</v>
      </c>
      <c r="I310" s="177"/>
      <c r="J310" s="81">
        <v>37.465094346631211</v>
      </c>
      <c r="K310" s="81">
        <v>2.048664247852038</v>
      </c>
      <c r="L310" s="81">
        <v>13.218625367214718</v>
      </c>
      <c r="M310" s="81">
        <v>8.5536903508299051</v>
      </c>
      <c r="N310" s="81">
        <v>27.296891050210572</v>
      </c>
      <c r="O310" s="81">
        <v>11.893788551320675</v>
      </c>
      <c r="P310" s="81">
        <v>11.085897654171168</v>
      </c>
      <c r="Q310" s="81">
        <v>0.78020067936268456</v>
      </c>
      <c r="R310" s="81">
        <v>0</v>
      </c>
      <c r="S310" s="81">
        <v>1.4604862583211979</v>
      </c>
      <c r="T310" s="82"/>
      <c r="U310" s="81">
        <v>1886561</v>
      </c>
      <c r="V310" s="81">
        <v>683</v>
      </c>
      <c r="W310" s="81">
        <v>281</v>
      </c>
      <c r="X310" s="81">
        <v>2311</v>
      </c>
      <c r="Y310" s="81">
        <v>6000</v>
      </c>
      <c r="Z310" s="81">
        <v>8499</v>
      </c>
      <c r="AA310" s="81">
        <v>2501</v>
      </c>
      <c r="AB310" s="81">
        <v>13232</v>
      </c>
      <c r="AC310" s="81">
        <v>0</v>
      </c>
      <c r="AD310" s="81">
        <v>1.4604862583211979</v>
      </c>
      <c r="AE310" s="82"/>
      <c r="AF310" s="81">
        <v>22075945.457182579</v>
      </c>
      <c r="AG310" s="81">
        <v>1578313.384341704</v>
      </c>
      <c r="AH310" s="81">
        <v>2304935.1183040524</v>
      </c>
      <c r="AI310" s="81">
        <v>13060029.770579048</v>
      </c>
      <c r="AJ310" s="81">
        <v>26543630.893498432</v>
      </c>
      <c r="AK310" s="81"/>
      <c r="AL310" s="81"/>
      <c r="AM310" s="81">
        <v>1726923.0105862066</v>
      </c>
      <c r="AN310" s="81"/>
      <c r="AO310" s="81"/>
      <c r="AP310" s="82"/>
      <c r="AQ310" s="81">
        <v>287</v>
      </c>
      <c r="AR310" s="81">
        <v>155</v>
      </c>
      <c r="AS310" s="81">
        <v>2</v>
      </c>
      <c r="AT310" s="81">
        <v>0</v>
      </c>
      <c r="AU310" s="81">
        <v>0</v>
      </c>
      <c r="AV310" s="81">
        <v>0</v>
      </c>
      <c r="AW310" s="81">
        <v>2</v>
      </c>
      <c r="AX310" s="82"/>
      <c r="AY310" s="81">
        <v>1302.899999999999</v>
      </c>
      <c r="AZ310" s="81">
        <v>19705.7</v>
      </c>
      <c r="BA310" s="81">
        <v>39.6</v>
      </c>
      <c r="BB310" s="81">
        <v>0</v>
      </c>
      <c r="BC310" s="81">
        <v>0</v>
      </c>
      <c r="BD310" s="81">
        <v>0</v>
      </c>
      <c r="BE310" s="81">
        <v>39.6</v>
      </c>
      <c r="BF310" s="82"/>
      <c r="BG310" s="81">
        <v>0</v>
      </c>
      <c r="BH310" s="81">
        <v>0</v>
      </c>
      <c r="BI310" s="81">
        <v>4.5149999999999997</v>
      </c>
      <c r="BJ310" s="81">
        <v>0</v>
      </c>
      <c r="BK310" s="81">
        <v>0</v>
      </c>
      <c r="BL310" s="81">
        <v>0</v>
      </c>
      <c r="BM310" s="82"/>
      <c r="BN310" s="81">
        <v>0</v>
      </c>
      <c r="BO310" s="81">
        <v>0</v>
      </c>
      <c r="BP310" s="81">
        <v>1</v>
      </c>
      <c r="BQ310" s="81">
        <v>0</v>
      </c>
      <c r="BR310" s="81">
        <v>0</v>
      </c>
      <c r="BS310" s="81">
        <v>0</v>
      </c>
      <c r="BT310"/>
      <c r="BU310" s="80">
        <v>4.5149999999999997</v>
      </c>
      <c r="BV310" s="80">
        <v>0</v>
      </c>
      <c r="BW310" s="80">
        <v>0</v>
      </c>
      <c r="BX310" s="80">
        <v>0</v>
      </c>
      <c r="BY310" s="80">
        <v>0</v>
      </c>
      <c r="BZ310" s="80">
        <v>0</v>
      </c>
      <c r="CA310" s="80">
        <v>0</v>
      </c>
      <c r="CB310" s="80">
        <v>0</v>
      </c>
      <c r="CC310" s="80">
        <v>0</v>
      </c>
    </row>
    <row r="311" spans="1:81">
      <c r="A311" s="80" t="s">
        <v>1648</v>
      </c>
      <c r="B311" s="80">
        <v>306</v>
      </c>
      <c r="C311" s="80">
        <v>18</v>
      </c>
      <c r="D311" s="80">
        <v>18</v>
      </c>
      <c r="E311" s="80">
        <v>2021</v>
      </c>
      <c r="F311" s="80" t="s">
        <v>75</v>
      </c>
      <c r="G311" s="174" t="s">
        <v>1644</v>
      </c>
      <c r="H311" s="80" t="s">
        <v>1645</v>
      </c>
      <c r="I311" s="177"/>
      <c r="J311" s="81">
        <v>31.066563698639072</v>
      </c>
      <c r="K311" s="81">
        <v>2.4282458531922826</v>
      </c>
      <c r="L311" s="81">
        <v>10.543860387013867</v>
      </c>
      <c r="M311" s="81">
        <v>9.6789311737579595</v>
      </c>
      <c r="N311" s="81">
        <v>26.699054725850825</v>
      </c>
      <c r="O311" s="81">
        <v>11.43945145888862</v>
      </c>
      <c r="P311" s="81">
        <v>11.272323941215927</v>
      </c>
      <c r="Q311" s="81">
        <v>0.77953902965577693</v>
      </c>
      <c r="R311" s="81">
        <v>0</v>
      </c>
      <c r="S311" s="81">
        <v>2.367871582898402</v>
      </c>
      <c r="T311" s="82"/>
      <c r="U311" s="81">
        <v>1443940</v>
      </c>
      <c r="V311" s="81">
        <v>683</v>
      </c>
      <c r="W311" s="81">
        <v>281</v>
      </c>
      <c r="X311" s="81">
        <v>2311</v>
      </c>
      <c r="Y311" s="81">
        <v>6004</v>
      </c>
      <c r="Z311" s="81">
        <v>8417</v>
      </c>
      <c r="AA311" s="81">
        <v>2480</v>
      </c>
      <c r="AB311" s="81">
        <v>13064</v>
      </c>
      <c r="AC311" s="81">
        <v>0</v>
      </c>
      <c r="AD311" s="81">
        <v>2.367871582898402</v>
      </c>
      <c r="AE311" s="82"/>
      <c r="AF311" s="81">
        <v>18319630.178405683</v>
      </c>
      <c r="AG311" s="81">
        <v>1747539.2501146744</v>
      </c>
      <c r="AH311" s="81">
        <v>1768912.4680448759</v>
      </c>
      <c r="AI311" s="81">
        <v>14574896.429216549</v>
      </c>
      <c r="AJ311" s="81">
        <v>28010301.691156384</v>
      </c>
      <c r="AK311" s="81">
        <v>0</v>
      </c>
      <c r="AL311" s="81">
        <v>0</v>
      </c>
      <c r="AM311" s="81">
        <v>1714831.4303211374</v>
      </c>
      <c r="AN311" s="81">
        <v>0</v>
      </c>
      <c r="AO311" s="81">
        <v>0</v>
      </c>
      <c r="AP311" s="82"/>
      <c r="AQ311" s="81">
        <v>305</v>
      </c>
      <c r="AR311" s="81">
        <v>179</v>
      </c>
      <c r="AS311" s="81">
        <v>2</v>
      </c>
      <c r="AT311" s="81">
        <v>0</v>
      </c>
      <c r="AU311" s="81">
        <v>0</v>
      </c>
      <c r="AV311" s="81">
        <v>0</v>
      </c>
      <c r="AW311" s="81"/>
      <c r="AX311" s="82"/>
      <c r="AY311" s="81">
        <v>1414.599999999999</v>
      </c>
      <c r="AZ311" s="81">
        <v>20855.2</v>
      </c>
      <c r="BA311" s="81">
        <v>39.6</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1643</v>
      </c>
      <c r="B312" s="80">
        <v>306</v>
      </c>
      <c r="C312" s="80">
        <v>19</v>
      </c>
      <c r="D312" s="80">
        <v>18</v>
      </c>
      <c r="E312" s="80">
        <v>2022</v>
      </c>
      <c r="F312" s="80" t="s">
        <v>568</v>
      </c>
      <c r="G312" s="174" t="s">
        <v>1644</v>
      </c>
      <c r="H312" s="80" t="s">
        <v>1645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320</v>
      </c>
      <c r="AR312" s="81">
        <v>189</v>
      </c>
      <c r="AS312" s="81">
        <v>0</v>
      </c>
      <c r="AT312" s="81">
        <v>0</v>
      </c>
      <c r="AU312" s="81">
        <v>0</v>
      </c>
      <c r="AV312" s="81">
        <v>0</v>
      </c>
      <c r="AW312" s="81"/>
      <c r="AX312" s="82"/>
      <c r="AY312" s="81">
        <v>1516.3999999999999</v>
      </c>
      <c r="AZ312" s="81">
        <v>21343.8</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2090</v>
      </c>
      <c r="B313" s="80">
        <v>52</v>
      </c>
      <c r="C313" s="80">
        <v>1</v>
      </c>
      <c r="D313" s="80">
        <v>4</v>
      </c>
      <c r="E313" s="80">
        <v>1990</v>
      </c>
      <c r="F313" s="80" t="s">
        <v>562</v>
      </c>
      <c r="G313" s="80" t="s">
        <v>2091</v>
      </c>
      <c r="H313" s="80" t="s">
        <v>2092</v>
      </c>
      <c r="I313" s="177"/>
      <c r="J313" s="81">
        <v>414.53672369439727</v>
      </c>
      <c r="K313" s="81">
        <v>0.77035991176915042</v>
      </c>
      <c r="L313" s="81">
        <v>0</v>
      </c>
      <c r="M313" s="81">
        <v>17.600650047262796</v>
      </c>
      <c r="N313" s="81">
        <v>13.809004968577767</v>
      </c>
      <c r="O313" s="81">
        <v>8.2565121577379355</v>
      </c>
      <c r="P313" s="81">
        <v>10.234293520280955</v>
      </c>
      <c r="Q313" s="81">
        <v>0.80577198564214358</v>
      </c>
      <c r="R313" s="81">
        <v>0</v>
      </c>
      <c r="S313" s="81">
        <v>0.76726411607359968</v>
      </c>
      <c r="T313" s="82"/>
      <c r="U313" s="81">
        <v>9858911</v>
      </c>
      <c r="V313" s="81">
        <v>237</v>
      </c>
      <c r="W313" s="81">
        <v>0</v>
      </c>
      <c r="X313" s="81">
        <v>5501</v>
      </c>
      <c r="Y313" s="81">
        <v>4258</v>
      </c>
      <c r="Z313" s="81">
        <v>3396</v>
      </c>
      <c r="AA313" s="81">
        <v>2485</v>
      </c>
      <c r="AB313" s="81">
        <v>13083</v>
      </c>
      <c r="AC313" s="81">
        <v>0</v>
      </c>
      <c r="AD313" s="81">
        <v>0.76726411607359968</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2093</v>
      </c>
      <c r="B314" s="80">
        <v>53</v>
      </c>
      <c r="C314" s="80">
        <v>2</v>
      </c>
      <c r="D314" s="80">
        <v>4</v>
      </c>
      <c r="E314" s="80">
        <v>2005</v>
      </c>
      <c r="F314" s="80" t="s">
        <v>565</v>
      </c>
      <c r="G314" s="80" t="s">
        <v>2091</v>
      </c>
      <c r="H314" s="80" t="s">
        <v>2092</v>
      </c>
      <c r="I314" s="177"/>
      <c r="J314" s="81">
        <v>175.02032917927437</v>
      </c>
      <c r="K314" s="81">
        <v>0.93045616929821917</v>
      </c>
      <c r="L314" s="81">
        <v>0</v>
      </c>
      <c r="M314" s="81">
        <v>39.554007238914892</v>
      </c>
      <c r="N314" s="81">
        <v>21.235996373057798</v>
      </c>
      <c r="O314" s="81">
        <v>11.311731054362902</v>
      </c>
      <c r="P314" s="81">
        <v>14.070200495479749</v>
      </c>
      <c r="Q314" s="81">
        <v>0.75528777309550943</v>
      </c>
      <c r="R314" s="81">
        <v>0</v>
      </c>
      <c r="S314" s="81">
        <v>1.6099254237088683</v>
      </c>
      <c r="T314" s="82"/>
      <c r="U314" s="81">
        <v>4066629</v>
      </c>
      <c r="V314" s="81">
        <v>312</v>
      </c>
      <c r="W314" s="81">
        <v>0</v>
      </c>
      <c r="X314" s="81">
        <v>5524</v>
      </c>
      <c r="Y314" s="81">
        <v>5113</v>
      </c>
      <c r="Z314" s="81">
        <v>5384</v>
      </c>
      <c r="AA314" s="81">
        <v>2798</v>
      </c>
      <c r="AB314" s="81">
        <v>12820</v>
      </c>
      <c r="AC314" s="81">
        <v>0</v>
      </c>
      <c r="AD314" s="81">
        <v>1.6099254237088683</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2094</v>
      </c>
      <c r="B315" s="80">
        <v>54</v>
      </c>
      <c r="C315" s="80">
        <v>3</v>
      </c>
      <c r="D315" s="80">
        <v>4</v>
      </c>
      <c r="E315" s="80">
        <v>2006</v>
      </c>
      <c r="F315" s="80" t="s">
        <v>566</v>
      </c>
      <c r="G315" s="80" t="s">
        <v>2091</v>
      </c>
      <c r="H315" s="80" t="s">
        <v>2092</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2095</v>
      </c>
      <c r="B316" s="80">
        <v>55</v>
      </c>
      <c r="C316" s="80">
        <v>4</v>
      </c>
      <c r="D316" s="80">
        <v>4</v>
      </c>
      <c r="E316" s="80">
        <v>2007</v>
      </c>
      <c r="F316" s="80" t="s">
        <v>567</v>
      </c>
      <c r="G316" s="80" t="s">
        <v>2091</v>
      </c>
      <c r="H316" s="80" t="s">
        <v>2092</v>
      </c>
      <c r="I316" s="177"/>
      <c r="J316" s="81">
        <v>264.16816580826776</v>
      </c>
      <c r="K316" s="81">
        <v>0.69906933388597547</v>
      </c>
      <c r="L316" s="81">
        <v>0</v>
      </c>
      <c r="M316" s="81">
        <v>42.546734705796318</v>
      </c>
      <c r="N316" s="81">
        <v>21.122465727733072</v>
      </c>
      <c r="O316" s="81">
        <v>11.356303613233964</v>
      </c>
      <c r="P316" s="81">
        <v>14.619913537940228</v>
      </c>
      <c r="Q316" s="81">
        <v>0.82041523818335749</v>
      </c>
      <c r="R316" s="81">
        <v>0</v>
      </c>
      <c r="S316" s="81">
        <v>1.9042039042621839</v>
      </c>
      <c r="T316" s="82"/>
      <c r="U316" s="81">
        <v>7459026</v>
      </c>
      <c r="V316" s="81">
        <v>236</v>
      </c>
      <c r="W316" s="81">
        <v>0</v>
      </c>
      <c r="X316" s="81">
        <v>6815</v>
      </c>
      <c r="Y316" s="81">
        <v>5354</v>
      </c>
      <c r="Z316" s="81">
        <v>5619</v>
      </c>
      <c r="AA316" s="81">
        <v>2863</v>
      </c>
      <c r="AB316" s="81">
        <v>13189</v>
      </c>
      <c r="AC316" s="81">
        <v>0</v>
      </c>
      <c r="AD316" s="81">
        <v>1.9042039042621839</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2096</v>
      </c>
      <c r="B317" s="80">
        <v>56</v>
      </c>
      <c r="C317" s="80">
        <v>5</v>
      </c>
      <c r="D317" s="80">
        <v>4</v>
      </c>
      <c r="E317" s="80">
        <v>2008</v>
      </c>
      <c r="F317" s="80" t="s">
        <v>84</v>
      </c>
      <c r="G317" s="80" t="s">
        <v>2091</v>
      </c>
      <c r="H317" s="80" t="s">
        <v>2092</v>
      </c>
      <c r="I317" s="177"/>
      <c r="J317" s="81">
        <v>291.39205678948917</v>
      </c>
      <c r="K317" s="81">
        <v>0.52654176396917429</v>
      </c>
      <c r="L317" s="81">
        <v>0</v>
      </c>
      <c r="M317" s="81">
        <v>42.938432219351846</v>
      </c>
      <c r="N317" s="81">
        <v>23.371432842580077</v>
      </c>
      <c r="O317" s="81">
        <v>11.289493995087271</v>
      </c>
      <c r="P317" s="81">
        <v>14.404325392360343</v>
      </c>
      <c r="Q317" s="81">
        <v>0.81810658267448411</v>
      </c>
      <c r="R317" s="81">
        <v>0</v>
      </c>
      <c r="S317" s="81">
        <v>1.2025203499932504</v>
      </c>
      <c r="T317" s="82"/>
      <c r="U317" s="81">
        <v>9349451</v>
      </c>
      <c r="V317" s="81">
        <v>236</v>
      </c>
      <c r="W317" s="81">
        <v>0</v>
      </c>
      <c r="X317" s="81">
        <v>6815</v>
      </c>
      <c r="Y317" s="81">
        <v>5472</v>
      </c>
      <c r="Z317" s="81">
        <v>5782</v>
      </c>
      <c r="AA317" s="81">
        <v>2824</v>
      </c>
      <c r="AB317" s="81">
        <v>13368</v>
      </c>
      <c r="AC317" s="81">
        <v>0</v>
      </c>
      <c r="AD317" s="81">
        <v>1.2025203499932504</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2097</v>
      </c>
      <c r="B318" s="80">
        <v>57</v>
      </c>
      <c r="C318" s="80">
        <v>6</v>
      </c>
      <c r="D318" s="80">
        <v>4</v>
      </c>
      <c r="E318" s="80">
        <v>2009</v>
      </c>
      <c r="F318" s="80" t="s">
        <v>85</v>
      </c>
      <c r="G318" s="80" t="s">
        <v>2091</v>
      </c>
      <c r="H318" s="80" t="s">
        <v>2092</v>
      </c>
      <c r="I318" s="177"/>
      <c r="J318" s="81">
        <v>248.46748438703236</v>
      </c>
      <c r="K318" s="81">
        <v>0.67704225027260478</v>
      </c>
      <c r="L318" s="81">
        <v>0.85989500762454318</v>
      </c>
      <c r="M318" s="81">
        <v>37.301440581884385</v>
      </c>
      <c r="N318" s="81">
        <v>21.425666448023481</v>
      </c>
      <c r="O318" s="81">
        <v>11.657201352105435</v>
      </c>
      <c r="P318" s="81">
        <v>13.648351044907038</v>
      </c>
      <c r="Q318" s="81">
        <v>0.78037994156656543</v>
      </c>
      <c r="R318" s="81">
        <v>0</v>
      </c>
      <c r="S318" s="81">
        <v>1.1714117087313893</v>
      </c>
      <c r="T318" s="82"/>
      <c r="U318" s="81">
        <v>6595521</v>
      </c>
      <c r="V318" s="81">
        <v>247</v>
      </c>
      <c r="W318" s="81">
        <v>23</v>
      </c>
      <c r="X318" s="81">
        <v>6807</v>
      </c>
      <c r="Y318" s="81">
        <v>5490</v>
      </c>
      <c r="Z318" s="81">
        <v>5893</v>
      </c>
      <c r="AA318" s="81">
        <v>2747</v>
      </c>
      <c r="AB318" s="81">
        <v>13386</v>
      </c>
      <c r="AC318" s="81">
        <v>0</v>
      </c>
      <c r="AD318" s="81">
        <v>1.1714117087313893</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18.77</v>
      </c>
      <c r="BL318" s="81">
        <v>0</v>
      </c>
      <c r="BM318" s="82"/>
      <c r="BN318" s="81">
        <v>0</v>
      </c>
      <c r="BO318" s="81">
        <v>0</v>
      </c>
      <c r="BP318" s="81">
        <v>0</v>
      </c>
      <c r="BQ318" s="81">
        <v>0</v>
      </c>
      <c r="BR318" s="81">
        <v>2</v>
      </c>
      <c r="BS318" s="81">
        <v>0</v>
      </c>
      <c r="BT318"/>
      <c r="BU318" s="80"/>
      <c r="BV318" s="80"/>
      <c r="BW318" s="80"/>
      <c r="BX318" s="80"/>
      <c r="BY318" s="80"/>
      <c r="BZ318" s="80"/>
      <c r="CA318" s="80"/>
      <c r="CB318" s="80"/>
      <c r="CC318" s="80"/>
    </row>
    <row r="319" spans="1:81">
      <c r="A319" s="80" t="s">
        <v>2098</v>
      </c>
      <c r="B319" s="80">
        <v>58</v>
      </c>
      <c r="C319" s="80">
        <v>7</v>
      </c>
      <c r="D319" s="80">
        <v>4</v>
      </c>
      <c r="E319" s="80">
        <v>2010</v>
      </c>
      <c r="F319" s="80" t="s">
        <v>86</v>
      </c>
      <c r="G319" s="80" t="s">
        <v>2091</v>
      </c>
      <c r="H319" s="80" t="s">
        <v>2092</v>
      </c>
      <c r="I319" s="177"/>
      <c r="J319" s="81">
        <v>289.1356774054953</v>
      </c>
      <c r="K319" s="81">
        <v>0.58923269609903861</v>
      </c>
      <c r="L319" s="81">
        <v>0.84890844466164939</v>
      </c>
      <c r="M319" s="81">
        <v>42.579009895329371</v>
      </c>
      <c r="N319" s="81">
        <v>27.497870903697873</v>
      </c>
      <c r="O319" s="81">
        <v>11.695825951646952</v>
      </c>
      <c r="P319" s="81">
        <v>13.478168026718636</v>
      </c>
      <c r="Q319" s="81">
        <v>0.81697662163899398</v>
      </c>
      <c r="R319" s="81">
        <v>0</v>
      </c>
      <c r="S319" s="81">
        <v>1.2005439666977575</v>
      </c>
      <c r="T319" s="82"/>
      <c r="U319" s="81">
        <v>7726490</v>
      </c>
      <c r="V319" s="81">
        <v>247</v>
      </c>
      <c r="W319" s="81">
        <v>23</v>
      </c>
      <c r="X319" s="81">
        <v>6807</v>
      </c>
      <c r="Y319" s="81">
        <v>5554</v>
      </c>
      <c r="Z319" s="81">
        <v>5940</v>
      </c>
      <c r="AA319" s="81">
        <v>2645</v>
      </c>
      <c r="AB319" s="81">
        <v>13428</v>
      </c>
      <c r="AC319" s="81">
        <v>0</v>
      </c>
      <c r="AD319" s="81">
        <v>1.2005439666977575</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9.74</v>
      </c>
      <c r="BL319" s="81">
        <v>0</v>
      </c>
      <c r="BM319" s="82"/>
      <c r="BN319" s="81">
        <v>0</v>
      </c>
      <c r="BO319" s="81">
        <v>0</v>
      </c>
      <c r="BP319" s="81">
        <v>0</v>
      </c>
      <c r="BQ319" s="81">
        <v>0</v>
      </c>
      <c r="BR319" s="81">
        <v>1</v>
      </c>
      <c r="BS319" s="81">
        <v>0</v>
      </c>
      <c r="BT319"/>
      <c r="BU319" s="80">
        <v>9.74</v>
      </c>
      <c r="BV319" s="80">
        <v>0</v>
      </c>
      <c r="BW319" s="80">
        <v>0</v>
      </c>
      <c r="BX319" s="80">
        <v>0</v>
      </c>
      <c r="BY319" s="80">
        <v>0</v>
      </c>
      <c r="BZ319" s="80">
        <v>0</v>
      </c>
      <c r="CA319" s="80">
        <v>0</v>
      </c>
      <c r="CB319" s="80">
        <v>0</v>
      </c>
      <c r="CC319" s="80">
        <v>0</v>
      </c>
    </row>
    <row r="320" spans="1:81">
      <c r="A320" s="80" t="s">
        <v>2099</v>
      </c>
      <c r="B320" s="80">
        <v>59</v>
      </c>
      <c r="C320" s="80">
        <v>8</v>
      </c>
      <c r="D320" s="80">
        <v>4</v>
      </c>
      <c r="E320" s="80">
        <v>2011</v>
      </c>
      <c r="F320" s="80" t="s">
        <v>87</v>
      </c>
      <c r="G320" s="80" t="s">
        <v>2091</v>
      </c>
      <c r="H320" s="80" t="s">
        <v>2092</v>
      </c>
      <c r="I320" s="177"/>
      <c r="J320" s="81">
        <v>264.08557227602256</v>
      </c>
      <c r="K320" s="81">
        <v>0.66612175130040407</v>
      </c>
      <c r="L320" s="81">
        <v>0.92482163116545923</v>
      </c>
      <c r="M320" s="81">
        <v>39.889020913997193</v>
      </c>
      <c r="N320" s="81">
        <v>25.391074938598418</v>
      </c>
      <c r="O320" s="81">
        <v>11.645630983342047</v>
      </c>
      <c r="P320" s="81">
        <v>12.519597433196738</v>
      </c>
      <c r="Q320" s="81">
        <v>0.94326674227926122</v>
      </c>
      <c r="R320" s="81">
        <v>0</v>
      </c>
      <c r="S320" s="81">
        <v>1.2421890047819875</v>
      </c>
      <c r="T320" s="82"/>
      <c r="U320" s="81">
        <v>7280942</v>
      </c>
      <c r="V320" s="81">
        <v>247</v>
      </c>
      <c r="W320" s="81">
        <v>23</v>
      </c>
      <c r="X320" s="81">
        <v>6807</v>
      </c>
      <c r="Y320" s="81">
        <v>5599</v>
      </c>
      <c r="Z320" s="81">
        <v>6043</v>
      </c>
      <c r="AA320" s="81">
        <v>2530</v>
      </c>
      <c r="AB320" s="81">
        <v>13441</v>
      </c>
      <c r="AC320" s="81">
        <v>0</v>
      </c>
      <c r="AD320" s="81">
        <v>1.2421890047819875</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v>
      </c>
      <c r="BK320" s="81">
        <v>23.856999999999999</v>
      </c>
      <c r="BL320" s="81">
        <v>0</v>
      </c>
      <c r="BM320" s="82"/>
      <c r="BN320" s="81">
        <v>0</v>
      </c>
      <c r="BO320" s="81">
        <v>0</v>
      </c>
      <c r="BP320" s="81">
        <v>0</v>
      </c>
      <c r="BQ320" s="81">
        <v>0</v>
      </c>
      <c r="BR320" s="81">
        <v>3</v>
      </c>
      <c r="BS320" s="81">
        <v>0</v>
      </c>
      <c r="BT320"/>
      <c r="BU320" s="80">
        <v>15.067</v>
      </c>
      <c r="BV320" s="80">
        <v>8.7899999999999991</v>
      </c>
      <c r="BW320" s="80">
        <v>0</v>
      </c>
      <c r="BX320" s="80">
        <v>0</v>
      </c>
      <c r="BY320" s="80">
        <v>0</v>
      </c>
      <c r="BZ320" s="80">
        <v>0</v>
      </c>
      <c r="CA320" s="80">
        <v>0</v>
      </c>
      <c r="CB320" s="80">
        <v>0</v>
      </c>
      <c r="CC320" s="80">
        <v>0</v>
      </c>
    </row>
    <row r="321" spans="1:81">
      <c r="A321" s="80" t="s">
        <v>2100</v>
      </c>
      <c r="B321" s="80">
        <v>60</v>
      </c>
      <c r="C321" s="80">
        <v>9</v>
      </c>
      <c r="D321" s="80">
        <v>4</v>
      </c>
      <c r="E321" s="80">
        <v>2012</v>
      </c>
      <c r="F321" s="80" t="s">
        <v>88</v>
      </c>
      <c r="G321" s="80" t="s">
        <v>2091</v>
      </c>
      <c r="H321" s="80" t="s">
        <v>2092</v>
      </c>
      <c r="I321" s="177"/>
      <c r="J321" s="81">
        <v>285.97148445862615</v>
      </c>
      <c r="K321" s="81">
        <v>0.61724736648399714</v>
      </c>
      <c r="L321" s="81">
        <v>0.95659887897324281</v>
      </c>
      <c r="M321" s="81">
        <v>43.737921856436643</v>
      </c>
      <c r="N321" s="81">
        <v>24.663094983200626</v>
      </c>
      <c r="O321" s="81">
        <v>11.777688886113125</v>
      </c>
      <c r="P321" s="81">
        <v>12.322092178820292</v>
      </c>
      <c r="Q321" s="81">
        <v>1.0249130166792133</v>
      </c>
      <c r="R321" s="81">
        <v>0</v>
      </c>
      <c r="S321" s="81">
        <v>1.1963249622503163</v>
      </c>
      <c r="T321" s="82"/>
      <c r="U321" s="81">
        <v>7445025</v>
      </c>
      <c r="V321" s="81">
        <v>247</v>
      </c>
      <c r="W321" s="81">
        <v>23</v>
      </c>
      <c r="X321" s="81">
        <v>6807</v>
      </c>
      <c r="Y321" s="81">
        <v>5656</v>
      </c>
      <c r="Z321" s="81">
        <v>6160</v>
      </c>
      <c r="AA321" s="81">
        <v>2476</v>
      </c>
      <c r="AB321" s="81">
        <v>13442</v>
      </c>
      <c r="AC321" s="81">
        <v>0</v>
      </c>
      <c r="AD321" s="81">
        <v>1.1963249622503163</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v>
      </c>
      <c r="BK321" s="81">
        <v>20.546999999999997</v>
      </c>
      <c r="BL321" s="81">
        <v>0</v>
      </c>
      <c r="BM321" s="82"/>
      <c r="BN321" s="81">
        <v>0</v>
      </c>
      <c r="BO321" s="81">
        <v>0</v>
      </c>
      <c r="BP321" s="81">
        <v>0</v>
      </c>
      <c r="BQ321" s="81">
        <v>0</v>
      </c>
      <c r="BR321" s="81">
        <v>3</v>
      </c>
      <c r="BS321" s="81">
        <v>0</v>
      </c>
      <c r="BT321"/>
      <c r="BU321" s="80">
        <v>13.287000000000001</v>
      </c>
      <c r="BV321" s="80">
        <v>7.26</v>
      </c>
      <c r="BW321" s="80">
        <v>0</v>
      </c>
      <c r="BX321" s="80">
        <v>0</v>
      </c>
      <c r="BY321" s="80">
        <v>0</v>
      </c>
      <c r="BZ321" s="80">
        <v>0</v>
      </c>
      <c r="CA321" s="80">
        <v>0</v>
      </c>
      <c r="CB321" s="80">
        <v>0</v>
      </c>
      <c r="CC321" s="80">
        <v>0</v>
      </c>
    </row>
    <row r="322" spans="1:81">
      <c r="A322" s="80" t="s">
        <v>2101</v>
      </c>
      <c r="B322" s="80">
        <v>61</v>
      </c>
      <c r="C322" s="80">
        <v>10</v>
      </c>
      <c r="D322" s="80">
        <v>4</v>
      </c>
      <c r="E322" s="80">
        <v>2013</v>
      </c>
      <c r="F322" s="80" t="s">
        <v>89</v>
      </c>
      <c r="G322" s="80" t="s">
        <v>2091</v>
      </c>
      <c r="H322" s="80" t="s">
        <v>2092</v>
      </c>
      <c r="I322" s="177"/>
      <c r="J322" s="81">
        <v>309.2558621854709</v>
      </c>
      <c r="K322" s="81">
        <v>0.50076378750496864</v>
      </c>
      <c r="L322" s="81">
        <v>0.86298399257399794</v>
      </c>
      <c r="M322" s="81">
        <v>42.739066864536845</v>
      </c>
      <c r="N322" s="81">
        <v>23.967836236864589</v>
      </c>
      <c r="O322" s="81">
        <v>11.439033692321829</v>
      </c>
      <c r="P322" s="81">
        <v>12.453441679550417</v>
      </c>
      <c r="Q322" s="81">
        <v>1.0353355900030574</v>
      </c>
      <c r="R322" s="81">
        <v>0</v>
      </c>
      <c r="S322" s="81">
        <v>1.2310755165609446</v>
      </c>
      <c r="T322" s="82"/>
      <c r="U322" s="81">
        <v>8055881</v>
      </c>
      <c r="V322" s="81">
        <v>247</v>
      </c>
      <c r="W322" s="81">
        <v>23</v>
      </c>
      <c r="X322" s="81">
        <v>6807</v>
      </c>
      <c r="Y322" s="81">
        <v>5696</v>
      </c>
      <c r="Z322" s="81">
        <v>6250</v>
      </c>
      <c r="AA322" s="81">
        <v>2493</v>
      </c>
      <c r="AB322" s="81">
        <v>13384</v>
      </c>
      <c r="AC322" s="81">
        <v>0</v>
      </c>
      <c r="AD322" s="81">
        <v>1.2310755165609446</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v>
      </c>
      <c r="BK322" s="81">
        <v>22.157</v>
      </c>
      <c r="BL322" s="81">
        <v>0</v>
      </c>
      <c r="BM322" s="82"/>
      <c r="BN322" s="81">
        <v>0</v>
      </c>
      <c r="BO322" s="81">
        <v>0</v>
      </c>
      <c r="BP322" s="81">
        <v>0</v>
      </c>
      <c r="BQ322" s="81">
        <v>0</v>
      </c>
      <c r="BR322" s="81">
        <v>3</v>
      </c>
      <c r="BS322" s="81">
        <v>0</v>
      </c>
      <c r="BT322"/>
      <c r="BU322" s="80">
        <v>14.567</v>
      </c>
      <c r="BV322" s="80">
        <v>7.59</v>
      </c>
      <c r="BW322" s="80">
        <v>0</v>
      </c>
      <c r="BX322" s="80">
        <v>0</v>
      </c>
      <c r="BY322" s="80">
        <v>0</v>
      </c>
      <c r="BZ322" s="80">
        <v>0</v>
      </c>
      <c r="CA322" s="80">
        <v>0</v>
      </c>
      <c r="CB322" s="80">
        <v>0</v>
      </c>
      <c r="CC322" s="80">
        <v>0</v>
      </c>
    </row>
    <row r="323" spans="1:81">
      <c r="A323" s="80" t="s">
        <v>2102</v>
      </c>
      <c r="B323" s="80">
        <v>62</v>
      </c>
      <c r="C323" s="80">
        <v>11</v>
      </c>
      <c r="D323" s="80">
        <v>4</v>
      </c>
      <c r="E323" s="80">
        <v>2014</v>
      </c>
      <c r="F323" s="80" t="s">
        <v>90</v>
      </c>
      <c r="G323" s="80" t="s">
        <v>2091</v>
      </c>
      <c r="H323" s="80" t="s">
        <v>2092</v>
      </c>
      <c r="I323" s="177"/>
      <c r="J323" s="81">
        <v>266.33715733738228</v>
      </c>
      <c r="K323" s="81">
        <v>0.86524619747612341</v>
      </c>
      <c r="L323" s="81">
        <v>1.1723054842513159</v>
      </c>
      <c r="M323" s="81">
        <v>46.439715701734613</v>
      </c>
      <c r="N323" s="81">
        <v>22.81741269954161</v>
      </c>
      <c r="O323" s="81">
        <v>10.908021192279978</v>
      </c>
      <c r="P323" s="81">
        <v>12.05624934657512</v>
      </c>
      <c r="Q323" s="81">
        <v>0.98133414031241073</v>
      </c>
      <c r="R323" s="81">
        <v>0</v>
      </c>
      <c r="S323" s="81">
        <v>1.5089301772107551</v>
      </c>
      <c r="T323" s="82"/>
      <c r="U323" s="81">
        <v>7790661</v>
      </c>
      <c r="V323" s="81">
        <v>353</v>
      </c>
      <c r="W323" s="81">
        <v>45</v>
      </c>
      <c r="X323" s="81">
        <v>7697</v>
      </c>
      <c r="Y323" s="81">
        <v>5693</v>
      </c>
      <c r="Z323" s="81">
        <v>6277</v>
      </c>
      <c r="AA323" s="81">
        <v>2401</v>
      </c>
      <c r="AB323" s="81">
        <v>13222</v>
      </c>
      <c r="AC323" s="81">
        <v>0</v>
      </c>
      <c r="AD323" s="81">
        <v>1.5089301772107551</v>
      </c>
      <c r="AE323" s="82"/>
      <c r="AF323" s="81">
        <v>74663059.518413246</v>
      </c>
      <c r="AG323" s="81">
        <v>662407.36799124</v>
      </c>
      <c r="AH323" s="81">
        <v>318155.07739925291</v>
      </c>
      <c r="AI323" s="81">
        <v>46473568.099235184</v>
      </c>
      <c r="AJ323" s="81">
        <v>25761457.963780504</v>
      </c>
      <c r="AK323" s="81">
        <v>0</v>
      </c>
      <c r="AL323" s="81">
        <v>0</v>
      </c>
      <c r="AM323" s="81">
        <v>1815183.0208116991</v>
      </c>
      <c r="AN323" s="81">
        <v>0</v>
      </c>
      <c r="AO323" s="81">
        <v>0</v>
      </c>
      <c r="AP323" s="82"/>
      <c r="AQ323" s="81">
        <v>60</v>
      </c>
      <c r="AR323" s="81">
        <v>16</v>
      </c>
      <c r="AS323" s="81">
        <v>0</v>
      </c>
      <c r="AT323" s="81">
        <v>0</v>
      </c>
      <c r="AU323" s="81">
        <v>0</v>
      </c>
      <c r="AV323" s="81">
        <v>1</v>
      </c>
      <c r="AW323" s="81" t="s">
        <v>564</v>
      </c>
      <c r="AX323" s="82"/>
      <c r="AY323" s="81">
        <v>258.2</v>
      </c>
      <c r="AZ323" s="81">
        <v>819.1</v>
      </c>
      <c r="BA323" s="81">
        <v>0</v>
      </c>
      <c r="BB323" s="81">
        <v>0</v>
      </c>
      <c r="BC323" s="81">
        <v>0</v>
      </c>
      <c r="BD323" s="81">
        <v>780</v>
      </c>
      <c r="BE323" s="81" t="s">
        <v>564</v>
      </c>
      <c r="BF323" s="82"/>
      <c r="BG323" s="81">
        <v>0</v>
      </c>
      <c r="BH323" s="81">
        <v>0</v>
      </c>
      <c r="BI323" s="81">
        <v>0</v>
      </c>
      <c r="BJ323" s="81">
        <v>0</v>
      </c>
      <c r="BK323" s="81">
        <v>22.605</v>
      </c>
      <c r="BL323" s="81">
        <v>0</v>
      </c>
      <c r="BM323" s="82"/>
      <c r="BN323" s="81">
        <v>0</v>
      </c>
      <c r="BO323" s="81">
        <v>0</v>
      </c>
      <c r="BP323" s="81">
        <v>0</v>
      </c>
      <c r="BQ323" s="81">
        <v>0</v>
      </c>
      <c r="BR323" s="81">
        <v>3</v>
      </c>
      <c r="BS323" s="81">
        <v>0</v>
      </c>
      <c r="BT323"/>
      <c r="BU323" s="80">
        <v>14.035</v>
      </c>
      <c r="BV323" s="80">
        <v>8.57</v>
      </c>
      <c r="BW323" s="80">
        <v>0</v>
      </c>
      <c r="BX323" s="80">
        <v>0</v>
      </c>
      <c r="BY323" s="80">
        <v>0</v>
      </c>
      <c r="BZ323" s="80">
        <v>0</v>
      </c>
      <c r="CA323" s="80">
        <v>0</v>
      </c>
      <c r="CB323" s="80">
        <v>0</v>
      </c>
      <c r="CC323" s="80">
        <v>0</v>
      </c>
    </row>
    <row r="324" spans="1:81">
      <c r="A324" s="80" t="s">
        <v>2103</v>
      </c>
      <c r="B324" s="80">
        <v>63</v>
      </c>
      <c r="C324" s="80">
        <v>12</v>
      </c>
      <c r="D324" s="80">
        <v>4</v>
      </c>
      <c r="E324" s="80">
        <v>2015</v>
      </c>
      <c r="F324" s="80" t="s">
        <v>91</v>
      </c>
      <c r="G324" s="80" t="s">
        <v>2091</v>
      </c>
      <c r="H324" s="80" t="s">
        <v>2092</v>
      </c>
      <c r="I324" s="177"/>
      <c r="J324" s="81">
        <v>240.64043869204264</v>
      </c>
      <c r="K324" s="81">
        <v>0.83277336061586771</v>
      </c>
      <c r="L324" s="81">
        <v>1.2530433077455061</v>
      </c>
      <c r="M324" s="81">
        <v>44.919545557534633</v>
      </c>
      <c r="N324" s="81">
        <v>20.891551838826988</v>
      </c>
      <c r="O324" s="81">
        <v>10.843515368858204</v>
      </c>
      <c r="P324" s="81">
        <v>11.789344132533675</v>
      </c>
      <c r="Q324" s="81">
        <v>0.95174053459200714</v>
      </c>
      <c r="R324" s="81">
        <v>0</v>
      </c>
      <c r="S324" s="81">
        <v>1.2924553783493606</v>
      </c>
      <c r="T324" s="82"/>
      <c r="U324" s="81">
        <v>7696905</v>
      </c>
      <c r="V324" s="81">
        <v>353</v>
      </c>
      <c r="W324" s="81">
        <v>45</v>
      </c>
      <c r="X324" s="81">
        <v>7697</v>
      </c>
      <c r="Y324" s="81">
        <v>5682</v>
      </c>
      <c r="Z324" s="81">
        <v>6300</v>
      </c>
      <c r="AA324" s="81">
        <v>2346</v>
      </c>
      <c r="AB324" s="81">
        <v>13099</v>
      </c>
      <c r="AC324" s="81">
        <v>0</v>
      </c>
      <c r="AD324" s="81">
        <v>1.2924553783493606</v>
      </c>
      <c r="AE324" s="82"/>
      <c r="AF324" s="81">
        <v>67863799.401497096</v>
      </c>
      <c r="AG324" s="81">
        <v>584106.69808684464</v>
      </c>
      <c r="AH324" s="81">
        <v>274351.44531406765</v>
      </c>
      <c r="AI324" s="81">
        <v>49441410.496228255</v>
      </c>
      <c r="AJ324" s="81">
        <v>24800870.395061232</v>
      </c>
      <c r="AK324" s="81">
        <v>0</v>
      </c>
      <c r="AL324" s="81">
        <v>0</v>
      </c>
      <c r="AM324" s="81">
        <v>1795163.0017616428</v>
      </c>
      <c r="AN324" s="81">
        <v>0</v>
      </c>
      <c r="AO324" s="81">
        <v>0</v>
      </c>
      <c r="AP324" s="82"/>
      <c r="AQ324" s="81">
        <v>75</v>
      </c>
      <c r="AR324" s="81">
        <v>23</v>
      </c>
      <c r="AS324" s="81">
        <v>0</v>
      </c>
      <c r="AT324" s="81">
        <v>0</v>
      </c>
      <c r="AU324" s="81">
        <v>0</v>
      </c>
      <c r="AV324" s="81">
        <v>1</v>
      </c>
      <c r="AW324" s="81" t="s">
        <v>564</v>
      </c>
      <c r="AX324" s="82"/>
      <c r="AY324" s="81">
        <v>346.79999999999995</v>
      </c>
      <c r="AZ324" s="81">
        <v>1054.2</v>
      </c>
      <c r="BA324" s="81">
        <v>0</v>
      </c>
      <c r="BB324" s="81">
        <v>0</v>
      </c>
      <c r="BC324" s="81">
        <v>0</v>
      </c>
      <c r="BD324" s="81">
        <v>780</v>
      </c>
      <c r="BE324" s="81" t="s">
        <v>564</v>
      </c>
      <c r="BF324" s="82"/>
      <c r="BG324" s="81">
        <v>0</v>
      </c>
      <c r="BH324" s="81">
        <v>0</v>
      </c>
      <c r="BI324" s="81">
        <v>0</v>
      </c>
      <c r="BJ324" s="81">
        <v>0</v>
      </c>
      <c r="BK324" s="81">
        <v>12.586</v>
      </c>
      <c r="BL324" s="81">
        <v>0</v>
      </c>
      <c r="BM324" s="82"/>
      <c r="BN324" s="81">
        <v>0</v>
      </c>
      <c r="BO324" s="81">
        <v>0</v>
      </c>
      <c r="BP324" s="81">
        <v>0</v>
      </c>
      <c r="BQ324" s="81">
        <v>0</v>
      </c>
      <c r="BR324" s="81">
        <v>2</v>
      </c>
      <c r="BS324" s="81">
        <v>0</v>
      </c>
      <c r="BT324"/>
      <c r="BU324" s="80">
        <v>12.586</v>
      </c>
      <c r="BV324" s="80">
        <v>0</v>
      </c>
      <c r="BW324" s="80">
        <v>0</v>
      </c>
      <c r="BX324" s="80">
        <v>0</v>
      </c>
      <c r="BY324" s="80">
        <v>0</v>
      </c>
      <c r="BZ324" s="80">
        <v>0</v>
      </c>
      <c r="CA324" s="80">
        <v>0</v>
      </c>
      <c r="CB324" s="80">
        <v>0</v>
      </c>
      <c r="CC324" s="80">
        <v>0</v>
      </c>
    </row>
    <row r="325" spans="1:81">
      <c r="A325" s="80" t="s">
        <v>2104</v>
      </c>
      <c r="B325" s="80">
        <v>64</v>
      </c>
      <c r="C325" s="80">
        <v>13</v>
      </c>
      <c r="D325" s="80">
        <v>4</v>
      </c>
      <c r="E325" s="80">
        <v>2016</v>
      </c>
      <c r="F325" s="80" t="s">
        <v>92</v>
      </c>
      <c r="G325" s="80" t="s">
        <v>2091</v>
      </c>
      <c r="H325" s="80" t="s">
        <v>2092</v>
      </c>
      <c r="I325" s="177"/>
      <c r="J325" s="81">
        <v>264.91616530404713</v>
      </c>
      <c r="K325" s="81">
        <v>0.8151164667052565</v>
      </c>
      <c r="L325" s="81">
        <v>1.29388350532996</v>
      </c>
      <c r="M325" s="81">
        <v>39.479282937796029</v>
      </c>
      <c r="N325" s="81">
        <v>20.203781803236751</v>
      </c>
      <c r="O325" s="81">
        <v>10.830858136122215</v>
      </c>
      <c r="P325" s="81">
        <v>11.660932641745724</v>
      </c>
      <c r="Q325" s="81">
        <v>0.92535019687996101</v>
      </c>
      <c r="R325" s="81">
        <v>27.592241140698032</v>
      </c>
      <c r="S325" s="81">
        <v>1.3641880657018974</v>
      </c>
      <c r="T325" s="82"/>
      <c r="U325" s="81">
        <v>7992567.9999999991</v>
      </c>
      <c r="V325" s="81">
        <v>353</v>
      </c>
      <c r="W325" s="81">
        <v>45</v>
      </c>
      <c r="X325" s="81">
        <v>7697</v>
      </c>
      <c r="Y325" s="81">
        <v>5697</v>
      </c>
      <c r="Z325" s="81">
        <v>6370</v>
      </c>
      <c r="AA325" s="81">
        <v>2400</v>
      </c>
      <c r="AB325" s="81">
        <v>13101</v>
      </c>
      <c r="AC325" s="81">
        <v>4712483.1831560917</v>
      </c>
      <c r="AD325" s="81">
        <v>1.364188065701897</v>
      </c>
      <c r="AE325" s="82"/>
      <c r="AF325" s="81">
        <v>73471984.024307936</v>
      </c>
      <c r="AG325" s="81">
        <v>544483.79939305806</v>
      </c>
      <c r="AH325" s="81">
        <v>258395.55335935851</v>
      </c>
      <c r="AI325" s="81">
        <v>46151952.444588132</v>
      </c>
      <c r="AJ325" s="81">
        <v>24459906.455351349</v>
      </c>
      <c r="AK325" s="81">
        <v>0</v>
      </c>
      <c r="AL325" s="81">
        <v>0</v>
      </c>
      <c r="AM325" s="81">
        <v>1796831.9718267999</v>
      </c>
      <c r="AN325" s="81">
        <v>0</v>
      </c>
      <c r="AO325" s="81">
        <v>0</v>
      </c>
      <c r="AP325" s="82"/>
      <c r="AQ325" s="81">
        <v>93</v>
      </c>
      <c r="AR325" s="81">
        <v>25</v>
      </c>
      <c r="AS325" s="81">
        <v>0</v>
      </c>
      <c r="AT325" s="81">
        <v>0</v>
      </c>
      <c r="AU325" s="81">
        <v>0</v>
      </c>
      <c r="AV325" s="81">
        <v>1</v>
      </c>
      <c r="AW325" s="81" t="s">
        <v>564</v>
      </c>
      <c r="AX325" s="82"/>
      <c r="AY325" s="81">
        <v>437.1</v>
      </c>
      <c r="AZ325" s="81">
        <v>1164.3</v>
      </c>
      <c r="BA325" s="81">
        <v>0</v>
      </c>
      <c r="BB325" s="81">
        <v>0</v>
      </c>
      <c r="BC325" s="81">
        <v>0</v>
      </c>
      <c r="BD325" s="81">
        <v>816</v>
      </c>
      <c r="BE325" s="81" t="s">
        <v>564</v>
      </c>
      <c r="BF325" s="82"/>
      <c r="BG325" s="81">
        <v>0</v>
      </c>
      <c r="BH325" s="81">
        <v>0</v>
      </c>
      <c r="BI325" s="81">
        <v>0</v>
      </c>
      <c r="BJ325" s="81">
        <v>0</v>
      </c>
      <c r="BK325" s="81">
        <v>15.895999999999999</v>
      </c>
      <c r="BL325" s="81">
        <v>0</v>
      </c>
      <c r="BM325" s="82"/>
      <c r="BN325" s="81">
        <v>0</v>
      </c>
      <c r="BO325" s="81">
        <v>0</v>
      </c>
      <c r="BP325" s="81">
        <v>0</v>
      </c>
      <c r="BQ325" s="81">
        <v>0</v>
      </c>
      <c r="BR325" s="81">
        <v>3</v>
      </c>
      <c r="BS325" s="81">
        <v>0</v>
      </c>
      <c r="BT325"/>
      <c r="BU325" s="80">
        <v>7.7060000000000004</v>
      </c>
      <c r="BV325" s="80">
        <v>8.19</v>
      </c>
      <c r="BW325" s="80">
        <v>0</v>
      </c>
      <c r="BX325" s="80">
        <v>0</v>
      </c>
      <c r="BY325" s="80">
        <v>0</v>
      </c>
      <c r="BZ325" s="80">
        <v>0</v>
      </c>
      <c r="CA325" s="80">
        <v>0</v>
      </c>
      <c r="CB325" s="80">
        <v>0</v>
      </c>
      <c r="CC325" s="80">
        <v>0</v>
      </c>
    </row>
    <row r="326" spans="1:81">
      <c r="A326" s="80" t="s">
        <v>2105</v>
      </c>
      <c r="B326" s="80">
        <v>65</v>
      </c>
      <c r="C326" s="80">
        <v>14</v>
      </c>
      <c r="D326" s="80">
        <v>4</v>
      </c>
      <c r="E326" s="80">
        <v>2017</v>
      </c>
      <c r="F326" s="80" t="s">
        <v>71</v>
      </c>
      <c r="G326" s="80" t="s">
        <v>2091</v>
      </c>
      <c r="H326" s="80" t="s">
        <v>2092</v>
      </c>
      <c r="I326" s="177"/>
      <c r="J326" s="81">
        <v>258.62523799704996</v>
      </c>
      <c r="K326" s="81">
        <v>0.82497449072946438</v>
      </c>
      <c r="L326" s="81">
        <v>1.2286418094776299</v>
      </c>
      <c r="M326" s="81">
        <v>39.152898190738981</v>
      </c>
      <c r="N326" s="81">
        <v>20.290277624985315</v>
      </c>
      <c r="O326" s="81">
        <v>11.34990388713782</v>
      </c>
      <c r="P326" s="81">
        <v>11.741558994727882</v>
      </c>
      <c r="Q326" s="81">
        <v>0.90477882799061204</v>
      </c>
      <c r="R326" s="81">
        <v>25.958451017422789</v>
      </c>
      <c r="S326" s="81">
        <v>1.2108810370926335</v>
      </c>
      <c r="T326" s="82"/>
      <c r="U326" s="81">
        <v>8166735.0000000009</v>
      </c>
      <c r="V326" s="81">
        <v>353</v>
      </c>
      <c r="W326" s="81">
        <v>45</v>
      </c>
      <c r="X326" s="81">
        <v>7697</v>
      </c>
      <c r="Y326" s="81">
        <v>5761</v>
      </c>
      <c r="Z326" s="81">
        <v>6786</v>
      </c>
      <c r="AA326" s="81">
        <v>2432</v>
      </c>
      <c r="AB326" s="81">
        <v>13247</v>
      </c>
      <c r="AC326" s="81">
        <v>4521416.7499999991</v>
      </c>
      <c r="AD326" s="81">
        <v>1.2108810370926339</v>
      </c>
      <c r="AE326" s="82"/>
      <c r="AF326" s="81">
        <v>72938259.434799999</v>
      </c>
      <c r="AG326" s="81">
        <v>560113.82704347093</v>
      </c>
      <c r="AH326" s="81">
        <v>305180.35592418461</v>
      </c>
      <c r="AI326" s="81">
        <v>47183848.568318367</v>
      </c>
      <c r="AJ326" s="81">
        <v>24874355.576326661</v>
      </c>
      <c r="AK326" s="81">
        <v>0</v>
      </c>
      <c r="AL326" s="81">
        <v>0</v>
      </c>
      <c r="AM326" s="81">
        <v>1819699.0881779089</v>
      </c>
      <c r="AN326" s="81">
        <v>0</v>
      </c>
      <c r="AO326" s="81">
        <v>0</v>
      </c>
      <c r="AP326" s="82"/>
      <c r="AQ326" s="81">
        <v>108</v>
      </c>
      <c r="AR326" s="81">
        <v>26</v>
      </c>
      <c r="AS326" s="81">
        <v>0</v>
      </c>
      <c r="AT326" s="81">
        <v>0</v>
      </c>
      <c r="AU326" s="81">
        <v>0</v>
      </c>
      <c r="AV326" s="81">
        <v>1</v>
      </c>
      <c r="AW326" s="81" t="s">
        <v>564</v>
      </c>
      <c r="AX326" s="82"/>
      <c r="AY326" s="81">
        <v>514.29999999999995</v>
      </c>
      <c r="AZ326" s="81">
        <v>1180.3</v>
      </c>
      <c r="BA326" s="81">
        <v>0</v>
      </c>
      <c r="BB326" s="81">
        <v>0</v>
      </c>
      <c r="BC326" s="81">
        <v>0</v>
      </c>
      <c r="BD326" s="81">
        <v>816</v>
      </c>
      <c r="BE326" s="81" t="s">
        <v>564</v>
      </c>
      <c r="BF326" s="82"/>
      <c r="BG326" s="81">
        <v>0</v>
      </c>
      <c r="BH326" s="81">
        <v>0</v>
      </c>
      <c r="BI326" s="81">
        <v>0</v>
      </c>
      <c r="BJ326" s="81">
        <v>0</v>
      </c>
      <c r="BK326" s="81">
        <v>11.651999999999999</v>
      </c>
      <c r="BL326" s="81">
        <v>0</v>
      </c>
      <c r="BM326" s="82"/>
      <c r="BN326" s="81">
        <v>0</v>
      </c>
      <c r="BO326" s="81">
        <v>0</v>
      </c>
      <c r="BP326" s="81">
        <v>0</v>
      </c>
      <c r="BQ326" s="81">
        <v>0</v>
      </c>
      <c r="BR326" s="81">
        <v>2</v>
      </c>
      <c r="BS326" s="81">
        <v>0</v>
      </c>
      <c r="BT326"/>
      <c r="BU326" s="80">
        <v>3.5419999999999998</v>
      </c>
      <c r="BV326" s="80">
        <v>8.11</v>
      </c>
      <c r="BW326" s="80">
        <v>0</v>
      </c>
      <c r="BX326" s="80">
        <v>0</v>
      </c>
      <c r="BY326" s="80">
        <v>0</v>
      </c>
      <c r="BZ326" s="80">
        <v>0</v>
      </c>
      <c r="CA326" s="80">
        <v>0</v>
      </c>
      <c r="CB326" s="80">
        <v>0</v>
      </c>
      <c r="CC326" s="80">
        <v>0</v>
      </c>
    </row>
    <row r="327" spans="1:81">
      <c r="A327" s="80" t="s">
        <v>2106</v>
      </c>
      <c r="B327" s="80">
        <v>66</v>
      </c>
      <c r="C327" s="80">
        <v>15</v>
      </c>
      <c r="D327" s="80">
        <v>4</v>
      </c>
      <c r="E327" s="80">
        <v>2018</v>
      </c>
      <c r="F327" s="80" t="s">
        <v>93</v>
      </c>
      <c r="G327" s="80" t="s">
        <v>2091</v>
      </c>
      <c r="H327" s="80" t="s">
        <v>2092</v>
      </c>
      <c r="I327" s="177"/>
      <c r="J327" s="81">
        <v>298.37396592311177</v>
      </c>
      <c r="K327" s="81">
        <v>0.74833946278122343</v>
      </c>
      <c r="L327" s="81">
        <v>1.0939370751409485</v>
      </c>
      <c r="M327" s="81">
        <v>38.121395411946793</v>
      </c>
      <c r="N327" s="81">
        <v>19.519573570130778</v>
      </c>
      <c r="O327" s="81">
        <v>11.233490249188486</v>
      </c>
      <c r="P327" s="81">
        <v>11.658139925733163</v>
      </c>
      <c r="Q327" s="81">
        <v>0.82697655856465702</v>
      </c>
      <c r="R327" s="81">
        <v>26.391624720407258</v>
      </c>
      <c r="S327" s="81">
        <v>1.4867549697727562</v>
      </c>
      <c r="T327" s="82"/>
      <c r="U327" s="81">
        <v>9595410</v>
      </c>
      <c r="V327" s="81">
        <v>353</v>
      </c>
      <c r="W327" s="81">
        <v>45</v>
      </c>
      <c r="X327" s="81">
        <v>7697</v>
      </c>
      <c r="Y327" s="81">
        <v>5672</v>
      </c>
      <c r="Z327" s="81">
        <v>6845</v>
      </c>
      <c r="AA327" s="81">
        <v>2439</v>
      </c>
      <c r="AB327" s="81">
        <v>13048</v>
      </c>
      <c r="AC327" s="81">
        <v>4578850.75</v>
      </c>
      <c r="AD327" s="81">
        <v>1.486754969772756</v>
      </c>
      <c r="AE327" s="82"/>
      <c r="AF327" s="81">
        <v>91092204.488066107</v>
      </c>
      <c r="AG327" s="81">
        <v>496656.86510485742</v>
      </c>
      <c r="AH327" s="81">
        <v>267355.1279088626</v>
      </c>
      <c r="AI327" s="81">
        <v>45289930.571799546</v>
      </c>
      <c r="AJ327" s="81">
        <v>25642410.995570209</v>
      </c>
      <c r="AK327" s="81">
        <v>0</v>
      </c>
      <c r="AL327" s="81">
        <v>0</v>
      </c>
      <c r="AM327" s="81">
        <v>1796071.6925655941</v>
      </c>
      <c r="AN327" s="81">
        <v>0</v>
      </c>
      <c r="AO327" s="81">
        <v>0</v>
      </c>
      <c r="AP327" s="82"/>
      <c r="AQ327" s="81">
        <v>116</v>
      </c>
      <c r="AR327" s="81">
        <v>27</v>
      </c>
      <c r="AS327" s="81">
        <v>0</v>
      </c>
      <c r="AT327" s="81">
        <v>0</v>
      </c>
      <c r="AU327" s="81">
        <v>0</v>
      </c>
      <c r="AV327" s="81">
        <v>1</v>
      </c>
      <c r="AW327" s="81" t="s">
        <v>564</v>
      </c>
      <c r="AX327" s="82"/>
      <c r="AY327" s="81">
        <v>545.4</v>
      </c>
      <c r="AZ327" s="81">
        <v>1199</v>
      </c>
      <c r="BA327" s="81">
        <v>0</v>
      </c>
      <c r="BB327" s="81">
        <v>0</v>
      </c>
      <c r="BC327" s="81">
        <v>0</v>
      </c>
      <c r="BD327" s="81">
        <v>816</v>
      </c>
      <c r="BE327" s="81" t="s">
        <v>564</v>
      </c>
      <c r="BF327" s="82"/>
      <c r="BG327" s="81">
        <v>0</v>
      </c>
      <c r="BH327" s="81">
        <v>0</v>
      </c>
      <c r="BI327" s="81">
        <v>0</v>
      </c>
      <c r="BJ327" s="81">
        <v>0</v>
      </c>
      <c r="BK327" s="81">
        <v>12.032</v>
      </c>
      <c r="BL327" s="81">
        <v>0</v>
      </c>
      <c r="BM327" s="82"/>
      <c r="BN327" s="81">
        <v>0</v>
      </c>
      <c r="BO327" s="81">
        <v>0</v>
      </c>
      <c r="BP327" s="81">
        <v>0</v>
      </c>
      <c r="BQ327" s="81">
        <v>0</v>
      </c>
      <c r="BR327" s="81">
        <v>2</v>
      </c>
      <c r="BS327" s="81">
        <v>0</v>
      </c>
      <c r="BT327"/>
      <c r="BU327" s="80">
        <v>3.5720000000000001</v>
      </c>
      <c r="BV327" s="80">
        <v>8.4600000000000009</v>
      </c>
      <c r="BW327" s="80">
        <v>0</v>
      </c>
      <c r="BX327" s="80">
        <v>0</v>
      </c>
      <c r="BY327" s="80">
        <v>0</v>
      </c>
      <c r="BZ327" s="80">
        <v>0</v>
      </c>
      <c r="CA327" s="80">
        <v>0</v>
      </c>
      <c r="CB327" s="80">
        <v>0</v>
      </c>
      <c r="CC327" s="80">
        <v>0</v>
      </c>
    </row>
    <row r="328" spans="1:81">
      <c r="A328" s="80" t="s">
        <v>2107</v>
      </c>
      <c r="B328" s="80">
        <v>67</v>
      </c>
      <c r="C328" s="80">
        <v>16</v>
      </c>
      <c r="D328" s="80">
        <v>4</v>
      </c>
      <c r="E328" s="80">
        <v>2019</v>
      </c>
      <c r="F328" s="80" t="s">
        <v>73</v>
      </c>
      <c r="G328" s="80" t="s">
        <v>2091</v>
      </c>
      <c r="H328" s="80" t="s">
        <v>2092</v>
      </c>
      <c r="I328" s="177"/>
      <c r="J328" s="81">
        <v>309.21516099802159</v>
      </c>
      <c r="K328" s="81">
        <v>0.66433963994297218</v>
      </c>
      <c r="L328" s="81">
        <v>1.0909105097813034</v>
      </c>
      <c r="M328" s="81">
        <v>36.425554619548045</v>
      </c>
      <c r="N328" s="81">
        <v>15.977257014375006</v>
      </c>
      <c r="O328" s="81">
        <v>10.925321682435174</v>
      </c>
      <c r="P328" s="81">
        <v>11.307803043710745</v>
      </c>
      <c r="Q328" s="81">
        <v>0.79814148883551916</v>
      </c>
      <c r="R328" s="81">
        <v>23.796707242843091</v>
      </c>
      <c r="S328" s="81">
        <v>1.2313393143866611</v>
      </c>
      <c r="T328" s="82"/>
      <c r="U328" s="81">
        <v>10113431</v>
      </c>
      <c r="V328" s="81">
        <v>353</v>
      </c>
      <c r="W328" s="81">
        <v>45</v>
      </c>
      <c r="X328" s="81">
        <v>7697</v>
      </c>
      <c r="Y328" s="81">
        <v>5700</v>
      </c>
      <c r="Z328" s="81">
        <v>6840</v>
      </c>
      <c r="AA328" s="81">
        <v>2348</v>
      </c>
      <c r="AB328" s="81">
        <v>12934</v>
      </c>
      <c r="AC328" s="81">
        <v>4196264.25</v>
      </c>
      <c r="AD328" s="81">
        <v>1.2313393143866611</v>
      </c>
      <c r="AE328" s="82"/>
      <c r="AF328" s="81">
        <v>99693615.921676546</v>
      </c>
      <c r="AG328" s="81">
        <v>479372.44779275247</v>
      </c>
      <c r="AH328" s="81">
        <v>311362.17775001522</v>
      </c>
      <c r="AI328" s="81">
        <v>47911837.941713408</v>
      </c>
      <c r="AJ328" s="81">
        <v>22988629.39439043</v>
      </c>
      <c r="AK328" s="81">
        <v>0</v>
      </c>
      <c r="AL328" s="81">
        <v>0</v>
      </c>
      <c r="AM328" s="81">
        <v>1761513.4329001301</v>
      </c>
      <c r="AN328" s="81">
        <v>0</v>
      </c>
      <c r="AO328" s="81">
        <v>0</v>
      </c>
      <c r="AP328" s="82"/>
      <c r="AQ328" s="81">
        <v>137</v>
      </c>
      <c r="AR328" s="81">
        <v>28</v>
      </c>
      <c r="AS328" s="81">
        <v>0</v>
      </c>
      <c r="AT328" s="81">
        <v>0</v>
      </c>
      <c r="AU328" s="81">
        <v>0</v>
      </c>
      <c r="AV328" s="81">
        <v>1</v>
      </c>
      <c r="AW328" s="81" t="s">
        <v>564</v>
      </c>
      <c r="AX328" s="82"/>
      <c r="AY328" s="81">
        <v>646.09999999999957</v>
      </c>
      <c r="AZ328" s="81">
        <v>1248.4000000000001</v>
      </c>
      <c r="BA328" s="81">
        <v>0</v>
      </c>
      <c r="BB328" s="81">
        <v>0</v>
      </c>
      <c r="BC328" s="81">
        <v>0</v>
      </c>
      <c r="BD328" s="81">
        <v>816</v>
      </c>
      <c r="BE328" s="81" t="s">
        <v>564</v>
      </c>
      <c r="BF328" s="82"/>
      <c r="BG328" s="81">
        <v>0</v>
      </c>
      <c r="BH328" s="81">
        <v>0</v>
      </c>
      <c r="BI328" s="81">
        <v>0</v>
      </c>
      <c r="BJ328" s="81">
        <v>0</v>
      </c>
      <c r="BK328" s="81">
        <v>11.693999999999999</v>
      </c>
      <c r="BL328" s="81">
        <v>0</v>
      </c>
      <c r="BM328" s="82"/>
      <c r="BN328" s="81">
        <v>0</v>
      </c>
      <c r="BO328" s="81">
        <v>0</v>
      </c>
      <c r="BP328" s="81">
        <v>0</v>
      </c>
      <c r="BQ328" s="81">
        <v>0</v>
      </c>
      <c r="BR328" s="81">
        <v>2</v>
      </c>
      <c r="BS328" s="81">
        <v>0</v>
      </c>
      <c r="BT328"/>
      <c r="BU328" s="80">
        <v>3.4140000000000001</v>
      </c>
      <c r="BV328" s="80">
        <v>8.2799999999999994</v>
      </c>
      <c r="BW328" s="80">
        <v>0</v>
      </c>
      <c r="BX328" s="80">
        <v>0</v>
      </c>
      <c r="BY328" s="80">
        <v>0</v>
      </c>
      <c r="BZ328" s="80">
        <v>0</v>
      </c>
      <c r="CA328" s="80">
        <v>0</v>
      </c>
      <c r="CB328" s="80">
        <v>0</v>
      </c>
      <c r="CC328" s="80">
        <v>0</v>
      </c>
    </row>
    <row r="329" spans="1:81">
      <c r="A329" s="80" t="s">
        <v>2108</v>
      </c>
      <c r="B329" s="80">
        <v>68</v>
      </c>
      <c r="C329" s="80">
        <v>17</v>
      </c>
      <c r="D329" s="80">
        <v>4</v>
      </c>
      <c r="E329" s="80">
        <v>2020</v>
      </c>
      <c r="F329" s="80" t="s">
        <v>218</v>
      </c>
      <c r="G329" s="174" t="s">
        <v>2091</v>
      </c>
      <c r="H329" s="80" t="s">
        <v>2092</v>
      </c>
      <c r="I329" s="177"/>
      <c r="J329" s="81">
        <v>251.42713262648621</v>
      </c>
      <c r="K329" s="81">
        <v>0.61900323242897004</v>
      </c>
      <c r="L329" s="81">
        <v>1.325810634497175</v>
      </c>
      <c r="M329" s="81">
        <v>30.596330976726708</v>
      </c>
      <c r="N329" s="81">
        <v>16.916521866834341</v>
      </c>
      <c r="O329" s="81">
        <v>9.5427396318926565</v>
      </c>
      <c r="P329" s="81">
        <v>10.514094056654942</v>
      </c>
      <c r="Q329" s="81">
        <v>0.76522403391542626</v>
      </c>
      <c r="R329" s="81">
        <v>22.844089337362998</v>
      </c>
      <c r="S329" s="81">
        <v>1.4582339923131871</v>
      </c>
      <c r="T329" s="82"/>
      <c r="U329" s="81">
        <v>8665652</v>
      </c>
      <c r="V329" s="81">
        <v>323</v>
      </c>
      <c r="W329" s="81">
        <v>54</v>
      </c>
      <c r="X329" s="81">
        <v>7205</v>
      </c>
      <c r="Y329" s="81">
        <v>5795</v>
      </c>
      <c r="Z329" s="81">
        <v>6819</v>
      </c>
      <c r="AA329" s="81">
        <v>2372</v>
      </c>
      <c r="AB329" s="81">
        <v>12978</v>
      </c>
      <c r="AC329" s="81">
        <v>4049296.7499999995</v>
      </c>
      <c r="AD329" s="81">
        <v>1.4582339923131871</v>
      </c>
      <c r="AE329" s="82"/>
      <c r="AF329" s="81">
        <v>90788763.177083105</v>
      </c>
      <c r="AG329" s="81">
        <v>427304.27628097602</v>
      </c>
      <c r="AH329" s="81">
        <v>465009.67076864088</v>
      </c>
      <c r="AI329" s="81">
        <v>42310714.228089243</v>
      </c>
      <c r="AJ329" s="81">
        <v>25815362.001097307</v>
      </c>
      <c r="AK329" s="81"/>
      <c r="AL329" s="81"/>
      <c r="AM329" s="81">
        <v>1693773.188587348</v>
      </c>
      <c r="AN329" s="81"/>
      <c r="AO329" s="81"/>
      <c r="AP329" s="82"/>
      <c r="AQ329" s="81">
        <v>155</v>
      </c>
      <c r="AR329" s="81">
        <v>28</v>
      </c>
      <c r="AS329" s="81">
        <v>0</v>
      </c>
      <c r="AT329" s="81">
        <v>0</v>
      </c>
      <c r="AU329" s="81">
        <v>0</v>
      </c>
      <c r="AV329" s="81">
        <v>1</v>
      </c>
      <c r="AW329" s="81">
        <v>0</v>
      </c>
      <c r="AX329" s="82"/>
      <c r="AY329" s="81">
        <v>725.29999999999961</v>
      </c>
      <c r="AZ329" s="81">
        <v>1248.4000000000001</v>
      </c>
      <c r="BA329" s="81">
        <v>0</v>
      </c>
      <c r="BB329" s="81">
        <v>0</v>
      </c>
      <c r="BC329" s="81">
        <v>0</v>
      </c>
      <c r="BD329" s="81">
        <v>816</v>
      </c>
      <c r="BE329" s="81">
        <v>0</v>
      </c>
      <c r="BF329" s="82"/>
      <c r="BG329" s="81">
        <v>0</v>
      </c>
      <c r="BH329" s="81">
        <v>0</v>
      </c>
      <c r="BI329" s="81">
        <v>0</v>
      </c>
      <c r="BJ329" s="81">
        <v>0</v>
      </c>
      <c r="BK329" s="81">
        <v>12.08</v>
      </c>
      <c r="BL329" s="81">
        <v>0</v>
      </c>
      <c r="BM329" s="82"/>
      <c r="BN329" s="81">
        <v>0</v>
      </c>
      <c r="BO329" s="81">
        <v>0</v>
      </c>
      <c r="BP329" s="81">
        <v>0</v>
      </c>
      <c r="BQ329" s="81">
        <v>0</v>
      </c>
      <c r="BR329" s="81">
        <v>2</v>
      </c>
      <c r="BS329" s="81">
        <v>0</v>
      </c>
      <c r="BT329"/>
      <c r="BU329" s="80">
        <v>3.33</v>
      </c>
      <c r="BV329" s="80">
        <v>8.75</v>
      </c>
      <c r="BW329" s="80">
        <v>0</v>
      </c>
      <c r="BX329" s="80">
        <v>0</v>
      </c>
      <c r="BY329" s="80">
        <v>0</v>
      </c>
      <c r="BZ329" s="80">
        <v>0</v>
      </c>
      <c r="CA329" s="80">
        <v>0</v>
      </c>
      <c r="CB329" s="80">
        <v>0</v>
      </c>
      <c r="CC329" s="80">
        <v>0</v>
      </c>
    </row>
    <row r="330" spans="1:81">
      <c r="A330" s="80" t="s">
        <v>2109</v>
      </c>
      <c r="B330" s="80">
        <v>68</v>
      </c>
      <c r="C330" s="80">
        <v>18</v>
      </c>
      <c r="D330" s="80">
        <v>4</v>
      </c>
      <c r="E330" s="80">
        <v>2021</v>
      </c>
      <c r="F330" s="80" t="s">
        <v>75</v>
      </c>
      <c r="G330" s="174" t="s">
        <v>2091</v>
      </c>
      <c r="H330" s="80" t="s">
        <v>2092</v>
      </c>
      <c r="I330" s="177"/>
      <c r="J330" s="81">
        <v>209.06733979019145</v>
      </c>
      <c r="K330" s="81">
        <v>0.67888498753361248</v>
      </c>
      <c r="L330" s="81">
        <v>1.3157549661856853</v>
      </c>
      <c r="M330" s="81">
        <v>32.765922440003855</v>
      </c>
      <c r="N330" s="81">
        <v>15.860109126247822</v>
      </c>
      <c r="O330" s="81">
        <v>9.3382999850331103</v>
      </c>
      <c r="P330" s="81">
        <v>10.581439570625273</v>
      </c>
      <c r="Q330" s="81">
        <v>0.772318865648708</v>
      </c>
      <c r="R330" s="81">
        <v>24.315330657894016</v>
      </c>
      <c r="S330" s="81">
        <v>1.4524475645214301</v>
      </c>
      <c r="T330" s="82"/>
      <c r="U330" s="81">
        <v>7654264</v>
      </c>
      <c r="V330" s="81">
        <v>323</v>
      </c>
      <c r="W330" s="81">
        <v>54</v>
      </c>
      <c r="X330" s="81">
        <v>7205</v>
      </c>
      <c r="Y330" s="81">
        <v>5783</v>
      </c>
      <c r="Z330" s="81">
        <v>6871</v>
      </c>
      <c r="AA330" s="81">
        <v>2328</v>
      </c>
      <c r="AB330" s="81">
        <v>12943</v>
      </c>
      <c r="AC330" s="81">
        <v>4177610.2499999995</v>
      </c>
      <c r="AD330" s="81">
        <v>1.4524475645214301</v>
      </c>
      <c r="AE330" s="82"/>
      <c r="AF330" s="81">
        <v>74696126.003677741</v>
      </c>
      <c r="AG330" s="81">
        <v>483490.6522656749</v>
      </c>
      <c r="AH330" s="81">
        <v>473007.33620397164</v>
      </c>
      <c r="AI330" s="81">
        <v>46714626.387017757</v>
      </c>
      <c r="AJ330" s="81">
        <v>23670947.942470353</v>
      </c>
      <c r="AK330" s="81">
        <v>0</v>
      </c>
      <c r="AL330" s="81">
        <v>0</v>
      </c>
      <c r="AM330" s="81">
        <v>1698948.4998963934</v>
      </c>
      <c r="AN330" s="81">
        <v>0</v>
      </c>
      <c r="AO330" s="81">
        <v>0</v>
      </c>
      <c r="AP330" s="82"/>
      <c r="AQ330" s="81">
        <v>179</v>
      </c>
      <c r="AR330" s="81">
        <v>30</v>
      </c>
      <c r="AS330" s="81">
        <v>0</v>
      </c>
      <c r="AT330" s="81">
        <v>0</v>
      </c>
      <c r="AU330" s="81">
        <v>0</v>
      </c>
      <c r="AV330" s="81">
        <v>1</v>
      </c>
      <c r="AW330" s="81"/>
      <c r="AX330" s="82"/>
      <c r="AY330" s="81">
        <v>824.96999999999946</v>
      </c>
      <c r="AZ330" s="81">
        <v>1298.2</v>
      </c>
      <c r="BA330" s="81">
        <v>0</v>
      </c>
      <c r="BB330" s="81">
        <v>0</v>
      </c>
      <c r="BC330" s="81">
        <v>0</v>
      </c>
      <c r="BD330" s="81">
        <v>816</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2110</v>
      </c>
      <c r="B331" s="80">
        <v>68</v>
      </c>
      <c r="C331" s="80">
        <v>19</v>
      </c>
      <c r="D331" s="80">
        <v>4</v>
      </c>
      <c r="E331" s="80">
        <v>2022</v>
      </c>
      <c r="F331" s="80" t="s">
        <v>568</v>
      </c>
      <c r="G331" s="80" t="s">
        <v>2091</v>
      </c>
      <c r="H331" s="80" t="s">
        <v>2092</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202</v>
      </c>
      <c r="AR331" s="81">
        <v>30</v>
      </c>
      <c r="AS331" s="81">
        <v>0</v>
      </c>
      <c r="AT331" s="81">
        <v>0</v>
      </c>
      <c r="AU331" s="81">
        <v>0</v>
      </c>
      <c r="AV331" s="81">
        <v>1</v>
      </c>
      <c r="AW331" s="81"/>
      <c r="AX331" s="82"/>
      <c r="AY331" s="81">
        <v>944.66999999999928</v>
      </c>
      <c r="AZ331" s="81">
        <v>1298.1999999999996</v>
      </c>
      <c r="BA331" s="81">
        <v>0</v>
      </c>
      <c r="BB331" s="81">
        <v>0</v>
      </c>
      <c r="BC331" s="81">
        <v>0</v>
      </c>
      <c r="BD331" s="81">
        <v>816</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2111</v>
      </c>
      <c r="B332" s="80">
        <v>103</v>
      </c>
      <c r="C332" s="80">
        <v>1</v>
      </c>
      <c r="D332" s="80">
        <v>7</v>
      </c>
      <c r="E332" s="80">
        <v>1990</v>
      </c>
      <c r="F332" s="80" t="s">
        <v>562</v>
      </c>
      <c r="G332" s="80" t="s">
        <v>2112</v>
      </c>
      <c r="H332" s="80" t="s">
        <v>2113</v>
      </c>
      <c r="I332" s="177"/>
      <c r="J332" s="81">
        <v>9.4922488217055179</v>
      </c>
      <c r="K332" s="81">
        <v>2.630088009611943</v>
      </c>
      <c r="L332" s="81">
        <v>4.8035999197800718</v>
      </c>
      <c r="M332" s="81">
        <v>7.2454544023027161</v>
      </c>
      <c r="N332" s="81">
        <v>18.307656014398088</v>
      </c>
      <c r="O332" s="81">
        <v>13.099554624820964</v>
      </c>
      <c r="P332" s="81">
        <v>23.952777108231</v>
      </c>
      <c r="Q332" s="81">
        <v>1.2136159120292316</v>
      </c>
      <c r="R332" s="81">
        <v>0</v>
      </c>
      <c r="S332" s="81">
        <v>0.99011882099349158</v>
      </c>
      <c r="T332" s="82"/>
      <c r="U332" s="81">
        <v>1542381</v>
      </c>
      <c r="V332" s="81">
        <v>756</v>
      </c>
      <c r="W332" s="81">
        <v>69</v>
      </c>
      <c r="X332" s="81">
        <v>3039</v>
      </c>
      <c r="Y332" s="81">
        <v>4759</v>
      </c>
      <c r="Z332" s="81">
        <v>5388</v>
      </c>
      <c r="AA332" s="81">
        <v>5816</v>
      </c>
      <c r="AB332" s="81">
        <v>19705</v>
      </c>
      <c r="AC332" s="81">
        <v>0</v>
      </c>
      <c r="AD332" s="81">
        <v>0.99011882099349158</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2114</v>
      </c>
      <c r="B333" s="80">
        <v>104</v>
      </c>
      <c r="C333" s="80">
        <v>2</v>
      </c>
      <c r="D333" s="80">
        <v>7</v>
      </c>
      <c r="E333" s="80">
        <v>2005</v>
      </c>
      <c r="F333" s="80" t="s">
        <v>565</v>
      </c>
      <c r="G333" s="80" t="s">
        <v>2112</v>
      </c>
      <c r="H333" s="80" t="s">
        <v>2113</v>
      </c>
      <c r="I333" s="177"/>
      <c r="J333" s="81">
        <v>10.180779592133954</v>
      </c>
      <c r="K333" s="81">
        <v>1.9197705008591679</v>
      </c>
      <c r="L333" s="81">
        <v>13.469765523887204</v>
      </c>
      <c r="M333" s="81">
        <v>14.410882028436536</v>
      </c>
      <c r="N333" s="81">
        <v>27.335778928074177</v>
      </c>
      <c r="O333" s="81">
        <v>19.051778826330384</v>
      </c>
      <c r="P333" s="81">
        <v>22.297093994623737</v>
      </c>
      <c r="Q333" s="81">
        <v>1.0158679462937497</v>
      </c>
      <c r="R333" s="81">
        <v>0</v>
      </c>
      <c r="S333" s="81">
        <v>0.7123321796628278</v>
      </c>
      <c r="T333" s="82"/>
      <c r="U333" s="81">
        <v>1314943</v>
      </c>
      <c r="V333" s="81">
        <v>708</v>
      </c>
      <c r="W333" s="81">
        <v>151</v>
      </c>
      <c r="X333" s="81">
        <v>2400</v>
      </c>
      <c r="Y333" s="81">
        <v>5077</v>
      </c>
      <c r="Z333" s="81">
        <v>9068</v>
      </c>
      <c r="AA333" s="81">
        <v>4434</v>
      </c>
      <c r="AB333" s="81">
        <v>17243</v>
      </c>
      <c r="AC333" s="81">
        <v>0</v>
      </c>
      <c r="AD333" s="81">
        <v>0.7123321796628278</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2115</v>
      </c>
      <c r="B334" s="80">
        <v>105</v>
      </c>
      <c r="C334" s="80">
        <v>3</v>
      </c>
      <c r="D334" s="80">
        <v>7</v>
      </c>
      <c r="E334" s="80">
        <v>2006</v>
      </c>
      <c r="F334" s="80" t="s">
        <v>566</v>
      </c>
      <c r="G334" s="80" t="s">
        <v>2112</v>
      </c>
      <c r="H334" s="80" t="s">
        <v>2113</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2116</v>
      </c>
      <c r="B335" s="80">
        <v>106</v>
      </c>
      <c r="C335" s="80">
        <v>4</v>
      </c>
      <c r="D335" s="80">
        <v>7</v>
      </c>
      <c r="E335" s="80">
        <v>2007</v>
      </c>
      <c r="F335" s="80" t="s">
        <v>567</v>
      </c>
      <c r="G335" s="80" t="s">
        <v>2112</v>
      </c>
      <c r="H335" s="80" t="s">
        <v>2113</v>
      </c>
      <c r="I335" s="177"/>
      <c r="J335" s="81">
        <v>10.164772278483218</v>
      </c>
      <c r="K335" s="81">
        <v>1.685357734935093</v>
      </c>
      <c r="L335" s="81">
        <v>11.479872508784757</v>
      </c>
      <c r="M335" s="81">
        <v>15.132168538509696</v>
      </c>
      <c r="N335" s="81">
        <v>27.349092416309762</v>
      </c>
      <c r="O335" s="81">
        <v>18.298624829012336</v>
      </c>
      <c r="P335" s="81">
        <v>21.600500965940327</v>
      </c>
      <c r="Q335" s="81">
        <v>1.0374467618789929</v>
      </c>
      <c r="R335" s="81">
        <v>0</v>
      </c>
      <c r="S335" s="81">
        <v>0.70210141477661769</v>
      </c>
      <c r="T335" s="82"/>
      <c r="U335" s="81">
        <v>1461230</v>
      </c>
      <c r="V335" s="81">
        <v>656</v>
      </c>
      <c r="W335" s="81">
        <v>133</v>
      </c>
      <c r="X335" s="81">
        <v>3105</v>
      </c>
      <c r="Y335" s="81">
        <v>5094</v>
      </c>
      <c r="Z335" s="81">
        <v>9054</v>
      </c>
      <c r="AA335" s="81">
        <v>4230</v>
      </c>
      <c r="AB335" s="81">
        <v>16678</v>
      </c>
      <c r="AC335" s="81">
        <v>0</v>
      </c>
      <c r="AD335" s="81">
        <v>0.70210141477661769</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2117</v>
      </c>
      <c r="B336" s="80">
        <v>107</v>
      </c>
      <c r="C336" s="80">
        <v>5</v>
      </c>
      <c r="D336" s="80">
        <v>7</v>
      </c>
      <c r="E336" s="80">
        <v>2008</v>
      </c>
      <c r="F336" s="80" t="s">
        <v>84</v>
      </c>
      <c r="G336" s="80" t="s">
        <v>2112</v>
      </c>
      <c r="H336" s="80" t="s">
        <v>2113</v>
      </c>
      <c r="I336" s="177"/>
      <c r="J336" s="81">
        <v>8.7701134726980019</v>
      </c>
      <c r="K336" s="81">
        <v>1.2604790941875472</v>
      </c>
      <c r="L336" s="81">
        <v>10.227369922029343</v>
      </c>
      <c r="M336" s="81">
        <v>15.306736056883299</v>
      </c>
      <c r="N336" s="81">
        <v>26.483064855256657</v>
      </c>
      <c r="O336" s="81">
        <v>17.656674887162605</v>
      </c>
      <c r="P336" s="81">
        <v>21.162728772274455</v>
      </c>
      <c r="Q336" s="81">
        <v>1.006599122668306</v>
      </c>
      <c r="R336" s="81">
        <v>0</v>
      </c>
      <c r="S336" s="81">
        <v>0.55394731513740614</v>
      </c>
      <c r="T336" s="82"/>
      <c r="U336" s="81">
        <v>1442362</v>
      </c>
      <c r="V336" s="81">
        <v>656</v>
      </c>
      <c r="W336" s="81">
        <v>133</v>
      </c>
      <c r="X336" s="81">
        <v>3105</v>
      </c>
      <c r="Y336" s="81">
        <v>5075</v>
      </c>
      <c r="Z336" s="81">
        <v>9043</v>
      </c>
      <c r="AA336" s="81">
        <v>4149</v>
      </c>
      <c r="AB336" s="81">
        <v>16448</v>
      </c>
      <c r="AC336" s="81">
        <v>0</v>
      </c>
      <c r="AD336" s="81">
        <v>0.55394731513740614</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2118</v>
      </c>
      <c r="B337" s="80">
        <v>108</v>
      </c>
      <c r="C337" s="80">
        <v>6</v>
      </c>
      <c r="D337" s="80">
        <v>7</v>
      </c>
      <c r="E337" s="80">
        <v>2009</v>
      </c>
      <c r="F337" s="80" t="s">
        <v>85</v>
      </c>
      <c r="G337" s="80" t="s">
        <v>2112</v>
      </c>
      <c r="H337" s="80" t="s">
        <v>2113</v>
      </c>
      <c r="I337" s="177"/>
      <c r="J337" s="81">
        <v>8.1446726614962568</v>
      </c>
      <c r="K337" s="81">
        <v>1.264912650690172</v>
      </c>
      <c r="L337" s="81">
        <v>5.2194985877051971</v>
      </c>
      <c r="M337" s="81">
        <v>16.218908298800475</v>
      </c>
      <c r="N337" s="81">
        <v>23.897875217220232</v>
      </c>
      <c r="O337" s="81">
        <v>17.923960877554276</v>
      </c>
      <c r="P337" s="81">
        <v>20.2017456674889</v>
      </c>
      <c r="Q337" s="81">
        <v>0.94134132051959762</v>
      </c>
      <c r="R337" s="81">
        <v>0</v>
      </c>
      <c r="S337" s="81">
        <v>0.83457248781522564</v>
      </c>
      <c r="T337" s="82"/>
      <c r="U337" s="81">
        <v>1060141</v>
      </c>
      <c r="V337" s="81">
        <v>605</v>
      </c>
      <c r="W337" s="81">
        <v>97</v>
      </c>
      <c r="X337" s="81">
        <v>3314</v>
      </c>
      <c r="Y337" s="81">
        <v>5071</v>
      </c>
      <c r="Z337" s="81">
        <v>9061</v>
      </c>
      <c r="AA337" s="81">
        <v>4066</v>
      </c>
      <c r="AB337" s="81">
        <v>16147</v>
      </c>
      <c r="AC337" s="81">
        <v>0</v>
      </c>
      <c r="AD337" s="81">
        <v>0.83457248781522564</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3.355</v>
      </c>
      <c r="BJ337" s="81">
        <v>0</v>
      </c>
      <c r="BK337" s="81">
        <v>0</v>
      </c>
      <c r="BL337" s="81">
        <v>0</v>
      </c>
      <c r="BM337" s="82"/>
      <c r="BN337" s="81">
        <v>0</v>
      </c>
      <c r="BO337" s="81">
        <v>0</v>
      </c>
      <c r="BP337" s="81">
        <v>1</v>
      </c>
      <c r="BQ337" s="81">
        <v>0</v>
      </c>
      <c r="BR337" s="81">
        <v>0</v>
      </c>
      <c r="BS337" s="81">
        <v>0</v>
      </c>
      <c r="BT337"/>
      <c r="BU337" s="80"/>
      <c r="BV337" s="80"/>
      <c r="BW337" s="80"/>
      <c r="BX337" s="80"/>
      <c r="BY337" s="80"/>
      <c r="BZ337" s="80"/>
      <c r="CA337" s="80"/>
      <c r="CB337" s="80"/>
      <c r="CC337" s="80"/>
    </row>
    <row r="338" spans="1:81">
      <c r="A338" s="80" t="s">
        <v>2119</v>
      </c>
      <c r="B338" s="80">
        <v>109</v>
      </c>
      <c r="C338" s="80">
        <v>7</v>
      </c>
      <c r="D338" s="80">
        <v>7</v>
      </c>
      <c r="E338" s="80">
        <v>2010</v>
      </c>
      <c r="F338" s="80" t="s">
        <v>86</v>
      </c>
      <c r="G338" s="80" t="s">
        <v>2112</v>
      </c>
      <c r="H338" s="80" t="s">
        <v>2113</v>
      </c>
      <c r="I338" s="177"/>
      <c r="J338" s="81">
        <v>7.4437917191759357</v>
      </c>
      <c r="K338" s="81">
        <v>1.295783692237541</v>
      </c>
      <c r="L338" s="81">
        <v>4.9491817143205799</v>
      </c>
      <c r="M338" s="81">
        <v>15.57444152374037</v>
      </c>
      <c r="N338" s="81">
        <v>24.573373384201737</v>
      </c>
      <c r="O338" s="81">
        <v>17.829243096323765</v>
      </c>
      <c r="P338" s="81">
        <v>20.250374192128493</v>
      </c>
      <c r="Q338" s="81">
        <v>0.96579437681690439</v>
      </c>
      <c r="R338" s="81">
        <v>0</v>
      </c>
      <c r="S338" s="81">
        <v>0.62960496372556629</v>
      </c>
      <c r="T338" s="82"/>
      <c r="U338" s="81">
        <v>1110177</v>
      </c>
      <c r="V338" s="81">
        <v>605</v>
      </c>
      <c r="W338" s="81">
        <v>97</v>
      </c>
      <c r="X338" s="81">
        <v>3314</v>
      </c>
      <c r="Y338" s="81">
        <v>5066</v>
      </c>
      <c r="Z338" s="81">
        <v>9055</v>
      </c>
      <c r="AA338" s="81">
        <v>3974</v>
      </c>
      <c r="AB338" s="81">
        <v>15874</v>
      </c>
      <c r="AC338" s="81">
        <v>0</v>
      </c>
      <c r="AD338" s="81">
        <v>0.62960496372556629</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3.1389999999999998</v>
      </c>
      <c r="BJ338" s="81">
        <v>0</v>
      </c>
      <c r="BK338" s="81">
        <v>0</v>
      </c>
      <c r="BL338" s="81">
        <v>0</v>
      </c>
      <c r="BM338" s="82"/>
      <c r="BN338" s="81">
        <v>0</v>
      </c>
      <c r="BO338" s="81">
        <v>0</v>
      </c>
      <c r="BP338" s="81">
        <v>1</v>
      </c>
      <c r="BQ338" s="81">
        <v>0</v>
      </c>
      <c r="BR338" s="81">
        <v>0</v>
      </c>
      <c r="BS338" s="81">
        <v>0</v>
      </c>
      <c r="BT338"/>
      <c r="BU338" s="80">
        <v>3.1389999999999998</v>
      </c>
      <c r="BV338" s="80">
        <v>0</v>
      </c>
      <c r="BW338" s="80">
        <v>0</v>
      </c>
      <c r="BX338" s="80">
        <v>0</v>
      </c>
      <c r="BY338" s="80">
        <v>0</v>
      </c>
      <c r="BZ338" s="80">
        <v>0</v>
      </c>
      <c r="CA338" s="80">
        <v>0</v>
      </c>
      <c r="CB338" s="80">
        <v>0</v>
      </c>
      <c r="CC338" s="80">
        <v>0</v>
      </c>
    </row>
    <row r="339" spans="1:81">
      <c r="A339" s="80" t="s">
        <v>2120</v>
      </c>
      <c r="B339" s="80">
        <v>110</v>
      </c>
      <c r="C339" s="80">
        <v>8</v>
      </c>
      <c r="D339" s="80">
        <v>7</v>
      </c>
      <c r="E339" s="80">
        <v>2011</v>
      </c>
      <c r="F339" s="80" t="s">
        <v>87</v>
      </c>
      <c r="G339" s="80" t="s">
        <v>2112</v>
      </c>
      <c r="H339" s="80" t="s">
        <v>2113</v>
      </c>
      <c r="I339" s="177"/>
      <c r="J339" s="81">
        <v>7.626845911271289</v>
      </c>
      <c r="K339" s="81">
        <v>1.6646078755952423</v>
      </c>
      <c r="L339" s="81">
        <v>3.9109172486057093</v>
      </c>
      <c r="M339" s="81">
        <v>17.547037252967499</v>
      </c>
      <c r="N339" s="81">
        <v>28.352067338460675</v>
      </c>
      <c r="O339" s="81">
        <v>17.482899930643562</v>
      </c>
      <c r="P339" s="81">
        <v>19.437540995097542</v>
      </c>
      <c r="Q339" s="81">
        <v>1.0967467188706415</v>
      </c>
      <c r="R339" s="81">
        <v>0</v>
      </c>
      <c r="S339" s="81">
        <v>0.50146629689854172</v>
      </c>
      <c r="T339" s="82"/>
      <c r="U339" s="81">
        <v>1049704</v>
      </c>
      <c r="V339" s="81">
        <v>605</v>
      </c>
      <c r="W339" s="81">
        <v>97</v>
      </c>
      <c r="X339" s="81">
        <v>3314</v>
      </c>
      <c r="Y339" s="81">
        <v>5050</v>
      </c>
      <c r="Z339" s="81">
        <v>9072</v>
      </c>
      <c r="AA339" s="81">
        <v>3928</v>
      </c>
      <c r="AB339" s="81">
        <v>15628</v>
      </c>
      <c r="AC339" s="81">
        <v>0</v>
      </c>
      <c r="AD339" s="81">
        <v>0.50146629689854172</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2.6120000000000001</v>
      </c>
      <c r="BJ339" s="81">
        <v>0</v>
      </c>
      <c r="BK339" s="81">
        <v>0</v>
      </c>
      <c r="BL339" s="81">
        <v>0</v>
      </c>
      <c r="BM339" s="82"/>
      <c r="BN339" s="81">
        <v>0</v>
      </c>
      <c r="BO339" s="81">
        <v>0</v>
      </c>
      <c r="BP339" s="81">
        <v>1</v>
      </c>
      <c r="BQ339" s="81">
        <v>0</v>
      </c>
      <c r="BR339" s="81">
        <v>0</v>
      </c>
      <c r="BS339" s="81">
        <v>0</v>
      </c>
      <c r="BT339"/>
      <c r="BU339" s="80">
        <v>2.6120000000000001</v>
      </c>
      <c r="BV339" s="80">
        <v>0</v>
      </c>
      <c r="BW339" s="80">
        <v>0</v>
      </c>
      <c r="BX339" s="80">
        <v>0</v>
      </c>
      <c r="BY339" s="80">
        <v>0</v>
      </c>
      <c r="BZ339" s="80">
        <v>0</v>
      </c>
      <c r="CA339" s="80">
        <v>0</v>
      </c>
      <c r="CB339" s="80">
        <v>0</v>
      </c>
      <c r="CC339" s="80">
        <v>0</v>
      </c>
    </row>
    <row r="340" spans="1:81">
      <c r="A340" s="80" t="s">
        <v>2121</v>
      </c>
      <c r="B340" s="80">
        <v>111</v>
      </c>
      <c r="C340" s="80">
        <v>9</v>
      </c>
      <c r="D340" s="80">
        <v>7</v>
      </c>
      <c r="E340" s="80">
        <v>2012</v>
      </c>
      <c r="F340" s="80" t="s">
        <v>88</v>
      </c>
      <c r="G340" s="80" t="s">
        <v>2112</v>
      </c>
      <c r="H340" s="80" t="s">
        <v>2113</v>
      </c>
      <c r="I340" s="177"/>
      <c r="J340" s="81">
        <v>8.5710343622332879</v>
      </c>
      <c r="K340" s="81">
        <v>1.5624285373675055</v>
      </c>
      <c r="L340" s="81">
        <v>3.8520863020284852</v>
      </c>
      <c r="M340" s="81">
        <v>17.482528930654428</v>
      </c>
      <c r="N340" s="81">
        <v>28.21591449343374</v>
      </c>
      <c r="O340" s="81">
        <v>17.492544743352109</v>
      </c>
      <c r="P340" s="81">
        <v>19.164934160192626</v>
      </c>
      <c r="Q340" s="81">
        <v>1.1737472830501274</v>
      </c>
      <c r="R340" s="81">
        <v>0</v>
      </c>
      <c r="S340" s="81">
        <v>0.76003157912525476</v>
      </c>
      <c r="T340" s="82"/>
      <c r="U340" s="81">
        <v>1040178</v>
      </c>
      <c r="V340" s="81">
        <v>605</v>
      </c>
      <c r="W340" s="81">
        <v>97</v>
      </c>
      <c r="X340" s="81">
        <v>3314</v>
      </c>
      <c r="Y340" s="81">
        <v>5041</v>
      </c>
      <c r="Z340" s="81">
        <v>9149</v>
      </c>
      <c r="AA340" s="81">
        <v>3851</v>
      </c>
      <c r="AB340" s="81">
        <v>15394</v>
      </c>
      <c r="AC340" s="81">
        <v>0</v>
      </c>
      <c r="AD340" s="81">
        <v>0.76003157912525476</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2122</v>
      </c>
      <c r="B341" s="80">
        <v>112</v>
      </c>
      <c r="C341" s="80">
        <v>10</v>
      </c>
      <c r="D341" s="80">
        <v>7</v>
      </c>
      <c r="E341" s="80">
        <v>2013</v>
      </c>
      <c r="F341" s="80" t="s">
        <v>89</v>
      </c>
      <c r="G341" s="80" t="s">
        <v>2112</v>
      </c>
      <c r="H341" s="80" t="s">
        <v>2113</v>
      </c>
      <c r="I341" s="177"/>
      <c r="J341" s="81">
        <v>9.2351103102700502</v>
      </c>
      <c r="K341" s="81">
        <v>1.3476856044200776</v>
      </c>
      <c r="L341" s="81">
        <v>3.5189295494257311</v>
      </c>
      <c r="M341" s="81">
        <v>16.770160752779478</v>
      </c>
      <c r="N341" s="81">
        <v>29.676098751184696</v>
      </c>
      <c r="O341" s="81">
        <v>16.75406630712224</v>
      </c>
      <c r="P341" s="81">
        <v>18.947414476748794</v>
      </c>
      <c r="Q341" s="81">
        <v>1.1760465462355412</v>
      </c>
      <c r="R341" s="81">
        <v>0</v>
      </c>
      <c r="S341" s="81">
        <v>0.69650284520868322</v>
      </c>
      <c r="T341" s="82"/>
      <c r="U341" s="81">
        <v>1099023</v>
      </c>
      <c r="V341" s="81">
        <v>605</v>
      </c>
      <c r="W341" s="81">
        <v>97</v>
      </c>
      <c r="X341" s="81">
        <v>3314</v>
      </c>
      <c r="Y341" s="81">
        <v>5033</v>
      </c>
      <c r="Z341" s="81">
        <v>9154</v>
      </c>
      <c r="AA341" s="81">
        <v>3793</v>
      </c>
      <c r="AB341" s="81">
        <v>15203</v>
      </c>
      <c r="AC341" s="81">
        <v>0</v>
      </c>
      <c r="AD341" s="81">
        <v>0.69650284520868322</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2123</v>
      </c>
      <c r="B342" s="80">
        <v>113</v>
      </c>
      <c r="C342" s="80">
        <v>11</v>
      </c>
      <c r="D342" s="80">
        <v>7</v>
      </c>
      <c r="E342" s="80">
        <v>2014</v>
      </c>
      <c r="F342" s="80" t="s">
        <v>90</v>
      </c>
      <c r="G342" s="80" t="s">
        <v>2112</v>
      </c>
      <c r="H342" s="80" t="s">
        <v>2113</v>
      </c>
      <c r="I342" s="177"/>
      <c r="J342" s="81">
        <v>7.9049595814489315</v>
      </c>
      <c r="K342" s="81">
        <v>1.1580404388692305</v>
      </c>
      <c r="L342" s="81">
        <v>5.9363184735168399</v>
      </c>
      <c r="M342" s="81">
        <v>15.171279140012741</v>
      </c>
      <c r="N342" s="81">
        <v>25.907993662084017</v>
      </c>
      <c r="O342" s="81">
        <v>15.869372236402864</v>
      </c>
      <c r="P342" s="81">
        <v>18.644253987435828</v>
      </c>
      <c r="Q342" s="81">
        <v>1.1052811993293314</v>
      </c>
      <c r="R342" s="81">
        <v>0</v>
      </c>
      <c r="S342" s="81">
        <v>0.54582937939132758</v>
      </c>
      <c r="T342" s="82"/>
      <c r="U342" s="81">
        <v>1126383</v>
      </c>
      <c r="V342" s="81">
        <v>475</v>
      </c>
      <c r="W342" s="81">
        <v>135</v>
      </c>
      <c r="X342" s="81">
        <v>2980</v>
      </c>
      <c r="Y342" s="81">
        <v>5034</v>
      </c>
      <c r="Z342" s="81">
        <v>9132</v>
      </c>
      <c r="AA342" s="81">
        <v>3713</v>
      </c>
      <c r="AB342" s="81">
        <v>14892</v>
      </c>
      <c r="AC342" s="81">
        <v>0</v>
      </c>
      <c r="AD342" s="81">
        <v>0.54582937939132758</v>
      </c>
      <c r="AE342" s="82"/>
      <c r="AF342" s="81">
        <v>10792312.524909049</v>
      </c>
      <c r="AG342" s="81">
        <v>905249.26565943903</v>
      </c>
      <c r="AH342" s="81">
        <v>1435797.4818032188</v>
      </c>
      <c r="AI342" s="81">
        <v>17706523.820000265</v>
      </c>
      <c r="AJ342" s="81">
        <v>29981907.457525898</v>
      </c>
      <c r="AK342" s="81">
        <v>0</v>
      </c>
      <c r="AL342" s="81">
        <v>0</v>
      </c>
      <c r="AM342" s="81">
        <v>2044449.0656427033</v>
      </c>
      <c r="AN342" s="81">
        <v>0</v>
      </c>
      <c r="AO342" s="81">
        <v>0</v>
      </c>
      <c r="AP342" s="82"/>
      <c r="AQ342" s="81">
        <v>67</v>
      </c>
      <c r="AR342" s="81">
        <v>18</v>
      </c>
      <c r="AS342" s="81">
        <v>2</v>
      </c>
      <c r="AT342" s="81">
        <v>1</v>
      </c>
      <c r="AU342" s="81">
        <v>0</v>
      </c>
      <c r="AV342" s="81">
        <v>0</v>
      </c>
      <c r="AW342" s="81" t="s">
        <v>564</v>
      </c>
      <c r="AX342" s="82"/>
      <c r="AY342" s="81">
        <v>277.89999999999998</v>
      </c>
      <c r="AZ342" s="81">
        <v>2153.9</v>
      </c>
      <c r="BA342" s="81">
        <v>16550</v>
      </c>
      <c r="BB342" s="81">
        <v>570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2124</v>
      </c>
      <c r="B343" s="80">
        <v>114</v>
      </c>
      <c r="C343" s="80">
        <v>12</v>
      </c>
      <c r="D343" s="80">
        <v>7</v>
      </c>
      <c r="E343" s="80">
        <v>2015</v>
      </c>
      <c r="F343" s="80" t="s">
        <v>91</v>
      </c>
      <c r="G343" s="80" t="s">
        <v>2112</v>
      </c>
      <c r="H343" s="80" t="s">
        <v>2113</v>
      </c>
      <c r="I343" s="177"/>
      <c r="J343" s="81">
        <v>8.4393008659041762</v>
      </c>
      <c r="K343" s="81">
        <v>1.172423149092882</v>
      </c>
      <c r="L343" s="81">
        <v>6.0368591297966843</v>
      </c>
      <c r="M343" s="81">
        <v>15.525838636778815</v>
      </c>
      <c r="N343" s="81">
        <v>23.149027687806864</v>
      </c>
      <c r="O343" s="81">
        <v>15.692115812361944</v>
      </c>
      <c r="P343" s="81">
        <v>18.332279367213488</v>
      </c>
      <c r="Q343" s="81">
        <v>1.0643596527397752</v>
      </c>
      <c r="R343" s="81">
        <v>0</v>
      </c>
      <c r="S343" s="81">
        <v>0.61338988487815138</v>
      </c>
      <c r="T343" s="82"/>
      <c r="U343" s="81">
        <v>1181889</v>
      </c>
      <c r="V343" s="81">
        <v>475</v>
      </c>
      <c r="W343" s="81">
        <v>135</v>
      </c>
      <c r="X343" s="81">
        <v>2980</v>
      </c>
      <c r="Y343" s="81">
        <v>5007</v>
      </c>
      <c r="Z343" s="81">
        <v>9117</v>
      </c>
      <c r="AA343" s="81">
        <v>3648</v>
      </c>
      <c r="AB343" s="81">
        <v>14649</v>
      </c>
      <c r="AC343" s="81">
        <v>0</v>
      </c>
      <c r="AD343" s="81">
        <v>0.61338988487815138</v>
      </c>
      <c r="AE343" s="82"/>
      <c r="AF343" s="81">
        <v>11763968.335312074</v>
      </c>
      <c r="AG343" s="81">
        <v>846086.75526964129</v>
      </c>
      <c r="AH343" s="81">
        <v>1193180.5130474882</v>
      </c>
      <c r="AI343" s="81">
        <v>19974214.856702447</v>
      </c>
      <c r="AJ343" s="81">
        <v>27943957.947044484</v>
      </c>
      <c r="AK343" s="81">
        <v>0</v>
      </c>
      <c r="AL343" s="81">
        <v>0</v>
      </c>
      <c r="AM343" s="81">
        <v>2007583.9997561879</v>
      </c>
      <c r="AN343" s="81">
        <v>0</v>
      </c>
      <c r="AO343" s="81">
        <v>0</v>
      </c>
      <c r="AP343" s="82"/>
      <c r="AQ343" s="81">
        <v>83</v>
      </c>
      <c r="AR343" s="81">
        <v>30</v>
      </c>
      <c r="AS343" s="81">
        <v>2</v>
      </c>
      <c r="AT343" s="81">
        <v>1</v>
      </c>
      <c r="AU343" s="81">
        <v>0</v>
      </c>
      <c r="AV343" s="81">
        <v>0</v>
      </c>
      <c r="AW343" s="81" t="s">
        <v>564</v>
      </c>
      <c r="AX343" s="82"/>
      <c r="AY343" s="81">
        <v>365.8</v>
      </c>
      <c r="AZ343" s="81">
        <v>20796.3</v>
      </c>
      <c r="BA343" s="81">
        <v>16550</v>
      </c>
      <c r="BB343" s="81">
        <v>570</v>
      </c>
      <c r="BC343" s="81">
        <v>0</v>
      </c>
      <c r="BD343" s="81">
        <v>0</v>
      </c>
      <c r="BE343" s="81" t="s">
        <v>564</v>
      </c>
      <c r="BF343" s="82"/>
      <c r="BG343" s="81">
        <v>0</v>
      </c>
      <c r="BH343" s="81">
        <v>0</v>
      </c>
      <c r="BI343" s="81">
        <v>5.9189999999999996</v>
      </c>
      <c r="BJ343" s="81">
        <v>0</v>
      </c>
      <c r="BK343" s="81">
        <v>0</v>
      </c>
      <c r="BL343" s="81">
        <v>0</v>
      </c>
      <c r="BM343" s="82"/>
      <c r="BN343" s="81">
        <v>0</v>
      </c>
      <c r="BO343" s="81">
        <v>0</v>
      </c>
      <c r="BP343" s="81">
        <v>1</v>
      </c>
      <c r="BQ343" s="81">
        <v>0</v>
      </c>
      <c r="BR343" s="81">
        <v>0</v>
      </c>
      <c r="BS343" s="81">
        <v>0</v>
      </c>
      <c r="BT343"/>
      <c r="BU343" s="80">
        <v>5.407</v>
      </c>
      <c r="BV343" s="80">
        <v>0</v>
      </c>
      <c r="BW343" s="80">
        <v>0.51200000000000001</v>
      </c>
      <c r="BX343" s="80">
        <v>0</v>
      </c>
      <c r="BY343" s="80">
        <v>0</v>
      </c>
      <c r="BZ343" s="80">
        <v>0</v>
      </c>
      <c r="CA343" s="80">
        <v>0</v>
      </c>
      <c r="CB343" s="80">
        <v>0</v>
      </c>
      <c r="CC343" s="80">
        <v>0</v>
      </c>
    </row>
    <row r="344" spans="1:81">
      <c r="A344" s="80" t="s">
        <v>2125</v>
      </c>
      <c r="B344" s="80">
        <v>115</v>
      </c>
      <c r="C344" s="80">
        <v>13</v>
      </c>
      <c r="D344" s="80">
        <v>7</v>
      </c>
      <c r="E344" s="80">
        <v>2016</v>
      </c>
      <c r="F344" s="80" t="s">
        <v>92</v>
      </c>
      <c r="G344" s="80" t="s">
        <v>2112</v>
      </c>
      <c r="H344" s="80" t="s">
        <v>2113</v>
      </c>
      <c r="I344" s="177"/>
      <c r="J344" s="81">
        <v>8.1573992736298671</v>
      </c>
      <c r="K344" s="81">
        <v>1.1708507965416608</v>
      </c>
      <c r="L344" s="81">
        <v>7.0478560795459888</v>
      </c>
      <c r="M344" s="81">
        <v>13.218448510046677</v>
      </c>
      <c r="N344" s="81">
        <v>22.949773566795603</v>
      </c>
      <c r="O344" s="81">
        <v>15.450550688060053</v>
      </c>
      <c r="P344" s="81">
        <v>17.763487390925988</v>
      </c>
      <c r="Q344" s="81">
        <v>1.0128632793877292</v>
      </c>
      <c r="R344" s="81">
        <v>0</v>
      </c>
      <c r="S344" s="81">
        <v>0.69566172535036663</v>
      </c>
      <c r="T344" s="82"/>
      <c r="U344" s="81">
        <v>1213899</v>
      </c>
      <c r="V344" s="81">
        <v>475</v>
      </c>
      <c r="W344" s="81">
        <v>135</v>
      </c>
      <c r="X344" s="81">
        <v>2980</v>
      </c>
      <c r="Y344" s="81">
        <v>4990</v>
      </c>
      <c r="Z344" s="81">
        <v>9087</v>
      </c>
      <c r="AA344" s="81">
        <v>3656</v>
      </c>
      <c r="AB344" s="81">
        <v>14340</v>
      </c>
      <c r="AC344" s="81">
        <v>0</v>
      </c>
      <c r="AD344" s="81">
        <v>0.69566172535036663</v>
      </c>
      <c r="AE344" s="82"/>
      <c r="AF344" s="81">
        <v>11369258.13603727</v>
      </c>
      <c r="AG344" s="81">
        <v>819353.0601367245</v>
      </c>
      <c r="AH344" s="81">
        <v>1060718.9347092269</v>
      </c>
      <c r="AI344" s="81">
        <v>18523923.456729099</v>
      </c>
      <c r="AJ344" s="81">
        <v>25012041.733170051</v>
      </c>
      <c r="AK344" s="81">
        <v>0</v>
      </c>
      <c r="AL344" s="81">
        <v>0</v>
      </c>
      <c r="AM344" s="81">
        <v>1966763.642164439</v>
      </c>
      <c r="AN344" s="81">
        <v>0</v>
      </c>
      <c r="AO344" s="81">
        <v>0</v>
      </c>
      <c r="AP344" s="82"/>
      <c r="AQ344" s="81">
        <v>91</v>
      </c>
      <c r="AR344" s="81">
        <v>40</v>
      </c>
      <c r="AS344" s="81">
        <v>3</v>
      </c>
      <c r="AT344" s="81">
        <v>1</v>
      </c>
      <c r="AU344" s="81">
        <v>0</v>
      </c>
      <c r="AV344" s="81">
        <v>0</v>
      </c>
      <c r="AW344" s="81" t="s">
        <v>564</v>
      </c>
      <c r="AX344" s="82"/>
      <c r="AY344" s="81">
        <v>406.1</v>
      </c>
      <c r="AZ344" s="81">
        <v>22753.4</v>
      </c>
      <c r="BA344" s="81">
        <v>16559.8</v>
      </c>
      <c r="BB344" s="81">
        <v>570</v>
      </c>
      <c r="BC344" s="81">
        <v>0</v>
      </c>
      <c r="BD344" s="81">
        <v>0</v>
      </c>
      <c r="BE344" s="81" t="s">
        <v>564</v>
      </c>
      <c r="BF344" s="82"/>
      <c r="BG344" s="81">
        <v>0</v>
      </c>
      <c r="BH344" s="81">
        <v>0</v>
      </c>
      <c r="BI344" s="81">
        <v>5.9669999999999996</v>
      </c>
      <c r="BJ344" s="81">
        <v>0</v>
      </c>
      <c r="BK344" s="81">
        <v>0</v>
      </c>
      <c r="BL344" s="81">
        <v>0</v>
      </c>
      <c r="BM344" s="82"/>
      <c r="BN344" s="81">
        <v>0</v>
      </c>
      <c r="BO344" s="81">
        <v>0</v>
      </c>
      <c r="BP344" s="81">
        <v>1</v>
      </c>
      <c r="BQ344" s="81">
        <v>0</v>
      </c>
      <c r="BR344" s="81">
        <v>0</v>
      </c>
      <c r="BS344" s="81">
        <v>0</v>
      </c>
      <c r="BT344"/>
      <c r="BU344" s="80">
        <v>5.4870000000000001</v>
      </c>
      <c r="BV344" s="80">
        <v>0</v>
      </c>
      <c r="BW344" s="80">
        <v>0.48</v>
      </c>
      <c r="BX344" s="80">
        <v>0</v>
      </c>
      <c r="BY344" s="80">
        <v>0</v>
      </c>
      <c r="BZ344" s="80">
        <v>0</v>
      </c>
      <c r="CA344" s="80">
        <v>0</v>
      </c>
      <c r="CB344" s="80">
        <v>0</v>
      </c>
      <c r="CC344" s="80">
        <v>0</v>
      </c>
    </row>
    <row r="345" spans="1:81">
      <c r="A345" s="80" t="s">
        <v>2126</v>
      </c>
      <c r="B345" s="80">
        <v>116</v>
      </c>
      <c r="C345" s="80">
        <v>14</v>
      </c>
      <c r="D345" s="80">
        <v>7</v>
      </c>
      <c r="E345" s="80">
        <v>2017</v>
      </c>
      <c r="F345" s="80" t="s">
        <v>71</v>
      </c>
      <c r="G345" s="80" t="s">
        <v>2112</v>
      </c>
      <c r="H345" s="80" t="s">
        <v>2113</v>
      </c>
      <c r="I345" s="177"/>
      <c r="J345" s="81">
        <v>7.282263149860543</v>
      </c>
      <c r="K345" s="81">
        <v>1.1252735412118464</v>
      </c>
      <c r="L345" s="81">
        <v>6.25965002657271</v>
      </c>
      <c r="M345" s="81">
        <v>11.415272771203876</v>
      </c>
      <c r="N345" s="81">
        <v>24.317597372053534</v>
      </c>
      <c r="O345" s="81">
        <v>15.161638481712988</v>
      </c>
      <c r="P345" s="81">
        <v>17.462672238458367</v>
      </c>
      <c r="Q345" s="81">
        <v>0.9661811203106514</v>
      </c>
      <c r="R345" s="81">
        <v>0</v>
      </c>
      <c r="S345" s="81">
        <v>1.2105824807282897</v>
      </c>
      <c r="T345" s="82"/>
      <c r="U345" s="81">
        <v>1249686</v>
      </c>
      <c r="V345" s="81">
        <v>475</v>
      </c>
      <c r="W345" s="81">
        <v>135</v>
      </c>
      <c r="X345" s="81">
        <v>2980</v>
      </c>
      <c r="Y345" s="81">
        <v>4995</v>
      </c>
      <c r="Z345" s="81">
        <v>9065</v>
      </c>
      <c r="AA345" s="81">
        <v>3617</v>
      </c>
      <c r="AB345" s="81">
        <v>14146</v>
      </c>
      <c r="AC345" s="81">
        <v>0</v>
      </c>
      <c r="AD345" s="81">
        <v>1.2105824807282899</v>
      </c>
      <c r="AE345" s="82"/>
      <c r="AF345" s="81">
        <v>10494210.519722911</v>
      </c>
      <c r="AG345" s="81">
        <v>802912.45280288043</v>
      </c>
      <c r="AH345" s="81">
        <v>1264071.889910565</v>
      </c>
      <c r="AI345" s="81">
        <v>16751494.817514099</v>
      </c>
      <c r="AJ345" s="81">
        <v>28382213.855902839</v>
      </c>
      <c r="AK345" s="81">
        <v>0</v>
      </c>
      <c r="AL345" s="81">
        <v>0</v>
      </c>
      <c r="AM345" s="81">
        <v>1943191.9152536199</v>
      </c>
      <c r="AN345" s="81">
        <v>0</v>
      </c>
      <c r="AO345" s="81">
        <v>0</v>
      </c>
      <c r="AP345" s="82"/>
      <c r="AQ345" s="81">
        <v>113</v>
      </c>
      <c r="AR345" s="81">
        <v>49</v>
      </c>
      <c r="AS345" s="81">
        <v>8</v>
      </c>
      <c r="AT345" s="81">
        <v>1</v>
      </c>
      <c r="AU345" s="81">
        <v>0</v>
      </c>
      <c r="AV345" s="81">
        <v>0</v>
      </c>
      <c r="AW345" s="81" t="s">
        <v>564</v>
      </c>
      <c r="AX345" s="82"/>
      <c r="AY345" s="81">
        <v>524.79999999999995</v>
      </c>
      <c r="AZ345" s="81">
        <v>27634.1</v>
      </c>
      <c r="BA345" s="81">
        <v>23539</v>
      </c>
      <c r="BB345" s="81">
        <v>570</v>
      </c>
      <c r="BC345" s="81">
        <v>0</v>
      </c>
      <c r="BD345" s="81">
        <v>0</v>
      </c>
      <c r="BE345" s="81" t="s">
        <v>564</v>
      </c>
      <c r="BF345" s="82"/>
      <c r="BG345" s="81">
        <v>0</v>
      </c>
      <c r="BH345" s="81">
        <v>0</v>
      </c>
      <c r="BI345" s="81">
        <v>6.11</v>
      </c>
      <c r="BJ345" s="81">
        <v>0</v>
      </c>
      <c r="BK345" s="81">
        <v>0</v>
      </c>
      <c r="BL345" s="81">
        <v>0</v>
      </c>
      <c r="BM345" s="82"/>
      <c r="BN345" s="81">
        <v>0</v>
      </c>
      <c r="BO345" s="81">
        <v>0</v>
      </c>
      <c r="BP345" s="81">
        <v>1</v>
      </c>
      <c r="BQ345" s="81">
        <v>0</v>
      </c>
      <c r="BR345" s="81">
        <v>0</v>
      </c>
      <c r="BS345" s="81">
        <v>0</v>
      </c>
      <c r="BT345"/>
      <c r="BU345" s="80">
        <v>5.6970000000000001</v>
      </c>
      <c r="BV345" s="80">
        <v>0</v>
      </c>
      <c r="BW345" s="80">
        <v>0.41299999999999998</v>
      </c>
      <c r="BX345" s="80">
        <v>0</v>
      </c>
      <c r="BY345" s="80">
        <v>0</v>
      </c>
      <c r="BZ345" s="80">
        <v>0</v>
      </c>
      <c r="CA345" s="80">
        <v>0</v>
      </c>
      <c r="CB345" s="80">
        <v>0</v>
      </c>
      <c r="CC345" s="80">
        <v>0</v>
      </c>
    </row>
    <row r="346" spans="1:81">
      <c r="A346" s="80" t="s">
        <v>2127</v>
      </c>
      <c r="B346" s="80">
        <v>117</v>
      </c>
      <c r="C346" s="80">
        <v>15</v>
      </c>
      <c r="D346" s="80">
        <v>7</v>
      </c>
      <c r="E346" s="80">
        <v>2018</v>
      </c>
      <c r="F346" s="80" t="s">
        <v>93</v>
      </c>
      <c r="G346" s="80" t="s">
        <v>2112</v>
      </c>
      <c r="H346" s="80" t="s">
        <v>2113</v>
      </c>
      <c r="I346" s="177"/>
      <c r="J346" s="81">
        <v>7.9711535387225441</v>
      </c>
      <c r="K346" s="81">
        <v>1.0684011155029789</v>
      </c>
      <c r="L346" s="81">
        <v>5.7763422961210269</v>
      </c>
      <c r="M346" s="81">
        <v>11.533506382507985</v>
      </c>
      <c r="N346" s="81">
        <v>21.928259125911449</v>
      </c>
      <c r="O346" s="81">
        <v>14.793087086367423</v>
      </c>
      <c r="P346" s="81">
        <v>17.102429132543364</v>
      </c>
      <c r="Q346" s="81">
        <v>0.88230691843796671</v>
      </c>
      <c r="R346" s="81">
        <v>0</v>
      </c>
      <c r="S346" s="81">
        <v>1.8330366657005563</v>
      </c>
      <c r="T346" s="82"/>
      <c r="U346" s="81">
        <v>1299576</v>
      </c>
      <c r="V346" s="81">
        <v>475</v>
      </c>
      <c r="W346" s="81">
        <v>135</v>
      </c>
      <c r="X346" s="81">
        <v>2980</v>
      </c>
      <c r="Y346" s="81">
        <v>5000</v>
      </c>
      <c r="Z346" s="81">
        <v>9014</v>
      </c>
      <c r="AA346" s="81">
        <v>3578</v>
      </c>
      <c r="AB346" s="81">
        <v>13921</v>
      </c>
      <c r="AC346" s="81">
        <v>0</v>
      </c>
      <c r="AD346" s="81">
        <v>1.8330366657005559</v>
      </c>
      <c r="AE346" s="82"/>
      <c r="AF346" s="81">
        <v>11410905.837384701</v>
      </c>
      <c r="AG346" s="81">
        <v>713597.37755710399</v>
      </c>
      <c r="AH346" s="81">
        <v>1199464.961079441</v>
      </c>
      <c r="AI346" s="81">
        <v>16572341.305418041</v>
      </c>
      <c r="AJ346" s="81">
        <v>26692475.85358635</v>
      </c>
      <c r="AK346" s="81">
        <v>0</v>
      </c>
      <c r="AL346" s="81">
        <v>0</v>
      </c>
      <c r="AM346" s="81">
        <v>1916241.112216864</v>
      </c>
      <c r="AN346" s="81">
        <v>0</v>
      </c>
      <c r="AO346" s="81">
        <v>0</v>
      </c>
      <c r="AP346" s="82"/>
      <c r="AQ346" s="81">
        <v>130</v>
      </c>
      <c r="AR346" s="81">
        <v>56</v>
      </c>
      <c r="AS346" s="81">
        <v>8</v>
      </c>
      <c r="AT346" s="81">
        <v>2</v>
      </c>
      <c r="AU346" s="81">
        <v>0</v>
      </c>
      <c r="AV346" s="81">
        <v>0</v>
      </c>
      <c r="AW346" s="81" t="s">
        <v>564</v>
      </c>
      <c r="AX346" s="82"/>
      <c r="AY346" s="81">
        <v>632</v>
      </c>
      <c r="AZ346" s="81">
        <v>43401</v>
      </c>
      <c r="BA346" s="81">
        <v>23549</v>
      </c>
      <c r="BB346" s="81">
        <v>630</v>
      </c>
      <c r="BC346" s="81">
        <v>0</v>
      </c>
      <c r="BD346" s="81">
        <v>0</v>
      </c>
      <c r="BE346" s="81" t="s">
        <v>564</v>
      </c>
      <c r="BF346" s="82"/>
      <c r="BG346" s="81">
        <v>0</v>
      </c>
      <c r="BH346" s="81">
        <v>0</v>
      </c>
      <c r="BI346" s="81">
        <v>5.7910000000000004</v>
      </c>
      <c r="BJ346" s="81">
        <v>0</v>
      </c>
      <c r="BK346" s="81">
        <v>0</v>
      </c>
      <c r="BL346" s="81">
        <v>0</v>
      </c>
      <c r="BM346" s="82"/>
      <c r="BN346" s="81">
        <v>0</v>
      </c>
      <c r="BO346" s="81">
        <v>0</v>
      </c>
      <c r="BP346" s="81">
        <v>1</v>
      </c>
      <c r="BQ346" s="81">
        <v>0</v>
      </c>
      <c r="BR346" s="81">
        <v>0</v>
      </c>
      <c r="BS346" s="81">
        <v>0</v>
      </c>
      <c r="BT346"/>
      <c r="BU346" s="80">
        <v>5.2569999999999997</v>
      </c>
      <c r="BV346" s="80">
        <v>0</v>
      </c>
      <c r="BW346" s="80">
        <v>0.53400000000000003</v>
      </c>
      <c r="BX346" s="80">
        <v>0</v>
      </c>
      <c r="BY346" s="80">
        <v>0</v>
      </c>
      <c r="BZ346" s="80">
        <v>0</v>
      </c>
      <c r="CA346" s="80">
        <v>0</v>
      </c>
      <c r="CB346" s="80">
        <v>0</v>
      </c>
      <c r="CC346" s="80">
        <v>0</v>
      </c>
    </row>
    <row r="347" spans="1:81">
      <c r="A347" s="80" t="s">
        <v>2128</v>
      </c>
      <c r="B347" s="80">
        <v>118</v>
      </c>
      <c r="C347" s="80">
        <v>16</v>
      </c>
      <c r="D347" s="80">
        <v>7</v>
      </c>
      <c r="E347" s="80">
        <v>2019</v>
      </c>
      <c r="F347" s="80" t="s">
        <v>73</v>
      </c>
      <c r="G347" s="80" t="s">
        <v>2112</v>
      </c>
      <c r="H347" s="80" t="s">
        <v>2113</v>
      </c>
      <c r="I347" s="177"/>
      <c r="J347" s="81">
        <v>7.0843977105033815</v>
      </c>
      <c r="K347" s="81">
        <v>0.98807653777739668</v>
      </c>
      <c r="L347" s="81">
        <v>5.8349263740027322</v>
      </c>
      <c r="M347" s="81">
        <v>11.30992714603441</v>
      </c>
      <c r="N347" s="81">
        <v>20.926463389533005</v>
      </c>
      <c r="O347" s="81">
        <v>14.292365265267534</v>
      </c>
      <c r="P347" s="81">
        <v>16.605325764358881</v>
      </c>
      <c r="Q347" s="81">
        <v>0.84263352636840994</v>
      </c>
      <c r="R347" s="81">
        <v>0</v>
      </c>
      <c r="S347" s="81">
        <v>2.4409166586069282</v>
      </c>
      <c r="T347" s="82"/>
      <c r="U347" s="81">
        <v>1322049</v>
      </c>
      <c r="V347" s="81">
        <v>475</v>
      </c>
      <c r="W347" s="81">
        <v>135</v>
      </c>
      <c r="X347" s="81">
        <v>2980</v>
      </c>
      <c r="Y347" s="81">
        <v>4965</v>
      </c>
      <c r="Z347" s="81">
        <v>8948</v>
      </c>
      <c r="AA347" s="81">
        <v>3448</v>
      </c>
      <c r="AB347" s="81">
        <v>13655</v>
      </c>
      <c r="AC347" s="81">
        <v>0</v>
      </c>
      <c r="AD347" s="81">
        <v>2.4409166586069282</v>
      </c>
      <c r="AE347" s="82"/>
      <c r="AF347" s="81">
        <v>10222557.033207791</v>
      </c>
      <c r="AG347" s="81">
        <v>690351.2986396359</v>
      </c>
      <c r="AH347" s="81">
        <v>1274450.9114941531</v>
      </c>
      <c r="AI347" s="81">
        <v>16754772.80839367</v>
      </c>
      <c r="AJ347" s="81">
        <v>25739923.863125369</v>
      </c>
      <c r="AK347" s="81">
        <v>0</v>
      </c>
      <c r="AL347" s="81">
        <v>0</v>
      </c>
      <c r="AM347" s="81">
        <v>1859708.2052150359</v>
      </c>
      <c r="AN347" s="81">
        <v>0</v>
      </c>
      <c r="AO347" s="81">
        <v>0</v>
      </c>
      <c r="AP347" s="82"/>
      <c r="AQ347" s="81">
        <v>139</v>
      </c>
      <c r="AR347" s="81">
        <v>59</v>
      </c>
      <c r="AS347" s="81">
        <v>8</v>
      </c>
      <c r="AT347" s="81">
        <v>2</v>
      </c>
      <c r="AU347" s="81">
        <v>0</v>
      </c>
      <c r="AV347" s="81">
        <v>0</v>
      </c>
      <c r="AW347" s="81" t="s">
        <v>564</v>
      </c>
      <c r="AX347" s="82"/>
      <c r="AY347" s="81">
        <v>685.2</v>
      </c>
      <c r="AZ347" s="81">
        <v>43516</v>
      </c>
      <c r="BA347" s="81">
        <v>23549</v>
      </c>
      <c r="BB347" s="81">
        <v>630.1</v>
      </c>
      <c r="BC347" s="81">
        <v>0</v>
      </c>
      <c r="BD347" s="81">
        <v>0</v>
      </c>
      <c r="BE347" s="81" t="s">
        <v>564</v>
      </c>
      <c r="BF347" s="82"/>
      <c r="BG347" s="81">
        <v>0</v>
      </c>
      <c r="BH347" s="81">
        <v>0</v>
      </c>
      <c r="BI347" s="81">
        <v>6.1479999999999997</v>
      </c>
      <c r="BJ347" s="81">
        <v>0</v>
      </c>
      <c r="BK347" s="81">
        <v>0</v>
      </c>
      <c r="BL347" s="81">
        <v>0</v>
      </c>
      <c r="BM347" s="82"/>
      <c r="BN347" s="81">
        <v>0</v>
      </c>
      <c r="BO347" s="81">
        <v>0</v>
      </c>
      <c r="BP347" s="81">
        <v>1</v>
      </c>
      <c r="BQ347" s="81">
        <v>0</v>
      </c>
      <c r="BR347" s="81">
        <v>0</v>
      </c>
      <c r="BS347" s="81">
        <v>0</v>
      </c>
      <c r="BT347"/>
      <c r="BU347" s="80">
        <v>5.5720000000000001</v>
      </c>
      <c r="BV347" s="80">
        <v>0</v>
      </c>
      <c r="BW347" s="80">
        <v>0.57599999999999996</v>
      </c>
      <c r="BX347" s="80">
        <v>0</v>
      </c>
      <c r="BY347" s="80">
        <v>0</v>
      </c>
      <c r="BZ347" s="80">
        <v>0</v>
      </c>
      <c r="CA347" s="80">
        <v>0</v>
      </c>
      <c r="CB347" s="80">
        <v>0</v>
      </c>
      <c r="CC347" s="80">
        <v>0</v>
      </c>
    </row>
    <row r="348" spans="1:81">
      <c r="A348" s="80" t="s">
        <v>2129</v>
      </c>
      <c r="B348" s="80">
        <v>119</v>
      </c>
      <c r="C348" s="80">
        <v>17</v>
      </c>
      <c r="D348" s="80">
        <v>7</v>
      </c>
      <c r="E348" s="80">
        <v>2020</v>
      </c>
      <c r="F348" s="80" t="s">
        <v>218</v>
      </c>
      <c r="G348" s="80" t="s">
        <v>2112</v>
      </c>
      <c r="H348" s="80" t="s">
        <v>2113</v>
      </c>
      <c r="I348" s="177"/>
      <c r="J348" s="81">
        <v>7.1137122405494999</v>
      </c>
      <c r="K348" s="81">
        <v>0.85410537211565163</v>
      </c>
      <c r="L348" s="81">
        <v>15.151365549624138</v>
      </c>
      <c r="M348" s="81">
        <v>10.050947679635101</v>
      </c>
      <c r="N348" s="81">
        <v>19.482997584566462</v>
      </c>
      <c r="O348" s="81">
        <v>12.405981351624636</v>
      </c>
      <c r="P348" s="81">
        <v>15.376640928556489</v>
      </c>
      <c r="Q348" s="81">
        <v>0.78987063941524505</v>
      </c>
      <c r="R348" s="81">
        <v>0</v>
      </c>
      <c r="S348" s="81">
        <v>2.44674605044808</v>
      </c>
      <c r="T348" s="82"/>
      <c r="U348" s="81">
        <v>1371701</v>
      </c>
      <c r="V348" s="81">
        <v>363</v>
      </c>
      <c r="W348" s="81">
        <v>443</v>
      </c>
      <c r="X348" s="81">
        <v>2694</v>
      </c>
      <c r="Y348" s="81">
        <v>4969</v>
      </c>
      <c r="Z348" s="81">
        <v>8865</v>
      </c>
      <c r="AA348" s="81">
        <v>3469</v>
      </c>
      <c r="AB348" s="81">
        <v>13396</v>
      </c>
      <c r="AC348" s="81">
        <v>0</v>
      </c>
      <c r="AD348" s="81">
        <v>2.44674605044808</v>
      </c>
      <c r="AE348" s="82"/>
      <c r="AF348" s="81">
        <v>11117820.820198489</v>
      </c>
      <c r="AG348" s="81">
        <v>578737.13811839861</v>
      </c>
      <c r="AH348" s="81">
        <v>3747794.0789736034</v>
      </c>
      <c r="AI348" s="81">
        <v>15835982.444618886</v>
      </c>
      <c r="AJ348" s="81">
        <v>26290594.183167011</v>
      </c>
      <c r="AK348" s="81"/>
      <c r="AL348" s="81"/>
      <c r="AM348" s="81">
        <v>1748326.8326642099</v>
      </c>
      <c r="AN348" s="81"/>
      <c r="AO348" s="81"/>
      <c r="AP348" s="82"/>
      <c r="AQ348" s="81">
        <v>147</v>
      </c>
      <c r="AR348" s="81">
        <v>61</v>
      </c>
      <c r="AS348" s="81">
        <v>8</v>
      </c>
      <c r="AT348" s="81">
        <v>2</v>
      </c>
      <c r="AU348" s="81">
        <v>0</v>
      </c>
      <c r="AV348" s="81">
        <v>0</v>
      </c>
      <c r="AW348" s="81">
        <v>8</v>
      </c>
      <c r="AX348" s="82"/>
      <c r="AY348" s="81">
        <v>733.5999999999998</v>
      </c>
      <c r="AZ348" s="81">
        <v>43582</v>
      </c>
      <c r="BA348" s="81">
        <v>23549</v>
      </c>
      <c r="BB348" s="81">
        <v>630.1</v>
      </c>
      <c r="BC348" s="81">
        <v>0</v>
      </c>
      <c r="BD348" s="81">
        <v>0</v>
      </c>
      <c r="BE348" s="81">
        <v>23549</v>
      </c>
      <c r="BF348" s="82"/>
      <c r="BG348" s="81">
        <v>0</v>
      </c>
      <c r="BH348" s="81">
        <v>0</v>
      </c>
      <c r="BI348" s="81">
        <v>5.0860000000000003</v>
      </c>
      <c r="BJ348" s="81">
        <v>0</v>
      </c>
      <c r="BK348" s="81">
        <v>0</v>
      </c>
      <c r="BL348" s="81">
        <v>0</v>
      </c>
      <c r="BM348" s="82"/>
      <c r="BN348" s="81">
        <v>0</v>
      </c>
      <c r="BO348" s="81">
        <v>0</v>
      </c>
      <c r="BP348" s="81">
        <v>1</v>
      </c>
      <c r="BQ348" s="81">
        <v>0</v>
      </c>
      <c r="BR348" s="81">
        <v>0</v>
      </c>
      <c r="BS348" s="81">
        <v>0</v>
      </c>
      <c r="BT348"/>
      <c r="BU348" s="80">
        <v>4.6420000000000003</v>
      </c>
      <c r="BV348" s="80">
        <v>0</v>
      </c>
      <c r="BW348" s="80">
        <v>0.44400000000000001</v>
      </c>
      <c r="BX348" s="80">
        <v>0</v>
      </c>
      <c r="BY348" s="80">
        <v>0</v>
      </c>
      <c r="BZ348" s="80">
        <v>0</v>
      </c>
      <c r="CA348" s="80">
        <v>0</v>
      </c>
      <c r="CB348" s="80">
        <v>0</v>
      </c>
      <c r="CC348" s="80">
        <v>0</v>
      </c>
    </row>
    <row r="349" spans="1:81">
      <c r="A349" s="80" t="s">
        <v>2130</v>
      </c>
      <c r="B349" s="80">
        <v>119</v>
      </c>
      <c r="C349" s="80">
        <v>18</v>
      </c>
      <c r="D349" s="80">
        <v>7</v>
      </c>
      <c r="E349" s="80">
        <v>2021</v>
      </c>
      <c r="F349" s="80" t="s">
        <v>75</v>
      </c>
      <c r="G349" s="174" t="s">
        <v>2112</v>
      </c>
      <c r="H349" s="80" t="s">
        <v>2113</v>
      </c>
      <c r="I349" s="177"/>
      <c r="J349" s="81">
        <v>6.7514971756404654</v>
      </c>
      <c r="K349" s="81">
        <v>0.88943078204539305</v>
      </c>
      <c r="L349" s="81">
        <v>13.16442123298585</v>
      </c>
      <c r="M349" s="81">
        <v>10.505349015419199</v>
      </c>
      <c r="N349" s="81">
        <v>19.67384704845286</v>
      </c>
      <c r="O349" s="81">
        <v>11.915132581689026</v>
      </c>
      <c r="P349" s="81">
        <v>15.758527058143393</v>
      </c>
      <c r="Q349" s="81">
        <v>0.77924067577118739</v>
      </c>
      <c r="R349" s="81">
        <v>0</v>
      </c>
      <c r="S349" s="81">
        <v>2.2811429215228758</v>
      </c>
      <c r="T349" s="82"/>
      <c r="U349" s="81">
        <v>1411150</v>
      </c>
      <c r="V349" s="81">
        <v>363</v>
      </c>
      <c r="W349" s="81">
        <v>443</v>
      </c>
      <c r="X349" s="81">
        <v>2694</v>
      </c>
      <c r="Y349" s="81">
        <v>4968</v>
      </c>
      <c r="Z349" s="81">
        <v>8767</v>
      </c>
      <c r="AA349" s="81">
        <v>3467</v>
      </c>
      <c r="AB349" s="81">
        <v>13059</v>
      </c>
      <c r="AC349" s="81">
        <v>0</v>
      </c>
      <c r="AD349" s="81">
        <v>2.2811429215228758</v>
      </c>
      <c r="AE349" s="82"/>
      <c r="AF349" s="81">
        <v>10169587.191035984</v>
      </c>
      <c r="AG349" s="81">
        <v>587130.01505871152</v>
      </c>
      <c r="AH349" s="81">
        <v>2944317.1140814954</v>
      </c>
      <c r="AI349" s="81">
        <v>16265645.968160057</v>
      </c>
      <c r="AJ349" s="81">
        <v>25371167.748028371</v>
      </c>
      <c r="AK349" s="81">
        <v>0</v>
      </c>
      <c r="AL349" s="81">
        <v>0</v>
      </c>
      <c r="AM349" s="81">
        <v>1714175.1108820983</v>
      </c>
      <c r="AN349" s="81">
        <v>0</v>
      </c>
      <c r="AO349" s="81">
        <v>0</v>
      </c>
      <c r="AP349" s="82"/>
      <c r="AQ349" s="81">
        <v>153</v>
      </c>
      <c r="AR349" s="81">
        <v>64</v>
      </c>
      <c r="AS349" s="81">
        <v>8</v>
      </c>
      <c r="AT349" s="81">
        <v>2</v>
      </c>
      <c r="AU349" s="81">
        <v>0</v>
      </c>
      <c r="AV349" s="81">
        <v>0</v>
      </c>
      <c r="AW349" s="81"/>
      <c r="AX349" s="82"/>
      <c r="AY349" s="81">
        <v>768.39999999999975</v>
      </c>
      <c r="AZ349" s="81">
        <v>43697.5</v>
      </c>
      <c r="BA349" s="81">
        <v>23549</v>
      </c>
      <c r="BB349" s="81">
        <v>630.1</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2131</v>
      </c>
      <c r="B350" s="80">
        <v>119</v>
      </c>
      <c r="C350" s="80">
        <v>19</v>
      </c>
      <c r="D350" s="80">
        <v>7</v>
      </c>
      <c r="E350" s="80">
        <v>2022</v>
      </c>
      <c r="F350" s="80" t="s">
        <v>568</v>
      </c>
      <c r="G350" s="174" t="s">
        <v>2112</v>
      </c>
      <c r="H350" s="80" t="s">
        <v>2113</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169</v>
      </c>
      <c r="AR350" s="81">
        <v>65</v>
      </c>
      <c r="AS350" s="81">
        <v>8</v>
      </c>
      <c r="AT350" s="81">
        <v>2</v>
      </c>
      <c r="AU350" s="81">
        <v>0</v>
      </c>
      <c r="AV350" s="81">
        <v>0</v>
      </c>
      <c r="AW350" s="81"/>
      <c r="AX350" s="82"/>
      <c r="AY350" s="81">
        <v>869.99999999999966</v>
      </c>
      <c r="AZ350" s="81">
        <v>43717.3</v>
      </c>
      <c r="BA350" s="81">
        <v>23549</v>
      </c>
      <c r="BB350" s="81">
        <v>630.1</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2132</v>
      </c>
      <c r="B351" s="80">
        <v>171</v>
      </c>
      <c r="C351" s="80">
        <v>1</v>
      </c>
      <c r="D351" s="80">
        <v>11</v>
      </c>
      <c r="E351" s="80">
        <v>1990</v>
      </c>
      <c r="F351" s="80" t="s">
        <v>562</v>
      </c>
      <c r="G351" s="80" t="s">
        <v>2133</v>
      </c>
      <c r="H351" s="80" t="s">
        <v>2134</v>
      </c>
      <c r="I351" s="177"/>
      <c r="J351" s="81">
        <v>16.080433150111432</v>
      </c>
      <c r="K351" s="81">
        <v>3.0579991540329337</v>
      </c>
      <c r="L351" s="81">
        <v>2.6454608253861269</v>
      </c>
      <c r="M351" s="81">
        <v>6.122516257029738</v>
      </c>
      <c r="N351" s="81">
        <v>17.149722738429645</v>
      </c>
      <c r="O351" s="81">
        <v>12.452843130722528</v>
      </c>
      <c r="P351" s="81">
        <v>20.781587566735492</v>
      </c>
      <c r="Q351" s="81">
        <v>1.1155042577352674</v>
      </c>
      <c r="R351" s="81">
        <v>0</v>
      </c>
      <c r="S351" s="81">
        <v>0.91007521369368793</v>
      </c>
      <c r="T351" s="82"/>
      <c r="U351" s="81">
        <v>2612885</v>
      </c>
      <c r="V351" s="81">
        <v>879</v>
      </c>
      <c r="W351" s="81">
        <v>38</v>
      </c>
      <c r="X351" s="81">
        <v>2568</v>
      </c>
      <c r="Y351" s="81">
        <v>4458</v>
      </c>
      <c r="Z351" s="81">
        <v>5122</v>
      </c>
      <c r="AA351" s="81">
        <v>5046</v>
      </c>
      <c r="AB351" s="81">
        <v>18112</v>
      </c>
      <c r="AC351" s="81">
        <v>0</v>
      </c>
      <c r="AD351" s="81">
        <v>0.91007521369368793</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2135</v>
      </c>
      <c r="B352" s="80">
        <v>172</v>
      </c>
      <c r="C352" s="80">
        <v>2</v>
      </c>
      <c r="D352" s="80">
        <v>11</v>
      </c>
      <c r="E352" s="80">
        <v>2005</v>
      </c>
      <c r="F352" s="80" t="s">
        <v>565</v>
      </c>
      <c r="G352" s="80" t="s">
        <v>2133</v>
      </c>
      <c r="H352" s="80" t="s">
        <v>2134</v>
      </c>
      <c r="I352" s="177"/>
      <c r="J352" s="81">
        <v>15.435861282141637</v>
      </c>
      <c r="K352" s="81">
        <v>2.0607705941426095</v>
      </c>
      <c r="L352" s="81">
        <v>13.023746797930675</v>
      </c>
      <c r="M352" s="81">
        <v>14.440904699329112</v>
      </c>
      <c r="N352" s="81">
        <v>25.316689485878431</v>
      </c>
      <c r="O352" s="81">
        <v>18.814366937559399</v>
      </c>
      <c r="P352" s="81">
        <v>19.621845008349528</v>
      </c>
      <c r="Q352" s="81">
        <v>0.97904619448527119</v>
      </c>
      <c r="R352" s="81">
        <v>0</v>
      </c>
      <c r="S352" s="81">
        <v>1.7785684793712397</v>
      </c>
      <c r="T352" s="82"/>
      <c r="U352" s="81">
        <v>1993686</v>
      </c>
      <c r="V352" s="81">
        <v>760</v>
      </c>
      <c r="W352" s="81">
        <v>146</v>
      </c>
      <c r="X352" s="81">
        <v>2405</v>
      </c>
      <c r="Y352" s="81">
        <v>4702</v>
      </c>
      <c r="Z352" s="81">
        <v>8955</v>
      </c>
      <c r="AA352" s="81">
        <v>3902</v>
      </c>
      <c r="AB352" s="81">
        <v>16618</v>
      </c>
      <c r="AC352" s="81">
        <v>0</v>
      </c>
      <c r="AD352" s="81">
        <v>1.7785684793712397</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2136</v>
      </c>
      <c r="B353" s="80">
        <v>173</v>
      </c>
      <c r="C353" s="80">
        <v>3</v>
      </c>
      <c r="D353" s="80">
        <v>11</v>
      </c>
      <c r="E353" s="80">
        <v>2006</v>
      </c>
      <c r="F353" s="80" t="s">
        <v>566</v>
      </c>
      <c r="G353" s="80" t="s">
        <v>2133</v>
      </c>
      <c r="H353" s="80" t="s">
        <v>2134</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2137</v>
      </c>
      <c r="B354" s="80">
        <v>174</v>
      </c>
      <c r="C354" s="80">
        <v>4</v>
      </c>
      <c r="D354" s="80">
        <v>11</v>
      </c>
      <c r="E354" s="80">
        <v>2007</v>
      </c>
      <c r="F354" s="80" t="s">
        <v>567</v>
      </c>
      <c r="G354" s="80" t="s">
        <v>2133</v>
      </c>
      <c r="H354" s="80" t="s">
        <v>2134</v>
      </c>
      <c r="I354" s="177"/>
      <c r="J354" s="81">
        <v>16.396389910242345</v>
      </c>
      <c r="K354" s="81">
        <v>1.7855543075912952</v>
      </c>
      <c r="L354" s="81">
        <v>10.703039030746691</v>
      </c>
      <c r="M354" s="81">
        <v>14.625326178443672</v>
      </c>
      <c r="N354" s="81">
        <v>25.287441162312327</v>
      </c>
      <c r="O354" s="81">
        <v>18.215761606349478</v>
      </c>
      <c r="P354" s="81">
        <v>19.261723319982721</v>
      </c>
      <c r="Q354" s="81">
        <v>1.0088948933274604</v>
      </c>
      <c r="R354" s="81">
        <v>0</v>
      </c>
      <c r="S354" s="81">
        <v>1.3862238051904447</v>
      </c>
      <c r="T354" s="82"/>
      <c r="U354" s="81">
        <v>2357052</v>
      </c>
      <c r="V354" s="81">
        <v>695</v>
      </c>
      <c r="W354" s="81">
        <v>124</v>
      </c>
      <c r="X354" s="81">
        <v>3001</v>
      </c>
      <c r="Y354" s="81">
        <v>4710</v>
      </c>
      <c r="Z354" s="81">
        <v>9013</v>
      </c>
      <c r="AA354" s="81">
        <v>3772</v>
      </c>
      <c r="AB354" s="81">
        <v>16219</v>
      </c>
      <c r="AC354" s="81">
        <v>0</v>
      </c>
      <c r="AD354" s="81">
        <v>1.3862238051904447</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2138</v>
      </c>
      <c r="B355" s="80">
        <v>175</v>
      </c>
      <c r="C355" s="80">
        <v>5</v>
      </c>
      <c r="D355" s="80">
        <v>11</v>
      </c>
      <c r="E355" s="80">
        <v>2008</v>
      </c>
      <c r="F355" s="80" t="s">
        <v>84</v>
      </c>
      <c r="G355" s="80" t="s">
        <v>2133</v>
      </c>
      <c r="H355" s="80" t="s">
        <v>2134</v>
      </c>
      <c r="I355" s="177"/>
      <c r="J355" s="81">
        <v>13.828949616807753</v>
      </c>
      <c r="K355" s="81">
        <v>1.335416113506624</v>
      </c>
      <c r="L355" s="81">
        <v>9.5352922581326212</v>
      </c>
      <c r="M355" s="81">
        <v>14.79404666882666</v>
      </c>
      <c r="N355" s="81">
        <v>24.453131411178855</v>
      </c>
      <c r="O355" s="81">
        <v>17.672295079476804</v>
      </c>
      <c r="P355" s="81">
        <v>18.734804237301539</v>
      </c>
      <c r="Q355" s="81">
        <v>0.97979401470814576</v>
      </c>
      <c r="R355" s="81">
        <v>0</v>
      </c>
      <c r="S355" s="81">
        <v>1.3544235631407155</v>
      </c>
      <c r="T355" s="82"/>
      <c r="U355" s="81">
        <v>2274355</v>
      </c>
      <c r="V355" s="81">
        <v>695</v>
      </c>
      <c r="W355" s="81">
        <v>124</v>
      </c>
      <c r="X355" s="81">
        <v>3001</v>
      </c>
      <c r="Y355" s="81">
        <v>4686</v>
      </c>
      <c r="Z355" s="81">
        <v>9051</v>
      </c>
      <c r="AA355" s="81">
        <v>3673</v>
      </c>
      <c r="AB355" s="81">
        <v>16010</v>
      </c>
      <c r="AC355" s="81">
        <v>0</v>
      </c>
      <c r="AD355" s="81">
        <v>1.3544235631407155</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2139</v>
      </c>
      <c r="B356" s="80">
        <v>176</v>
      </c>
      <c r="C356" s="80">
        <v>6</v>
      </c>
      <c r="D356" s="80">
        <v>11</v>
      </c>
      <c r="E356" s="80">
        <v>2009</v>
      </c>
      <c r="F356" s="80" t="s">
        <v>85</v>
      </c>
      <c r="G356" s="80" t="s">
        <v>2133</v>
      </c>
      <c r="H356" s="80" t="s">
        <v>2134</v>
      </c>
      <c r="I356" s="177"/>
      <c r="J356" s="81">
        <v>13.742791135923527</v>
      </c>
      <c r="K356" s="81">
        <v>1.1582836503840581</v>
      </c>
      <c r="L356" s="81">
        <v>10.223760120247293</v>
      </c>
      <c r="M356" s="81">
        <v>14.662597846471401</v>
      </c>
      <c r="N356" s="81">
        <v>22.069364946212254</v>
      </c>
      <c r="O356" s="81">
        <v>17.836922550811931</v>
      </c>
      <c r="P356" s="81">
        <v>17.906318589677817</v>
      </c>
      <c r="Q356" s="81">
        <v>0.92169482116893764</v>
      </c>
      <c r="R356" s="81">
        <v>0</v>
      </c>
      <c r="S356" s="81">
        <v>1.1848571183981476</v>
      </c>
      <c r="T356" s="82"/>
      <c r="U356" s="81">
        <v>1788813</v>
      </c>
      <c r="V356" s="81">
        <v>554</v>
      </c>
      <c r="W356" s="81">
        <v>190</v>
      </c>
      <c r="X356" s="81">
        <v>2996</v>
      </c>
      <c r="Y356" s="81">
        <v>4683</v>
      </c>
      <c r="Z356" s="81">
        <v>9017</v>
      </c>
      <c r="AA356" s="81">
        <v>3604</v>
      </c>
      <c r="AB356" s="81">
        <v>15810</v>
      </c>
      <c r="AC356" s="81">
        <v>0</v>
      </c>
      <c r="AD356" s="81">
        <v>1.1848571183981476</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11.98</v>
      </c>
      <c r="BJ356" s="81">
        <v>0</v>
      </c>
      <c r="BK356" s="81">
        <v>0</v>
      </c>
      <c r="BL356" s="81">
        <v>0</v>
      </c>
      <c r="BM356" s="82"/>
      <c r="BN356" s="81">
        <v>0</v>
      </c>
      <c r="BO356" s="81">
        <v>0</v>
      </c>
      <c r="BP356" s="81">
        <v>2</v>
      </c>
      <c r="BQ356" s="81">
        <v>0</v>
      </c>
      <c r="BR356" s="81">
        <v>0</v>
      </c>
      <c r="BS356" s="81">
        <v>0</v>
      </c>
      <c r="BT356"/>
      <c r="BU356" s="80"/>
      <c r="BV356" s="80"/>
      <c r="BW356" s="80"/>
      <c r="BX356" s="80"/>
      <c r="BY356" s="80"/>
      <c r="BZ356" s="80"/>
      <c r="CA356" s="80"/>
      <c r="CB356" s="80"/>
      <c r="CC356" s="80"/>
    </row>
    <row r="357" spans="1:81">
      <c r="A357" s="80" t="s">
        <v>2140</v>
      </c>
      <c r="B357" s="80">
        <v>177</v>
      </c>
      <c r="C357" s="80">
        <v>7</v>
      </c>
      <c r="D357" s="80">
        <v>11</v>
      </c>
      <c r="E357" s="80">
        <v>2010</v>
      </c>
      <c r="F357" s="80" t="s">
        <v>86</v>
      </c>
      <c r="G357" s="80" t="s">
        <v>2133</v>
      </c>
      <c r="H357" s="80" t="s">
        <v>2134</v>
      </c>
      <c r="I357" s="177"/>
      <c r="J357" s="81">
        <v>14.117816937579224</v>
      </c>
      <c r="K357" s="81">
        <v>1.1865523396687565</v>
      </c>
      <c r="L357" s="81">
        <v>9.6942734610403107</v>
      </c>
      <c r="M357" s="81">
        <v>14.079971878432755</v>
      </c>
      <c r="N357" s="81">
        <v>22.870796586362257</v>
      </c>
      <c r="O357" s="81">
        <v>17.846964044735348</v>
      </c>
      <c r="P357" s="81">
        <v>18.308906510396998</v>
      </c>
      <c r="Q357" s="81">
        <v>0.95234845535561308</v>
      </c>
      <c r="R357" s="81">
        <v>0</v>
      </c>
      <c r="S357" s="81">
        <v>1.2337756953069656</v>
      </c>
      <c r="T357" s="82"/>
      <c r="U357" s="81">
        <v>2105550</v>
      </c>
      <c r="V357" s="81">
        <v>554</v>
      </c>
      <c r="W357" s="81">
        <v>190</v>
      </c>
      <c r="X357" s="81">
        <v>2996</v>
      </c>
      <c r="Y357" s="81">
        <v>4715</v>
      </c>
      <c r="Z357" s="81">
        <v>9064</v>
      </c>
      <c r="AA357" s="81">
        <v>3593</v>
      </c>
      <c r="AB357" s="81">
        <v>15653</v>
      </c>
      <c r="AC357" s="81">
        <v>0</v>
      </c>
      <c r="AD357" s="81">
        <v>1.2337756953069656</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12.396000000000001</v>
      </c>
      <c r="BJ357" s="81">
        <v>0</v>
      </c>
      <c r="BK357" s="81">
        <v>0</v>
      </c>
      <c r="BL357" s="81">
        <v>0</v>
      </c>
      <c r="BM357" s="82"/>
      <c r="BN357" s="81">
        <v>0</v>
      </c>
      <c r="BO357" s="81">
        <v>0</v>
      </c>
      <c r="BP357" s="81">
        <v>2</v>
      </c>
      <c r="BQ357" s="81">
        <v>0</v>
      </c>
      <c r="BR357" s="81">
        <v>0</v>
      </c>
      <c r="BS357" s="81">
        <v>0</v>
      </c>
      <c r="BT357"/>
      <c r="BU357" s="80">
        <v>12.396000000000001</v>
      </c>
      <c r="BV357" s="80">
        <v>0</v>
      </c>
      <c r="BW357" s="80">
        <v>0</v>
      </c>
      <c r="BX357" s="80">
        <v>0</v>
      </c>
      <c r="BY357" s="80">
        <v>0</v>
      </c>
      <c r="BZ357" s="80">
        <v>0</v>
      </c>
      <c r="CA357" s="80">
        <v>0</v>
      </c>
      <c r="CB357" s="80">
        <v>0</v>
      </c>
      <c r="CC357" s="80">
        <v>0</v>
      </c>
    </row>
    <row r="358" spans="1:81">
      <c r="A358" s="80" t="s">
        <v>2141</v>
      </c>
      <c r="B358" s="80">
        <v>178</v>
      </c>
      <c r="C358" s="80">
        <v>8</v>
      </c>
      <c r="D358" s="80">
        <v>11</v>
      </c>
      <c r="E358" s="80">
        <v>2011</v>
      </c>
      <c r="F358" s="80" t="s">
        <v>87</v>
      </c>
      <c r="G358" s="80" t="s">
        <v>2133</v>
      </c>
      <c r="H358" s="80" t="s">
        <v>2134</v>
      </c>
      <c r="I358" s="177"/>
      <c r="J358" s="81">
        <v>12.168729052887038</v>
      </c>
      <c r="K358" s="81">
        <v>1.5242855588095277</v>
      </c>
      <c r="L358" s="81">
        <v>7.660559559124585</v>
      </c>
      <c r="M358" s="81">
        <v>15.86328413092656</v>
      </c>
      <c r="N358" s="81">
        <v>26.460058092309932</v>
      </c>
      <c r="O358" s="81">
        <v>17.606236085357096</v>
      </c>
      <c r="P358" s="81">
        <v>17.581869438793678</v>
      </c>
      <c r="Q358" s="81">
        <v>1.0828514123479651</v>
      </c>
      <c r="R358" s="81">
        <v>0</v>
      </c>
      <c r="S358" s="81">
        <v>1.4378977253650007</v>
      </c>
      <c r="T358" s="82"/>
      <c r="U358" s="81">
        <v>1674816</v>
      </c>
      <c r="V358" s="81">
        <v>554</v>
      </c>
      <c r="W358" s="81">
        <v>190</v>
      </c>
      <c r="X358" s="81">
        <v>2996</v>
      </c>
      <c r="Y358" s="81">
        <v>4713</v>
      </c>
      <c r="Z358" s="81">
        <v>9136</v>
      </c>
      <c r="AA358" s="81">
        <v>3553</v>
      </c>
      <c r="AB358" s="81">
        <v>15430</v>
      </c>
      <c r="AC358" s="81">
        <v>0</v>
      </c>
      <c r="AD358" s="81">
        <v>1.4378977253650007</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10.512</v>
      </c>
      <c r="BJ358" s="81">
        <v>0</v>
      </c>
      <c r="BK358" s="81">
        <v>0</v>
      </c>
      <c r="BL358" s="81">
        <v>0</v>
      </c>
      <c r="BM358" s="82"/>
      <c r="BN358" s="81">
        <v>0</v>
      </c>
      <c r="BO358" s="81">
        <v>0</v>
      </c>
      <c r="BP358" s="81">
        <v>2</v>
      </c>
      <c r="BQ358" s="81">
        <v>0</v>
      </c>
      <c r="BR358" s="81">
        <v>0</v>
      </c>
      <c r="BS358" s="81">
        <v>0</v>
      </c>
      <c r="BT358"/>
      <c r="BU358" s="80">
        <v>10.512</v>
      </c>
      <c r="BV358" s="80">
        <v>0</v>
      </c>
      <c r="BW358" s="80">
        <v>0</v>
      </c>
      <c r="BX358" s="80">
        <v>0</v>
      </c>
      <c r="BY358" s="80">
        <v>0</v>
      </c>
      <c r="BZ358" s="80">
        <v>0</v>
      </c>
      <c r="CA358" s="80">
        <v>0</v>
      </c>
      <c r="CB358" s="80">
        <v>0</v>
      </c>
      <c r="CC358" s="80">
        <v>0</v>
      </c>
    </row>
    <row r="359" spans="1:81">
      <c r="A359" s="80" t="s">
        <v>2142</v>
      </c>
      <c r="B359" s="80">
        <v>179</v>
      </c>
      <c r="C359" s="80">
        <v>9</v>
      </c>
      <c r="D359" s="80">
        <v>11</v>
      </c>
      <c r="E359" s="80">
        <v>2012</v>
      </c>
      <c r="F359" s="80" t="s">
        <v>88</v>
      </c>
      <c r="G359" s="80" t="s">
        <v>2133</v>
      </c>
      <c r="H359" s="80" t="s">
        <v>2134</v>
      </c>
      <c r="I359" s="177"/>
      <c r="J359" s="81">
        <v>16.294884562795541</v>
      </c>
      <c r="K359" s="81">
        <v>1.4307196854571869</v>
      </c>
      <c r="L359" s="81">
        <v>7.545323684385691</v>
      </c>
      <c r="M359" s="81">
        <v>15.804965804538524</v>
      </c>
      <c r="N359" s="81">
        <v>26.547923515642974</v>
      </c>
      <c r="O359" s="81">
        <v>17.662709404206666</v>
      </c>
      <c r="P359" s="81">
        <v>17.597301269914599</v>
      </c>
      <c r="Q359" s="81">
        <v>1.167113788596096</v>
      </c>
      <c r="R359" s="81">
        <v>0</v>
      </c>
      <c r="S359" s="81">
        <v>1.4791946461439103</v>
      </c>
      <c r="T359" s="82"/>
      <c r="U359" s="81">
        <v>1977542</v>
      </c>
      <c r="V359" s="81">
        <v>554</v>
      </c>
      <c r="W359" s="81">
        <v>190</v>
      </c>
      <c r="X359" s="81">
        <v>2996</v>
      </c>
      <c r="Y359" s="81">
        <v>4743</v>
      </c>
      <c r="Z359" s="81">
        <v>9238</v>
      </c>
      <c r="AA359" s="81">
        <v>3536</v>
      </c>
      <c r="AB359" s="81">
        <v>15307</v>
      </c>
      <c r="AC359" s="81">
        <v>0</v>
      </c>
      <c r="AD359" s="81">
        <v>1.4791946461439103</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12.055</v>
      </c>
      <c r="BJ359" s="81">
        <v>0</v>
      </c>
      <c r="BK359" s="81">
        <v>0</v>
      </c>
      <c r="BL359" s="81">
        <v>0</v>
      </c>
      <c r="BM359" s="82"/>
      <c r="BN359" s="81">
        <v>0</v>
      </c>
      <c r="BO359" s="81">
        <v>0</v>
      </c>
      <c r="BP359" s="81">
        <v>2</v>
      </c>
      <c r="BQ359" s="81">
        <v>0</v>
      </c>
      <c r="BR359" s="81">
        <v>0</v>
      </c>
      <c r="BS359" s="81">
        <v>0</v>
      </c>
      <c r="BT359"/>
      <c r="BU359" s="80">
        <v>12.055</v>
      </c>
      <c r="BV359" s="80">
        <v>0</v>
      </c>
      <c r="BW359" s="80">
        <v>0</v>
      </c>
      <c r="BX359" s="80">
        <v>0</v>
      </c>
      <c r="BY359" s="80">
        <v>0</v>
      </c>
      <c r="BZ359" s="80">
        <v>0</v>
      </c>
      <c r="CA359" s="80">
        <v>0</v>
      </c>
      <c r="CB359" s="80">
        <v>0</v>
      </c>
      <c r="CC359" s="80">
        <v>0</v>
      </c>
    </row>
    <row r="360" spans="1:81">
      <c r="A360" s="80" t="s">
        <v>2143</v>
      </c>
      <c r="B360" s="80">
        <v>180</v>
      </c>
      <c r="C360" s="80">
        <v>10</v>
      </c>
      <c r="D360" s="80">
        <v>11</v>
      </c>
      <c r="E360" s="80">
        <v>2013</v>
      </c>
      <c r="F360" s="80" t="s">
        <v>89</v>
      </c>
      <c r="G360" s="80" t="s">
        <v>2133</v>
      </c>
      <c r="H360" s="80" t="s">
        <v>2134</v>
      </c>
      <c r="I360" s="177"/>
      <c r="J360" s="81">
        <v>17.148089731361356</v>
      </c>
      <c r="K360" s="81">
        <v>1.2340790493367324</v>
      </c>
      <c r="L360" s="81">
        <v>6.8927486019679272</v>
      </c>
      <c r="M360" s="81">
        <v>15.160954017902027</v>
      </c>
      <c r="N360" s="81">
        <v>27.972066853888375</v>
      </c>
      <c r="O360" s="81">
        <v>16.960884036279417</v>
      </c>
      <c r="P360" s="81">
        <v>17.368879550660573</v>
      </c>
      <c r="Q360" s="81">
        <v>1.1712504608664296</v>
      </c>
      <c r="R360" s="81">
        <v>0</v>
      </c>
      <c r="S360" s="81">
        <v>1.1776980022022463</v>
      </c>
      <c r="T360" s="82"/>
      <c r="U360" s="81">
        <v>2040706</v>
      </c>
      <c r="V360" s="81">
        <v>554</v>
      </c>
      <c r="W360" s="81">
        <v>190</v>
      </c>
      <c r="X360" s="81">
        <v>2996</v>
      </c>
      <c r="Y360" s="81">
        <v>4744</v>
      </c>
      <c r="Z360" s="81">
        <v>9267</v>
      </c>
      <c r="AA360" s="81">
        <v>3477</v>
      </c>
      <c r="AB360" s="81">
        <v>15141</v>
      </c>
      <c r="AC360" s="81">
        <v>0</v>
      </c>
      <c r="AD360" s="81">
        <v>1.1776980022022463</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9.7189999999999994</v>
      </c>
      <c r="BJ360" s="81">
        <v>0</v>
      </c>
      <c r="BK360" s="81">
        <v>0</v>
      </c>
      <c r="BL360" s="81">
        <v>0</v>
      </c>
      <c r="BM360" s="82"/>
      <c r="BN360" s="81">
        <v>0</v>
      </c>
      <c r="BO360" s="81">
        <v>0</v>
      </c>
      <c r="BP360" s="81">
        <v>1</v>
      </c>
      <c r="BQ360" s="81">
        <v>0</v>
      </c>
      <c r="BR360" s="81">
        <v>0</v>
      </c>
      <c r="BS360" s="81">
        <v>0</v>
      </c>
      <c r="BT360"/>
      <c r="BU360" s="80">
        <v>9.7189999999999994</v>
      </c>
      <c r="BV360" s="80">
        <v>0</v>
      </c>
      <c r="BW360" s="80">
        <v>0</v>
      </c>
      <c r="BX360" s="80">
        <v>0</v>
      </c>
      <c r="BY360" s="80">
        <v>0</v>
      </c>
      <c r="BZ360" s="80">
        <v>0</v>
      </c>
      <c r="CA360" s="80">
        <v>0</v>
      </c>
      <c r="CB360" s="80">
        <v>0</v>
      </c>
      <c r="CC360" s="80">
        <v>0</v>
      </c>
    </row>
    <row r="361" spans="1:81">
      <c r="A361" s="80" t="s">
        <v>2144</v>
      </c>
      <c r="B361" s="80">
        <v>181</v>
      </c>
      <c r="C361" s="80">
        <v>11</v>
      </c>
      <c r="D361" s="80">
        <v>11</v>
      </c>
      <c r="E361" s="80">
        <v>2014</v>
      </c>
      <c r="F361" s="80" t="s">
        <v>90</v>
      </c>
      <c r="G361" s="80" t="s">
        <v>2133</v>
      </c>
      <c r="H361" s="80" t="s">
        <v>2134</v>
      </c>
      <c r="I361" s="177"/>
      <c r="J361" s="81">
        <v>14.06324341812107</v>
      </c>
      <c r="K361" s="81">
        <v>1.2482456941074653</v>
      </c>
      <c r="L361" s="81">
        <v>5.1887820731480527</v>
      </c>
      <c r="M361" s="81">
        <v>14.881090243710483</v>
      </c>
      <c r="N361" s="81">
        <v>24.338280100912858</v>
      </c>
      <c r="O361" s="81">
        <v>16.037936527569208</v>
      </c>
      <c r="P361" s="81">
        <v>17.288490837258703</v>
      </c>
      <c r="Q361" s="81">
        <v>1.1042421221878724</v>
      </c>
      <c r="R361" s="81">
        <v>0</v>
      </c>
      <c r="S361" s="81">
        <v>1.1744745705350084</v>
      </c>
      <c r="T361" s="82"/>
      <c r="U361" s="81">
        <v>2003881</v>
      </c>
      <c r="V361" s="81">
        <v>512</v>
      </c>
      <c r="W361" s="81">
        <v>118</v>
      </c>
      <c r="X361" s="81">
        <v>2923</v>
      </c>
      <c r="Y361" s="81">
        <v>4729</v>
      </c>
      <c r="Z361" s="81">
        <v>9229</v>
      </c>
      <c r="AA361" s="81">
        <v>3443</v>
      </c>
      <c r="AB361" s="81">
        <v>14878</v>
      </c>
      <c r="AC361" s="81">
        <v>0</v>
      </c>
      <c r="AD361" s="81">
        <v>1.1744745705350084</v>
      </c>
      <c r="AE361" s="82"/>
      <c r="AF361" s="81">
        <v>19199961.305104274</v>
      </c>
      <c r="AG361" s="81">
        <v>975763.4189844901</v>
      </c>
      <c r="AH361" s="81">
        <v>1254993.3544650357</v>
      </c>
      <c r="AI361" s="81">
        <v>17367841.988543883</v>
      </c>
      <c r="AJ361" s="81">
        <v>28165363.600842267</v>
      </c>
      <c r="AK361" s="81">
        <v>0</v>
      </c>
      <c r="AL361" s="81">
        <v>0</v>
      </c>
      <c r="AM361" s="81">
        <v>2042527.0748477131</v>
      </c>
      <c r="AN361" s="81">
        <v>0</v>
      </c>
      <c r="AO361" s="81">
        <v>0</v>
      </c>
      <c r="AP361" s="82"/>
      <c r="AQ361" s="81">
        <v>159</v>
      </c>
      <c r="AR361" s="81">
        <v>15</v>
      </c>
      <c r="AS361" s="81">
        <v>0</v>
      </c>
      <c r="AT361" s="81">
        <v>0</v>
      </c>
      <c r="AU361" s="81">
        <v>0</v>
      </c>
      <c r="AV361" s="81">
        <v>0</v>
      </c>
      <c r="AW361" s="81" t="s">
        <v>564</v>
      </c>
      <c r="AX361" s="82"/>
      <c r="AY361" s="81">
        <v>665</v>
      </c>
      <c r="AZ361" s="81">
        <v>483.2</v>
      </c>
      <c r="BA361" s="81">
        <v>0</v>
      </c>
      <c r="BB361" s="81">
        <v>0</v>
      </c>
      <c r="BC361" s="81">
        <v>0</v>
      </c>
      <c r="BD361" s="81">
        <v>0</v>
      </c>
      <c r="BE361" s="81" t="s">
        <v>564</v>
      </c>
      <c r="BF361" s="82"/>
      <c r="BG361" s="81">
        <v>0</v>
      </c>
      <c r="BH361" s="81">
        <v>0</v>
      </c>
      <c r="BI361" s="81">
        <v>13.894</v>
      </c>
      <c r="BJ361" s="81">
        <v>0</v>
      </c>
      <c r="BK361" s="81">
        <v>0</v>
      </c>
      <c r="BL361" s="81">
        <v>0</v>
      </c>
      <c r="BM361" s="82"/>
      <c r="BN361" s="81">
        <v>0</v>
      </c>
      <c r="BO361" s="81">
        <v>0</v>
      </c>
      <c r="BP361" s="81">
        <v>2</v>
      </c>
      <c r="BQ361" s="81">
        <v>0</v>
      </c>
      <c r="BR361" s="81">
        <v>0</v>
      </c>
      <c r="BS361" s="81">
        <v>0</v>
      </c>
      <c r="BT361"/>
      <c r="BU361" s="80">
        <v>13.894</v>
      </c>
      <c r="BV361" s="80">
        <v>0</v>
      </c>
      <c r="BW361" s="80">
        <v>0</v>
      </c>
      <c r="BX361" s="80">
        <v>0</v>
      </c>
      <c r="BY361" s="80">
        <v>0</v>
      </c>
      <c r="BZ361" s="80">
        <v>0</v>
      </c>
      <c r="CA361" s="80">
        <v>0</v>
      </c>
      <c r="CB361" s="80">
        <v>0</v>
      </c>
      <c r="CC361" s="80">
        <v>0</v>
      </c>
    </row>
    <row r="362" spans="1:81">
      <c r="A362" s="80" t="s">
        <v>2145</v>
      </c>
      <c r="B362" s="80">
        <v>182</v>
      </c>
      <c r="C362" s="80">
        <v>12</v>
      </c>
      <c r="D362" s="80">
        <v>11</v>
      </c>
      <c r="E362" s="80">
        <v>2015</v>
      </c>
      <c r="F362" s="80" t="s">
        <v>91</v>
      </c>
      <c r="G362" s="80" t="s">
        <v>2133</v>
      </c>
      <c r="H362" s="80" t="s">
        <v>2134</v>
      </c>
      <c r="I362" s="177"/>
      <c r="J362" s="81">
        <v>17.327411913327552</v>
      </c>
      <c r="K362" s="81">
        <v>1.2637487417590645</v>
      </c>
      <c r="L362" s="81">
        <v>5.2766620541926574</v>
      </c>
      <c r="M362" s="81">
        <v>15.22886789775318</v>
      </c>
      <c r="N362" s="81">
        <v>21.886857813876116</v>
      </c>
      <c r="O362" s="81">
        <v>15.965785485956934</v>
      </c>
      <c r="P362" s="81">
        <v>17.08098069330007</v>
      </c>
      <c r="Q362" s="81">
        <v>1.0656674876602008</v>
      </c>
      <c r="R362" s="81">
        <v>0</v>
      </c>
      <c r="S362" s="81">
        <v>1.4295153482496383</v>
      </c>
      <c r="T362" s="82"/>
      <c r="U362" s="81">
        <v>2426632</v>
      </c>
      <c r="V362" s="81">
        <v>512</v>
      </c>
      <c r="W362" s="81">
        <v>118</v>
      </c>
      <c r="X362" s="81">
        <v>2923</v>
      </c>
      <c r="Y362" s="81">
        <v>4734</v>
      </c>
      <c r="Z362" s="81">
        <v>9276</v>
      </c>
      <c r="AA362" s="81">
        <v>3399</v>
      </c>
      <c r="AB362" s="81">
        <v>14667</v>
      </c>
      <c r="AC362" s="81">
        <v>0</v>
      </c>
      <c r="AD362" s="81">
        <v>1.4295153482496383</v>
      </c>
      <c r="AE362" s="82"/>
      <c r="AF362" s="81">
        <v>24153555.883382462</v>
      </c>
      <c r="AG362" s="81">
        <v>911992.46041696076</v>
      </c>
      <c r="AH362" s="81">
        <v>1042928.1521452119</v>
      </c>
      <c r="AI362" s="81">
        <v>19592157.726893038</v>
      </c>
      <c r="AJ362" s="81">
        <v>26420350.893011507</v>
      </c>
      <c r="AK362" s="81">
        <v>0</v>
      </c>
      <c r="AL362" s="81">
        <v>0</v>
      </c>
      <c r="AM362" s="81">
        <v>2010050.8242490278</v>
      </c>
      <c r="AN362" s="81">
        <v>0</v>
      </c>
      <c r="AO362" s="81">
        <v>0</v>
      </c>
      <c r="AP362" s="82"/>
      <c r="AQ362" s="81">
        <v>172</v>
      </c>
      <c r="AR362" s="81">
        <v>24</v>
      </c>
      <c r="AS362" s="81">
        <v>0</v>
      </c>
      <c r="AT362" s="81">
        <v>0</v>
      </c>
      <c r="AU362" s="81">
        <v>0</v>
      </c>
      <c r="AV362" s="81">
        <v>0</v>
      </c>
      <c r="AW362" s="81" t="s">
        <v>564</v>
      </c>
      <c r="AX362" s="82"/>
      <c r="AY362" s="81">
        <v>738.3</v>
      </c>
      <c r="AZ362" s="81">
        <v>798.7</v>
      </c>
      <c r="BA362" s="81">
        <v>0</v>
      </c>
      <c r="BB362" s="81">
        <v>0</v>
      </c>
      <c r="BC362" s="81">
        <v>0</v>
      </c>
      <c r="BD362" s="81">
        <v>0</v>
      </c>
      <c r="BE362" s="81" t="s">
        <v>564</v>
      </c>
      <c r="BF362" s="82"/>
      <c r="BG362" s="81">
        <v>0</v>
      </c>
      <c r="BH362" s="81">
        <v>0</v>
      </c>
      <c r="BI362" s="81">
        <v>13.457000000000001</v>
      </c>
      <c r="BJ362" s="81">
        <v>0</v>
      </c>
      <c r="BK362" s="81">
        <v>0</v>
      </c>
      <c r="BL362" s="81">
        <v>0</v>
      </c>
      <c r="BM362" s="82"/>
      <c r="BN362" s="81">
        <v>0</v>
      </c>
      <c r="BO362" s="81">
        <v>0</v>
      </c>
      <c r="BP362" s="81">
        <v>2</v>
      </c>
      <c r="BQ362" s="81">
        <v>0</v>
      </c>
      <c r="BR362" s="81">
        <v>0</v>
      </c>
      <c r="BS362" s="81">
        <v>0</v>
      </c>
      <c r="BT362"/>
      <c r="BU362" s="80">
        <v>13.457000000000001</v>
      </c>
      <c r="BV362" s="80">
        <v>0</v>
      </c>
      <c r="BW362" s="80">
        <v>0</v>
      </c>
      <c r="BX362" s="80">
        <v>0</v>
      </c>
      <c r="BY362" s="80">
        <v>0</v>
      </c>
      <c r="BZ362" s="80">
        <v>0</v>
      </c>
      <c r="CA362" s="80">
        <v>0</v>
      </c>
      <c r="CB362" s="80">
        <v>0</v>
      </c>
      <c r="CC362" s="80">
        <v>0</v>
      </c>
    </row>
    <row r="363" spans="1:81">
      <c r="A363" s="80" t="s">
        <v>2146</v>
      </c>
      <c r="B363" s="80">
        <v>183</v>
      </c>
      <c r="C363" s="80">
        <v>13</v>
      </c>
      <c r="D363" s="80">
        <v>11</v>
      </c>
      <c r="E363" s="80">
        <v>2016</v>
      </c>
      <c r="F363" s="80" t="s">
        <v>92</v>
      </c>
      <c r="G363" s="80" t="s">
        <v>2133</v>
      </c>
      <c r="H363" s="80" t="s">
        <v>2134</v>
      </c>
      <c r="I363" s="177"/>
      <c r="J363" s="81">
        <v>16.172825142179097</v>
      </c>
      <c r="K363" s="81">
        <v>1.2620539112196429</v>
      </c>
      <c r="L363" s="81">
        <v>6.1603482769364941</v>
      </c>
      <c r="M363" s="81">
        <v>12.96561241438471</v>
      </c>
      <c r="N363" s="81">
        <v>21.675808180422379</v>
      </c>
      <c r="O363" s="81">
        <v>15.737899985549014</v>
      </c>
      <c r="P363" s="81">
        <v>16.796601726047903</v>
      </c>
      <c r="Q363" s="81">
        <v>1.0136402316940933</v>
      </c>
      <c r="R363" s="81">
        <v>0</v>
      </c>
      <c r="S363" s="81">
        <v>1.4416273671533577</v>
      </c>
      <c r="T363" s="82"/>
      <c r="U363" s="81">
        <v>2406671</v>
      </c>
      <c r="V363" s="81">
        <v>512</v>
      </c>
      <c r="W363" s="81">
        <v>118</v>
      </c>
      <c r="X363" s="81">
        <v>2923</v>
      </c>
      <c r="Y363" s="81">
        <v>4713</v>
      </c>
      <c r="Z363" s="81">
        <v>9256</v>
      </c>
      <c r="AA363" s="81">
        <v>3457</v>
      </c>
      <c r="AB363" s="81">
        <v>14351</v>
      </c>
      <c r="AC363" s="81">
        <v>0</v>
      </c>
      <c r="AD363" s="81">
        <v>1.4416273671533579</v>
      </c>
      <c r="AE363" s="82"/>
      <c r="AF363" s="81">
        <v>22540642.876808479</v>
      </c>
      <c r="AG363" s="81">
        <v>883176.35113684845</v>
      </c>
      <c r="AH363" s="81">
        <v>927146.92070880625</v>
      </c>
      <c r="AI363" s="81">
        <v>18169606.800006431</v>
      </c>
      <c r="AJ363" s="81">
        <v>23623597.733152401</v>
      </c>
      <c r="AK363" s="81">
        <v>0</v>
      </c>
      <c r="AL363" s="81">
        <v>0</v>
      </c>
      <c r="AM363" s="81">
        <v>1968272.317203756</v>
      </c>
      <c r="AN363" s="81">
        <v>0</v>
      </c>
      <c r="AO363" s="81">
        <v>0</v>
      </c>
      <c r="AP363" s="82"/>
      <c r="AQ363" s="81">
        <v>189</v>
      </c>
      <c r="AR363" s="81">
        <v>26</v>
      </c>
      <c r="AS363" s="81">
        <v>0</v>
      </c>
      <c r="AT363" s="81">
        <v>0</v>
      </c>
      <c r="AU363" s="81">
        <v>0</v>
      </c>
      <c r="AV363" s="81">
        <v>0</v>
      </c>
      <c r="AW363" s="81" t="s">
        <v>564</v>
      </c>
      <c r="AX363" s="82"/>
      <c r="AY363" s="81">
        <v>848.6</v>
      </c>
      <c r="AZ363" s="81">
        <v>859.6</v>
      </c>
      <c r="BA363" s="81">
        <v>0</v>
      </c>
      <c r="BB363" s="81">
        <v>0</v>
      </c>
      <c r="BC363" s="81">
        <v>0</v>
      </c>
      <c r="BD363" s="81">
        <v>0</v>
      </c>
      <c r="BE363" s="81" t="s">
        <v>564</v>
      </c>
      <c r="BF363" s="82"/>
      <c r="BG363" s="81">
        <v>0</v>
      </c>
      <c r="BH363" s="81">
        <v>0</v>
      </c>
      <c r="BI363" s="81">
        <v>12.897</v>
      </c>
      <c r="BJ363" s="81">
        <v>0</v>
      </c>
      <c r="BK363" s="81">
        <v>0</v>
      </c>
      <c r="BL363" s="81">
        <v>0</v>
      </c>
      <c r="BM363" s="82"/>
      <c r="BN363" s="81">
        <v>0</v>
      </c>
      <c r="BO363" s="81">
        <v>0</v>
      </c>
      <c r="BP363" s="81">
        <v>2</v>
      </c>
      <c r="BQ363" s="81">
        <v>0</v>
      </c>
      <c r="BR363" s="81">
        <v>0</v>
      </c>
      <c r="BS363" s="81">
        <v>0</v>
      </c>
      <c r="BT363"/>
      <c r="BU363" s="80">
        <v>12.897</v>
      </c>
      <c r="BV363" s="80">
        <v>0</v>
      </c>
      <c r="BW363" s="80">
        <v>0</v>
      </c>
      <c r="BX363" s="80">
        <v>0</v>
      </c>
      <c r="BY363" s="80">
        <v>0</v>
      </c>
      <c r="BZ363" s="80">
        <v>0</v>
      </c>
      <c r="CA363" s="80">
        <v>0</v>
      </c>
      <c r="CB363" s="80">
        <v>0</v>
      </c>
      <c r="CC363" s="80">
        <v>0</v>
      </c>
    </row>
    <row r="364" spans="1:81">
      <c r="A364" s="80" t="s">
        <v>2147</v>
      </c>
      <c r="B364" s="80">
        <v>184</v>
      </c>
      <c r="C364" s="80">
        <v>14</v>
      </c>
      <c r="D364" s="80">
        <v>11</v>
      </c>
      <c r="E364" s="80">
        <v>2017</v>
      </c>
      <c r="F364" s="80" t="s">
        <v>71</v>
      </c>
      <c r="G364" s="80" t="s">
        <v>2133</v>
      </c>
      <c r="H364" s="80" t="s">
        <v>2134</v>
      </c>
      <c r="I364" s="177"/>
      <c r="J364" s="81">
        <v>14.603423355881848</v>
      </c>
      <c r="K364" s="81">
        <v>1.212926427579927</v>
      </c>
      <c r="L364" s="81">
        <v>5.4713978010042945</v>
      </c>
      <c r="M364" s="81">
        <v>11.19692694974125</v>
      </c>
      <c r="N364" s="81">
        <v>22.959317158479372</v>
      </c>
      <c r="O364" s="81">
        <v>15.469387128225419</v>
      </c>
      <c r="P364" s="81">
        <v>16.371556970033819</v>
      </c>
      <c r="Q364" s="81">
        <v>0.96037556430708815</v>
      </c>
      <c r="R364" s="81">
        <v>0</v>
      </c>
      <c r="S364" s="81">
        <v>1.8547637783052544</v>
      </c>
      <c r="T364" s="82"/>
      <c r="U364" s="81">
        <v>2506047</v>
      </c>
      <c r="V364" s="81">
        <v>512</v>
      </c>
      <c r="W364" s="81">
        <v>118</v>
      </c>
      <c r="X364" s="81">
        <v>2923</v>
      </c>
      <c r="Y364" s="81">
        <v>4716</v>
      </c>
      <c r="Z364" s="81">
        <v>9249</v>
      </c>
      <c r="AA364" s="81">
        <v>3391</v>
      </c>
      <c r="AB364" s="81">
        <v>14061</v>
      </c>
      <c r="AC364" s="81">
        <v>0</v>
      </c>
      <c r="AD364" s="81">
        <v>1.854763778305254</v>
      </c>
      <c r="AE364" s="82"/>
      <c r="AF364" s="81">
        <v>21044474.20417612</v>
      </c>
      <c r="AG364" s="81">
        <v>865455.10702121002</v>
      </c>
      <c r="AH364" s="81">
        <v>1104892.4667366419</v>
      </c>
      <c r="AI364" s="81">
        <v>16431080.319326749</v>
      </c>
      <c r="AJ364" s="81">
        <v>26796901.009897459</v>
      </c>
      <c r="AK364" s="81">
        <v>0</v>
      </c>
      <c r="AL364" s="81">
        <v>0</v>
      </c>
      <c r="AM364" s="81">
        <v>1931515.730268708</v>
      </c>
      <c r="AN364" s="81">
        <v>0</v>
      </c>
      <c r="AO364" s="81">
        <v>0</v>
      </c>
      <c r="AP364" s="82"/>
      <c r="AQ364" s="81">
        <v>195</v>
      </c>
      <c r="AR364" s="81">
        <v>27</v>
      </c>
      <c r="AS364" s="81">
        <v>0</v>
      </c>
      <c r="AT364" s="81">
        <v>0</v>
      </c>
      <c r="AU364" s="81">
        <v>0</v>
      </c>
      <c r="AV364" s="81">
        <v>0</v>
      </c>
      <c r="AW364" s="81" t="s">
        <v>564</v>
      </c>
      <c r="AX364" s="82"/>
      <c r="AY364" s="81">
        <v>885.8</v>
      </c>
      <c r="AZ364" s="81">
        <v>909.09999999999991</v>
      </c>
      <c r="BA364" s="81">
        <v>0</v>
      </c>
      <c r="BB364" s="81">
        <v>0</v>
      </c>
      <c r="BC364" s="81">
        <v>0</v>
      </c>
      <c r="BD364" s="81">
        <v>0</v>
      </c>
      <c r="BE364" s="81" t="s">
        <v>564</v>
      </c>
      <c r="BF364" s="82"/>
      <c r="BG364" s="81">
        <v>0</v>
      </c>
      <c r="BH364" s="81">
        <v>0</v>
      </c>
      <c r="BI364" s="81">
        <v>17.584</v>
      </c>
      <c r="BJ364" s="81">
        <v>0</v>
      </c>
      <c r="BK364" s="81">
        <v>0</v>
      </c>
      <c r="BL364" s="81">
        <v>0</v>
      </c>
      <c r="BM364" s="82"/>
      <c r="BN364" s="81">
        <v>0</v>
      </c>
      <c r="BO364" s="81">
        <v>0</v>
      </c>
      <c r="BP364" s="81">
        <v>3</v>
      </c>
      <c r="BQ364" s="81">
        <v>0</v>
      </c>
      <c r="BR364" s="81">
        <v>0</v>
      </c>
      <c r="BS364" s="81">
        <v>0</v>
      </c>
      <c r="BT364"/>
      <c r="BU364" s="80">
        <v>17.584</v>
      </c>
      <c r="BV364" s="80">
        <v>0</v>
      </c>
      <c r="BW364" s="80">
        <v>0</v>
      </c>
      <c r="BX364" s="80">
        <v>0</v>
      </c>
      <c r="BY364" s="80">
        <v>0</v>
      </c>
      <c r="BZ364" s="80">
        <v>0</v>
      </c>
      <c r="CA364" s="80">
        <v>0</v>
      </c>
      <c r="CB364" s="80">
        <v>0</v>
      </c>
      <c r="CC364" s="80">
        <v>0</v>
      </c>
    </row>
    <row r="365" spans="1:81">
      <c r="A365" s="80" t="s">
        <v>2148</v>
      </c>
      <c r="B365" s="80">
        <v>185</v>
      </c>
      <c r="C365" s="80">
        <v>15</v>
      </c>
      <c r="D365" s="80">
        <v>11</v>
      </c>
      <c r="E365" s="80">
        <v>2018</v>
      </c>
      <c r="F365" s="80" t="s">
        <v>93</v>
      </c>
      <c r="G365" s="80" t="s">
        <v>2133</v>
      </c>
      <c r="H365" s="80" t="s">
        <v>2134</v>
      </c>
      <c r="I365" s="177"/>
      <c r="J365" s="81">
        <v>14.8918262969372</v>
      </c>
      <c r="K365" s="81">
        <v>1.1516239392368952</v>
      </c>
      <c r="L365" s="81">
        <v>5.0489510440168974</v>
      </c>
      <c r="M365" s="81">
        <v>11.312899045661357</v>
      </c>
      <c r="N365" s="81">
        <v>20.713433570335958</v>
      </c>
      <c r="O365" s="81">
        <v>15.162339870307148</v>
      </c>
      <c r="P365" s="81">
        <v>16.084313591673673</v>
      </c>
      <c r="Q365" s="81">
        <v>0.87375067722044464</v>
      </c>
      <c r="R365" s="81">
        <v>0</v>
      </c>
      <c r="S365" s="81">
        <v>1.861679082495213</v>
      </c>
      <c r="T365" s="82"/>
      <c r="U365" s="81">
        <v>2427887</v>
      </c>
      <c r="V365" s="81">
        <v>512</v>
      </c>
      <c r="W365" s="81">
        <v>118</v>
      </c>
      <c r="X365" s="81">
        <v>2923</v>
      </c>
      <c r="Y365" s="81">
        <v>4723</v>
      </c>
      <c r="Z365" s="81">
        <v>9239</v>
      </c>
      <c r="AA365" s="81">
        <v>3365</v>
      </c>
      <c r="AB365" s="81">
        <v>13786</v>
      </c>
      <c r="AC365" s="81">
        <v>0</v>
      </c>
      <c r="AD365" s="81">
        <v>1.861679082495213</v>
      </c>
      <c r="AE365" s="82"/>
      <c r="AF365" s="81">
        <v>21318022.140152201</v>
      </c>
      <c r="AG365" s="81">
        <v>769182.85749313107</v>
      </c>
      <c r="AH365" s="81">
        <v>1048421.225239807</v>
      </c>
      <c r="AI365" s="81">
        <v>16255353.569039229</v>
      </c>
      <c r="AJ365" s="81">
        <v>25213712.691297662</v>
      </c>
      <c r="AK365" s="81">
        <v>0</v>
      </c>
      <c r="AL365" s="81">
        <v>0</v>
      </c>
      <c r="AM365" s="81">
        <v>1897658.2122707909</v>
      </c>
      <c r="AN365" s="81">
        <v>0</v>
      </c>
      <c r="AO365" s="81">
        <v>0</v>
      </c>
      <c r="AP365" s="82"/>
      <c r="AQ365" s="81">
        <v>208</v>
      </c>
      <c r="AR365" s="81">
        <v>28</v>
      </c>
      <c r="AS365" s="81">
        <v>0</v>
      </c>
      <c r="AT365" s="81">
        <v>0</v>
      </c>
      <c r="AU365" s="81">
        <v>0</v>
      </c>
      <c r="AV365" s="81">
        <v>0</v>
      </c>
      <c r="AW365" s="81" t="s">
        <v>564</v>
      </c>
      <c r="AX365" s="82"/>
      <c r="AY365" s="81">
        <v>961.2</v>
      </c>
      <c r="AZ365" s="81">
        <v>924</v>
      </c>
      <c r="BA365" s="81">
        <v>0</v>
      </c>
      <c r="BB365" s="81">
        <v>0</v>
      </c>
      <c r="BC365" s="81">
        <v>0</v>
      </c>
      <c r="BD365" s="81">
        <v>0</v>
      </c>
      <c r="BE365" s="81" t="s">
        <v>564</v>
      </c>
      <c r="BF365" s="82"/>
      <c r="BG365" s="81">
        <v>0</v>
      </c>
      <c r="BH365" s="81">
        <v>0</v>
      </c>
      <c r="BI365" s="81">
        <v>16.556000000000001</v>
      </c>
      <c r="BJ365" s="81">
        <v>0</v>
      </c>
      <c r="BK365" s="81">
        <v>0</v>
      </c>
      <c r="BL365" s="81">
        <v>0</v>
      </c>
      <c r="BM365" s="82"/>
      <c r="BN365" s="81">
        <v>0</v>
      </c>
      <c r="BO365" s="81">
        <v>0</v>
      </c>
      <c r="BP365" s="81">
        <v>3</v>
      </c>
      <c r="BQ365" s="81">
        <v>0</v>
      </c>
      <c r="BR365" s="81">
        <v>0</v>
      </c>
      <c r="BS365" s="81">
        <v>0</v>
      </c>
      <c r="BT365"/>
      <c r="BU365" s="80">
        <v>16.556000000000001</v>
      </c>
      <c r="BV365" s="80">
        <v>0</v>
      </c>
      <c r="BW365" s="80">
        <v>0</v>
      </c>
      <c r="BX365" s="80">
        <v>0</v>
      </c>
      <c r="BY365" s="80">
        <v>0</v>
      </c>
      <c r="BZ365" s="80">
        <v>0</v>
      </c>
      <c r="CA365" s="80">
        <v>0</v>
      </c>
      <c r="CB365" s="80">
        <v>0</v>
      </c>
      <c r="CC365" s="80">
        <v>0</v>
      </c>
    </row>
    <row r="366" spans="1:81">
      <c r="A366" s="80" t="s">
        <v>2149</v>
      </c>
      <c r="B366" s="80">
        <v>186</v>
      </c>
      <c r="C366" s="80">
        <v>16</v>
      </c>
      <c r="D366" s="80">
        <v>11</v>
      </c>
      <c r="E366" s="80">
        <v>2019</v>
      </c>
      <c r="F366" s="80" t="s">
        <v>73</v>
      </c>
      <c r="G366" s="80" t="s">
        <v>2133</v>
      </c>
      <c r="H366" s="80" t="s">
        <v>2134</v>
      </c>
      <c r="I366" s="177"/>
      <c r="J366" s="81">
        <v>12.150154502001039</v>
      </c>
      <c r="K366" s="81">
        <v>1.0650424996674255</v>
      </c>
      <c r="L366" s="81">
        <v>5.100157867646832</v>
      </c>
      <c r="M366" s="81">
        <v>11.093596324784757</v>
      </c>
      <c r="N366" s="81">
        <v>19.961275047900973</v>
      </c>
      <c r="O366" s="81">
        <v>14.536747460795688</v>
      </c>
      <c r="P366" s="81">
        <v>15.401343327847945</v>
      </c>
      <c r="Q366" s="81">
        <v>0.83572214189728122</v>
      </c>
      <c r="R366" s="81">
        <v>0</v>
      </c>
      <c r="S366" s="81">
        <v>1.749249084782921</v>
      </c>
      <c r="T366" s="82"/>
      <c r="U366" s="81">
        <v>2267391</v>
      </c>
      <c r="V366" s="81">
        <v>512</v>
      </c>
      <c r="W366" s="81">
        <v>118</v>
      </c>
      <c r="X366" s="81">
        <v>2923</v>
      </c>
      <c r="Y366" s="81">
        <v>4736</v>
      </c>
      <c r="Z366" s="81">
        <v>9101</v>
      </c>
      <c r="AA366" s="81">
        <v>3198</v>
      </c>
      <c r="AB366" s="81">
        <v>13543</v>
      </c>
      <c r="AC366" s="81">
        <v>0</v>
      </c>
      <c r="AD366" s="81">
        <v>1.749249084782921</v>
      </c>
      <c r="AE366" s="82"/>
      <c r="AF366" s="81">
        <v>17532280.432935569</v>
      </c>
      <c r="AG366" s="81">
        <v>744126.03137577605</v>
      </c>
      <c r="AH366" s="81">
        <v>1113964.500417111</v>
      </c>
      <c r="AI366" s="81">
        <v>16434295.610380771</v>
      </c>
      <c r="AJ366" s="81">
        <v>24552724.957857352</v>
      </c>
      <c r="AK366" s="81">
        <v>0</v>
      </c>
      <c r="AL366" s="81">
        <v>0</v>
      </c>
      <c r="AM366" s="81">
        <v>1844454.6483505846</v>
      </c>
      <c r="AN366" s="81">
        <v>0</v>
      </c>
      <c r="AO366" s="81">
        <v>0</v>
      </c>
      <c r="AP366" s="82"/>
      <c r="AQ366" s="81">
        <v>216</v>
      </c>
      <c r="AR366" s="81">
        <v>29</v>
      </c>
      <c r="AS366" s="81">
        <v>0</v>
      </c>
      <c r="AT366" s="81">
        <v>0</v>
      </c>
      <c r="AU366" s="81">
        <v>0</v>
      </c>
      <c r="AV366" s="81">
        <v>0</v>
      </c>
      <c r="AW366" s="81" t="s">
        <v>564</v>
      </c>
      <c r="AX366" s="82"/>
      <c r="AY366" s="81">
        <v>1000.7</v>
      </c>
      <c r="AZ366" s="81">
        <v>967.9</v>
      </c>
      <c r="BA366" s="81">
        <v>0</v>
      </c>
      <c r="BB366" s="81">
        <v>0</v>
      </c>
      <c r="BC366" s="81">
        <v>0</v>
      </c>
      <c r="BD366" s="81">
        <v>0</v>
      </c>
      <c r="BE366" s="81" t="s">
        <v>564</v>
      </c>
      <c r="BF366" s="82"/>
      <c r="BG366" s="81">
        <v>0</v>
      </c>
      <c r="BH366" s="81">
        <v>0</v>
      </c>
      <c r="BI366" s="81">
        <v>7.9560000000000004</v>
      </c>
      <c r="BJ366" s="81">
        <v>0</v>
      </c>
      <c r="BK366" s="81">
        <v>5.4210000000000003</v>
      </c>
      <c r="BL366" s="81">
        <v>0</v>
      </c>
      <c r="BM366" s="82"/>
      <c r="BN366" s="81">
        <v>0</v>
      </c>
      <c r="BO366" s="81">
        <v>0</v>
      </c>
      <c r="BP366" s="81">
        <v>1</v>
      </c>
      <c r="BQ366" s="81">
        <v>0</v>
      </c>
      <c r="BR366" s="81">
        <v>1</v>
      </c>
      <c r="BS366" s="81">
        <v>0</v>
      </c>
      <c r="BT366"/>
      <c r="BU366" s="80">
        <v>13.377000000000001</v>
      </c>
      <c r="BV366" s="80">
        <v>0</v>
      </c>
      <c r="BW366" s="80">
        <v>0</v>
      </c>
      <c r="BX366" s="80">
        <v>0</v>
      </c>
      <c r="BY366" s="80">
        <v>0</v>
      </c>
      <c r="BZ366" s="80">
        <v>0</v>
      </c>
      <c r="CA366" s="80">
        <v>0</v>
      </c>
      <c r="CB366" s="80">
        <v>0</v>
      </c>
      <c r="CC366" s="80">
        <v>0</v>
      </c>
    </row>
    <row r="367" spans="1:81">
      <c r="A367" s="80" t="s">
        <v>2150</v>
      </c>
      <c r="B367" s="80">
        <v>187</v>
      </c>
      <c r="C367" s="80">
        <v>17</v>
      </c>
      <c r="D367" s="80">
        <v>11</v>
      </c>
      <c r="E367" s="80">
        <v>2020</v>
      </c>
      <c r="F367" s="80" t="s">
        <v>218</v>
      </c>
      <c r="G367" s="80" t="s">
        <v>2133</v>
      </c>
      <c r="H367" s="80" t="s">
        <v>2134</v>
      </c>
      <c r="I367" s="177"/>
      <c r="J367" s="81">
        <v>11.76080347686878</v>
      </c>
      <c r="K367" s="81">
        <v>1.1199839039312678</v>
      </c>
      <c r="L367" s="81">
        <v>3.762190091328792</v>
      </c>
      <c r="M367" s="81">
        <v>10.535960002705837</v>
      </c>
      <c r="N367" s="81">
        <v>18.585109388376946</v>
      </c>
      <c r="O367" s="81">
        <v>12.629890772522543</v>
      </c>
      <c r="P367" s="81">
        <v>14.694022680358826</v>
      </c>
      <c r="Q367" s="81">
        <v>0.78161579546793725</v>
      </c>
      <c r="R367" s="81">
        <v>0</v>
      </c>
      <c r="S367" s="81">
        <v>1.6603506725097379</v>
      </c>
      <c r="T367" s="82"/>
      <c r="U367" s="81">
        <v>2267776</v>
      </c>
      <c r="V367" s="81">
        <v>476</v>
      </c>
      <c r="W367" s="81">
        <v>110</v>
      </c>
      <c r="X367" s="81">
        <v>2824</v>
      </c>
      <c r="Y367" s="81">
        <v>4740</v>
      </c>
      <c r="Z367" s="81">
        <v>9025</v>
      </c>
      <c r="AA367" s="81">
        <v>3315</v>
      </c>
      <c r="AB367" s="81">
        <v>13256</v>
      </c>
      <c r="AC367" s="81">
        <v>0</v>
      </c>
      <c r="AD367" s="81">
        <v>1.6603506725097379</v>
      </c>
      <c r="AE367" s="82"/>
      <c r="AF367" s="81">
        <v>18380629.035297379</v>
      </c>
      <c r="AG367" s="81">
        <v>758894.98001200485</v>
      </c>
      <c r="AH367" s="81">
        <v>930603.49590766674</v>
      </c>
      <c r="AI367" s="81">
        <v>16600153.832072657</v>
      </c>
      <c r="AJ367" s="81">
        <v>25078972.917732265</v>
      </c>
      <c r="AK367" s="81"/>
      <c r="AL367" s="81"/>
      <c r="AM367" s="81">
        <v>1730055.277231768</v>
      </c>
      <c r="AN367" s="81"/>
      <c r="AO367" s="81"/>
      <c r="AP367" s="82"/>
      <c r="AQ367" s="81">
        <v>222</v>
      </c>
      <c r="AR367" s="81">
        <v>30</v>
      </c>
      <c r="AS367" s="81">
        <v>0</v>
      </c>
      <c r="AT367" s="81">
        <v>0</v>
      </c>
      <c r="AU367" s="81">
        <v>0</v>
      </c>
      <c r="AV367" s="81">
        <v>0</v>
      </c>
      <c r="AW367" s="81">
        <v>0</v>
      </c>
      <c r="AX367" s="82"/>
      <c r="AY367" s="81">
        <v>1026.2</v>
      </c>
      <c r="AZ367" s="81">
        <v>1000.9</v>
      </c>
      <c r="BA367" s="81">
        <v>0</v>
      </c>
      <c r="BB367" s="81">
        <v>0</v>
      </c>
      <c r="BC367" s="81">
        <v>0</v>
      </c>
      <c r="BD367" s="81">
        <v>0</v>
      </c>
      <c r="BE367" s="81">
        <v>0</v>
      </c>
      <c r="BF367" s="82"/>
      <c r="BG367" s="81">
        <v>0</v>
      </c>
      <c r="BH367" s="81">
        <v>0</v>
      </c>
      <c r="BI367" s="81">
        <v>13.016999999999999</v>
      </c>
      <c r="BJ367" s="81">
        <v>0</v>
      </c>
      <c r="BK367" s="81">
        <v>0</v>
      </c>
      <c r="BL367" s="81">
        <v>0</v>
      </c>
      <c r="BM367" s="82"/>
      <c r="BN367" s="81">
        <v>0</v>
      </c>
      <c r="BO367" s="81">
        <v>0</v>
      </c>
      <c r="BP367" s="81">
        <v>2</v>
      </c>
      <c r="BQ367" s="81">
        <v>0</v>
      </c>
      <c r="BR367" s="81">
        <v>0</v>
      </c>
      <c r="BS367" s="81">
        <v>0</v>
      </c>
      <c r="BT367"/>
      <c r="BU367" s="80">
        <v>13.016999999999999</v>
      </c>
      <c r="BV367" s="80">
        <v>0</v>
      </c>
      <c r="BW367" s="80">
        <v>0</v>
      </c>
      <c r="BX367" s="80">
        <v>0</v>
      </c>
      <c r="BY367" s="80">
        <v>0</v>
      </c>
      <c r="BZ367" s="80">
        <v>0</v>
      </c>
      <c r="CA367" s="80">
        <v>0</v>
      </c>
      <c r="CB367" s="80">
        <v>0</v>
      </c>
      <c r="CC367" s="80">
        <v>0</v>
      </c>
    </row>
    <row r="368" spans="1:81">
      <c r="A368" s="80" t="s">
        <v>2151</v>
      </c>
      <c r="B368" s="80">
        <v>187</v>
      </c>
      <c r="C368" s="80">
        <v>18</v>
      </c>
      <c r="D368" s="80">
        <v>11</v>
      </c>
      <c r="E368" s="80">
        <v>2021</v>
      </c>
      <c r="F368" s="80" t="s">
        <v>75</v>
      </c>
      <c r="G368" s="174" t="s">
        <v>2133</v>
      </c>
      <c r="H368" s="80" t="s">
        <v>2134</v>
      </c>
      <c r="I368" s="177"/>
      <c r="J368" s="81">
        <v>11.446786331464677</v>
      </c>
      <c r="K368" s="81">
        <v>1.1663059290732978</v>
      </c>
      <c r="L368" s="81">
        <v>3.2688179133824908</v>
      </c>
      <c r="M368" s="81">
        <v>11.012288648679963</v>
      </c>
      <c r="N368" s="81">
        <v>18.660057828564788</v>
      </c>
      <c r="O368" s="81">
        <v>12.219568500281284</v>
      </c>
      <c r="P368" s="81">
        <v>14.885831011081516</v>
      </c>
      <c r="Q368" s="81">
        <v>0.77601845381761947</v>
      </c>
      <c r="R368" s="81">
        <v>0</v>
      </c>
      <c r="S368" s="81">
        <v>1.3391033707895299</v>
      </c>
      <c r="T368" s="82"/>
      <c r="U368" s="81">
        <v>2392526</v>
      </c>
      <c r="V368" s="81">
        <v>476</v>
      </c>
      <c r="W368" s="81">
        <v>110</v>
      </c>
      <c r="X368" s="81">
        <v>2824</v>
      </c>
      <c r="Y368" s="81">
        <v>4712</v>
      </c>
      <c r="Z368" s="81">
        <v>8991</v>
      </c>
      <c r="AA368" s="81">
        <v>3275</v>
      </c>
      <c r="AB368" s="81">
        <v>13005</v>
      </c>
      <c r="AC368" s="81">
        <v>0</v>
      </c>
      <c r="AD368" s="81">
        <v>1.3391033707895299</v>
      </c>
      <c r="AE368" s="82"/>
      <c r="AF368" s="81">
        <v>17241967.022513952</v>
      </c>
      <c r="AG368" s="81">
        <v>769900.51561417826</v>
      </c>
      <c r="AH368" s="81">
        <v>731094.54299991997</v>
      </c>
      <c r="AI368" s="81">
        <v>17050550.933216035</v>
      </c>
      <c r="AJ368" s="81">
        <v>24063796.785167009</v>
      </c>
      <c r="AK368" s="81">
        <v>0</v>
      </c>
      <c r="AL368" s="81">
        <v>0</v>
      </c>
      <c r="AM368" s="81">
        <v>1707086.8609404771</v>
      </c>
      <c r="AN368" s="81">
        <v>0</v>
      </c>
      <c r="AO368" s="81">
        <v>0</v>
      </c>
      <c r="AP368" s="82"/>
      <c r="AQ368" s="81">
        <v>231</v>
      </c>
      <c r="AR368" s="81">
        <v>33</v>
      </c>
      <c r="AS368" s="81">
        <v>0</v>
      </c>
      <c r="AT368" s="81">
        <v>0</v>
      </c>
      <c r="AU368" s="81">
        <v>0</v>
      </c>
      <c r="AV368" s="81">
        <v>0</v>
      </c>
      <c r="AW368" s="81"/>
      <c r="AX368" s="82"/>
      <c r="AY368" s="81">
        <v>1083.0999999999999</v>
      </c>
      <c r="AZ368" s="81">
        <v>1142.4000000000001</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2152</v>
      </c>
      <c r="B369" s="80">
        <v>187</v>
      </c>
      <c r="C369" s="80">
        <v>19</v>
      </c>
      <c r="D369" s="80">
        <v>11</v>
      </c>
      <c r="E369" s="80">
        <v>2022</v>
      </c>
      <c r="F369" s="80" t="s">
        <v>568</v>
      </c>
      <c r="G369" s="174" t="s">
        <v>2133</v>
      </c>
      <c r="H369" s="80" t="s">
        <v>2134</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241</v>
      </c>
      <c r="AR369" s="81">
        <v>33</v>
      </c>
      <c r="AS369" s="81">
        <v>0</v>
      </c>
      <c r="AT369" s="81">
        <v>0</v>
      </c>
      <c r="AU369" s="81">
        <v>0</v>
      </c>
      <c r="AV369" s="81">
        <v>0</v>
      </c>
      <c r="AW369" s="81"/>
      <c r="AX369" s="82"/>
      <c r="AY369" s="81">
        <v>1154.0999999999999</v>
      </c>
      <c r="AZ369" s="81">
        <v>1142.4000000000001</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2153</v>
      </c>
      <c r="B370" s="80">
        <v>426</v>
      </c>
      <c r="C370" s="80">
        <v>1</v>
      </c>
      <c r="D370" s="80">
        <v>26</v>
      </c>
      <c r="E370" s="80">
        <v>1990</v>
      </c>
      <c r="F370" s="80" t="s">
        <v>562</v>
      </c>
      <c r="G370" s="80" t="s">
        <v>2154</v>
      </c>
      <c r="H370" s="80" t="s">
        <v>2155</v>
      </c>
      <c r="I370" s="177"/>
      <c r="J370" s="81">
        <v>18.508312775356142</v>
      </c>
      <c r="K370" s="81">
        <v>1.9718295354919484</v>
      </c>
      <c r="L370" s="81">
        <v>0</v>
      </c>
      <c r="M370" s="81">
        <v>6.3840247617858132</v>
      </c>
      <c r="N370" s="81">
        <v>13.985749246648689</v>
      </c>
      <c r="O370" s="81">
        <v>10.699914607245187</v>
      </c>
      <c r="P370" s="81">
        <v>19.055966244804818</v>
      </c>
      <c r="Q370" s="81">
        <v>0.82665073693257285</v>
      </c>
      <c r="R370" s="81">
        <v>0</v>
      </c>
      <c r="S370" s="81">
        <v>0.74521487773530781</v>
      </c>
      <c r="T370" s="82"/>
      <c r="U370" s="81">
        <v>2755465</v>
      </c>
      <c r="V370" s="81">
        <v>575</v>
      </c>
      <c r="W370" s="81">
        <v>0</v>
      </c>
      <c r="X370" s="81">
        <v>2197</v>
      </c>
      <c r="Y370" s="81">
        <v>3476</v>
      </c>
      <c r="Z370" s="81">
        <v>4401</v>
      </c>
      <c r="AA370" s="81">
        <v>4627</v>
      </c>
      <c r="AB370" s="81">
        <v>13422</v>
      </c>
      <c r="AC370" s="81">
        <v>0</v>
      </c>
      <c r="AD370" s="81">
        <v>0.74521487773530781</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2156</v>
      </c>
      <c r="B371" s="80">
        <v>427</v>
      </c>
      <c r="C371" s="80">
        <v>2</v>
      </c>
      <c r="D371" s="80">
        <v>26</v>
      </c>
      <c r="E371" s="80">
        <v>2005</v>
      </c>
      <c r="F371" s="80" t="s">
        <v>565</v>
      </c>
      <c r="G371" s="80" t="s">
        <v>2154</v>
      </c>
      <c r="H371" s="80" t="s">
        <v>2155</v>
      </c>
      <c r="I371" s="177"/>
      <c r="J371" s="81">
        <v>15.350307162648413</v>
      </c>
      <c r="K371" s="81">
        <v>1.5072592824017614</v>
      </c>
      <c r="L371" s="81">
        <v>0.67305529766663597</v>
      </c>
      <c r="M371" s="81">
        <v>11.562393045321638</v>
      </c>
      <c r="N371" s="81">
        <v>23.35441652000074</v>
      </c>
      <c r="O371" s="81">
        <v>17.385693624601227</v>
      </c>
      <c r="P371" s="81">
        <v>20.32082923596629</v>
      </c>
      <c r="Q371" s="81">
        <v>0.8499638613454692</v>
      </c>
      <c r="R371" s="81">
        <v>0</v>
      </c>
      <c r="S371" s="81">
        <v>0.29691855610672196</v>
      </c>
      <c r="T371" s="82"/>
      <c r="U371" s="81">
        <v>2765922</v>
      </c>
      <c r="V371" s="81">
        <v>579</v>
      </c>
      <c r="W371" s="81">
        <v>9</v>
      </c>
      <c r="X371" s="81">
        <v>2122</v>
      </c>
      <c r="Y371" s="81">
        <v>4364</v>
      </c>
      <c r="Z371" s="81">
        <v>8275</v>
      </c>
      <c r="AA371" s="81">
        <v>4041</v>
      </c>
      <c r="AB371" s="81">
        <v>14427</v>
      </c>
      <c r="AC371" s="81">
        <v>0</v>
      </c>
      <c r="AD371" s="81">
        <v>0.29691855610672196</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2157</v>
      </c>
      <c r="B372" s="80">
        <v>428</v>
      </c>
      <c r="C372" s="80">
        <v>3</v>
      </c>
      <c r="D372" s="80">
        <v>26</v>
      </c>
      <c r="E372" s="80">
        <v>2006</v>
      </c>
      <c r="F372" s="80" t="s">
        <v>566</v>
      </c>
      <c r="G372" s="80" t="s">
        <v>2154</v>
      </c>
      <c r="H372" s="80" t="s">
        <v>2155</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2158</v>
      </c>
      <c r="B373" s="80">
        <v>429</v>
      </c>
      <c r="C373" s="80">
        <v>4</v>
      </c>
      <c r="D373" s="80">
        <v>26</v>
      </c>
      <c r="E373" s="80">
        <v>2007</v>
      </c>
      <c r="F373" s="80" t="s">
        <v>567</v>
      </c>
      <c r="G373" s="80" t="s">
        <v>2154</v>
      </c>
      <c r="H373" s="80" t="s">
        <v>2155</v>
      </c>
      <c r="I373" s="177"/>
      <c r="J373" s="81">
        <v>19.578366432572231</v>
      </c>
      <c r="K373" s="81">
        <v>1.7821382917858437</v>
      </c>
      <c r="L373" s="81">
        <v>0.79828642847092235</v>
      </c>
      <c r="M373" s="81">
        <v>12.930861401062121</v>
      </c>
      <c r="N373" s="81">
        <v>20.75986942300954</v>
      </c>
      <c r="O373" s="81">
        <v>16.988981700096939</v>
      </c>
      <c r="P373" s="81">
        <v>20.262597596418729</v>
      </c>
      <c r="Q373" s="81">
        <v>0.88448588003102291</v>
      </c>
      <c r="R373" s="81">
        <v>0</v>
      </c>
      <c r="S373" s="81">
        <v>0.33331146589070743</v>
      </c>
      <c r="T373" s="82"/>
      <c r="U373" s="81">
        <v>3608996</v>
      </c>
      <c r="V373" s="81">
        <v>666</v>
      </c>
      <c r="W373" s="81">
        <v>13</v>
      </c>
      <c r="X373" s="81">
        <v>2769</v>
      </c>
      <c r="Y373" s="81">
        <v>4419</v>
      </c>
      <c r="Z373" s="81">
        <v>8406</v>
      </c>
      <c r="AA373" s="81">
        <v>3968</v>
      </c>
      <c r="AB373" s="81">
        <v>14219</v>
      </c>
      <c r="AC373" s="81">
        <v>0</v>
      </c>
      <c r="AD373" s="81">
        <v>0.33331146589070743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2159</v>
      </c>
      <c r="B374" s="80">
        <v>430</v>
      </c>
      <c r="C374" s="80">
        <v>5</v>
      </c>
      <c r="D374" s="80">
        <v>26</v>
      </c>
      <c r="E374" s="80">
        <v>2008</v>
      </c>
      <c r="F374" s="80" t="s">
        <v>84</v>
      </c>
      <c r="G374" s="80" t="s">
        <v>2154</v>
      </c>
      <c r="H374" s="80" t="s">
        <v>2155</v>
      </c>
      <c r="I374" s="177"/>
      <c r="J374" s="81">
        <v>14.847437408338276</v>
      </c>
      <c r="K374" s="81">
        <v>1.321073540377105</v>
      </c>
      <c r="L374" s="81">
        <v>0.72526173793806725</v>
      </c>
      <c r="M374" s="81">
        <v>13.988656512396206</v>
      </c>
      <c r="N374" s="81">
        <v>19.02124568596269</v>
      </c>
      <c r="O374" s="81">
        <v>16.371914069319747</v>
      </c>
      <c r="P374" s="81">
        <v>19.729437187553049</v>
      </c>
      <c r="Q374" s="81">
        <v>0.86425053564699772</v>
      </c>
      <c r="R374" s="81">
        <v>0</v>
      </c>
      <c r="S374" s="81">
        <v>0.28622812267503911</v>
      </c>
      <c r="T374" s="82"/>
      <c r="U374" s="81">
        <v>3175963</v>
      </c>
      <c r="V374" s="81">
        <v>666</v>
      </c>
      <c r="W374" s="81">
        <v>13</v>
      </c>
      <c r="X374" s="81">
        <v>2769</v>
      </c>
      <c r="Y374" s="81">
        <v>4455</v>
      </c>
      <c r="Z374" s="81">
        <v>8385</v>
      </c>
      <c r="AA374" s="81">
        <v>3868</v>
      </c>
      <c r="AB374" s="81">
        <v>14122</v>
      </c>
      <c r="AC374" s="81">
        <v>0</v>
      </c>
      <c r="AD374" s="81">
        <v>0.28622812267503911</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2160</v>
      </c>
      <c r="B375" s="80">
        <v>431</v>
      </c>
      <c r="C375" s="80">
        <v>6</v>
      </c>
      <c r="D375" s="80">
        <v>26</v>
      </c>
      <c r="E375" s="80">
        <v>2009</v>
      </c>
      <c r="F375" s="80" t="s">
        <v>85</v>
      </c>
      <c r="G375" s="80" t="s">
        <v>2154</v>
      </c>
      <c r="H375" s="80" t="s">
        <v>2155</v>
      </c>
      <c r="I375" s="177"/>
      <c r="J375" s="81">
        <v>15.477728719419218</v>
      </c>
      <c r="K375" s="81">
        <v>1.3704551744121292</v>
      </c>
      <c r="L375" s="81">
        <v>2.0024242644577273</v>
      </c>
      <c r="M375" s="81">
        <v>12.901842399746213</v>
      </c>
      <c r="N375" s="81">
        <v>19.297860918604801</v>
      </c>
      <c r="O375" s="81">
        <v>16.772681192007802</v>
      </c>
      <c r="P375" s="81">
        <v>18.825483112177928</v>
      </c>
      <c r="Q375" s="81">
        <v>0.81827378304409937</v>
      </c>
      <c r="R375" s="81">
        <v>0</v>
      </c>
      <c r="S375" s="81">
        <v>0.29313559157266705</v>
      </c>
      <c r="T375" s="82"/>
      <c r="U375" s="81">
        <v>2459445</v>
      </c>
      <c r="V375" s="81">
        <v>662</v>
      </c>
      <c r="W375" s="81">
        <v>50</v>
      </c>
      <c r="X375" s="81">
        <v>2604</v>
      </c>
      <c r="Y375" s="81">
        <v>4485</v>
      </c>
      <c r="Z375" s="81">
        <v>8479</v>
      </c>
      <c r="AA375" s="81">
        <v>3789</v>
      </c>
      <c r="AB375" s="81">
        <v>14036</v>
      </c>
      <c r="AC375" s="81">
        <v>0</v>
      </c>
      <c r="AD375" s="81">
        <v>0.29313559157266705</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5.83</v>
      </c>
      <c r="BJ375" s="81">
        <v>0</v>
      </c>
      <c r="BK375" s="81">
        <v>0</v>
      </c>
      <c r="BL375" s="81">
        <v>0</v>
      </c>
      <c r="BM375" s="82"/>
      <c r="BN375" s="81">
        <v>0</v>
      </c>
      <c r="BO375" s="81">
        <v>0</v>
      </c>
      <c r="BP375" s="81">
        <v>1</v>
      </c>
      <c r="BQ375" s="81">
        <v>0</v>
      </c>
      <c r="BR375" s="81">
        <v>0</v>
      </c>
      <c r="BS375" s="81">
        <v>0</v>
      </c>
      <c r="BT375"/>
      <c r="BU375" s="80"/>
      <c r="BV375" s="80"/>
      <c r="BW375" s="80"/>
      <c r="BX375" s="80"/>
      <c r="BY375" s="80"/>
      <c r="BZ375" s="80"/>
      <c r="CA375" s="80"/>
      <c r="CB375" s="80"/>
      <c r="CC375" s="80"/>
    </row>
    <row r="376" spans="1:81">
      <c r="A376" s="80" t="s">
        <v>2161</v>
      </c>
      <c r="B376" s="80">
        <v>432</v>
      </c>
      <c r="C376" s="80">
        <v>7</v>
      </c>
      <c r="D376" s="80">
        <v>26</v>
      </c>
      <c r="E376" s="80">
        <v>2010</v>
      </c>
      <c r="F376" s="80" t="s">
        <v>86</v>
      </c>
      <c r="G376" s="80" t="s">
        <v>2154</v>
      </c>
      <c r="H376" s="80" t="s">
        <v>2155</v>
      </c>
      <c r="I376" s="177"/>
      <c r="J376" s="81">
        <v>14.825688482858633</v>
      </c>
      <c r="K376" s="81">
        <v>1.4681531683515234</v>
      </c>
      <c r="L376" s="81">
        <v>2.0391571861416815</v>
      </c>
      <c r="M376" s="81">
        <v>13.330148852887046</v>
      </c>
      <c r="N376" s="81">
        <v>20.629632510447237</v>
      </c>
      <c r="O376" s="81">
        <v>16.702978375054055</v>
      </c>
      <c r="P376" s="81">
        <v>18.991732414208077</v>
      </c>
      <c r="Q376" s="81">
        <v>0.85141278248555874</v>
      </c>
      <c r="R376" s="81">
        <v>0</v>
      </c>
      <c r="S376" s="81">
        <v>0.25084860995460373</v>
      </c>
      <c r="T376" s="82"/>
      <c r="U376" s="81">
        <v>2751024</v>
      </c>
      <c r="V376" s="81">
        <v>662</v>
      </c>
      <c r="W376" s="81">
        <v>50</v>
      </c>
      <c r="X376" s="81">
        <v>2604</v>
      </c>
      <c r="Y376" s="81">
        <v>4505</v>
      </c>
      <c r="Z376" s="81">
        <v>8483</v>
      </c>
      <c r="AA376" s="81">
        <v>3727</v>
      </c>
      <c r="AB376" s="81">
        <v>13994</v>
      </c>
      <c r="AC376" s="81">
        <v>0</v>
      </c>
      <c r="AD376" s="81">
        <v>0.25084860995460373</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7.4450000000000003</v>
      </c>
      <c r="BJ376" s="81">
        <v>0</v>
      </c>
      <c r="BK376" s="81">
        <v>0</v>
      </c>
      <c r="BL376" s="81">
        <v>0</v>
      </c>
      <c r="BM376" s="82"/>
      <c r="BN376" s="81">
        <v>0</v>
      </c>
      <c r="BO376" s="81">
        <v>0</v>
      </c>
      <c r="BP376" s="81">
        <v>1</v>
      </c>
      <c r="BQ376" s="81">
        <v>0</v>
      </c>
      <c r="BR376" s="81">
        <v>0</v>
      </c>
      <c r="BS376" s="81">
        <v>0</v>
      </c>
      <c r="BT376"/>
      <c r="BU376" s="80">
        <v>7.4450000000000003</v>
      </c>
      <c r="BV376" s="80">
        <v>0</v>
      </c>
      <c r="BW376" s="80">
        <v>0</v>
      </c>
      <c r="BX376" s="80">
        <v>0</v>
      </c>
      <c r="BY376" s="80">
        <v>0</v>
      </c>
      <c r="BZ376" s="80">
        <v>0</v>
      </c>
      <c r="CA376" s="80">
        <v>0</v>
      </c>
      <c r="CB376" s="80">
        <v>0</v>
      </c>
      <c r="CC376" s="80">
        <v>0</v>
      </c>
    </row>
    <row r="377" spans="1:81">
      <c r="A377" s="80" t="s">
        <v>2162</v>
      </c>
      <c r="B377" s="80">
        <v>433</v>
      </c>
      <c r="C377" s="80">
        <v>8</v>
      </c>
      <c r="D377" s="80">
        <v>26</v>
      </c>
      <c r="E377" s="80">
        <v>2011</v>
      </c>
      <c r="F377" s="80" t="s">
        <v>87</v>
      </c>
      <c r="G377" s="80" t="s">
        <v>2154</v>
      </c>
      <c r="H377" s="80" t="s">
        <v>2155</v>
      </c>
      <c r="I377" s="177"/>
      <c r="J377" s="81">
        <v>15.516237222043008</v>
      </c>
      <c r="K377" s="81">
        <v>1.8427231648018385</v>
      </c>
      <c r="L377" s="81">
        <v>1.8194612417730824</v>
      </c>
      <c r="M377" s="81">
        <v>14.669989343344984</v>
      </c>
      <c r="N377" s="81">
        <v>19.467171184982334</v>
      </c>
      <c r="O377" s="81">
        <v>16.648453758909803</v>
      </c>
      <c r="P377" s="81">
        <v>18.284550401447408</v>
      </c>
      <c r="Q377" s="81">
        <v>0.97646108563898804</v>
      </c>
      <c r="R377" s="81">
        <v>0</v>
      </c>
      <c r="S377" s="81">
        <v>0.24912840146016432</v>
      </c>
      <c r="T377" s="82"/>
      <c r="U377" s="81">
        <v>2730171</v>
      </c>
      <c r="V377" s="81">
        <v>662</v>
      </c>
      <c r="W377" s="81">
        <v>50</v>
      </c>
      <c r="X377" s="81">
        <v>2604</v>
      </c>
      <c r="Y377" s="81">
        <v>4527</v>
      </c>
      <c r="Z377" s="81">
        <v>8639</v>
      </c>
      <c r="AA377" s="81">
        <v>3695</v>
      </c>
      <c r="AB377" s="81">
        <v>13914</v>
      </c>
      <c r="AC377" s="81">
        <v>0</v>
      </c>
      <c r="AD377" s="81">
        <v>0.24912840146016432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6.7119999999999997</v>
      </c>
      <c r="BJ377" s="81">
        <v>0</v>
      </c>
      <c r="BK377" s="81">
        <v>3.3690000000000002</v>
      </c>
      <c r="BL377" s="81">
        <v>0</v>
      </c>
      <c r="BM377" s="82"/>
      <c r="BN377" s="81">
        <v>0</v>
      </c>
      <c r="BO377" s="81">
        <v>0</v>
      </c>
      <c r="BP377" s="81">
        <v>1</v>
      </c>
      <c r="BQ377" s="81">
        <v>0</v>
      </c>
      <c r="BR377" s="81">
        <v>1</v>
      </c>
      <c r="BS377" s="81">
        <v>0</v>
      </c>
      <c r="BT377"/>
      <c r="BU377" s="80">
        <v>6.7119999999999997</v>
      </c>
      <c r="BV377" s="80">
        <v>3.3690000000000002</v>
      </c>
      <c r="BW377" s="80">
        <v>0</v>
      </c>
      <c r="BX377" s="80">
        <v>0</v>
      </c>
      <c r="BY377" s="80">
        <v>0</v>
      </c>
      <c r="BZ377" s="80">
        <v>0</v>
      </c>
      <c r="CA377" s="80">
        <v>0</v>
      </c>
      <c r="CB377" s="80">
        <v>0</v>
      </c>
      <c r="CC377" s="80">
        <v>0</v>
      </c>
    </row>
    <row r="378" spans="1:81">
      <c r="A378" s="80" t="s">
        <v>2163</v>
      </c>
      <c r="B378" s="80">
        <v>434</v>
      </c>
      <c r="C378" s="80">
        <v>9</v>
      </c>
      <c r="D378" s="80">
        <v>26</v>
      </c>
      <c r="E378" s="80">
        <v>2012</v>
      </c>
      <c r="F378" s="80" t="s">
        <v>88</v>
      </c>
      <c r="G378" s="80" t="s">
        <v>2154</v>
      </c>
      <c r="H378" s="80" t="s">
        <v>2155</v>
      </c>
      <c r="I378" s="177"/>
      <c r="J378" s="81">
        <v>15.334580606749661</v>
      </c>
      <c r="K378" s="81">
        <v>1.6632907933691492</v>
      </c>
      <c r="L378" s="81">
        <v>1.8499604326794774</v>
      </c>
      <c r="M378" s="81">
        <v>13.20752132221172</v>
      </c>
      <c r="N378" s="81">
        <v>19.022490140424544</v>
      </c>
      <c r="O378" s="81">
        <v>16.764087037896086</v>
      </c>
      <c r="P378" s="81">
        <v>18.234307650725988</v>
      </c>
      <c r="Q378" s="81">
        <v>1.0612828655823519</v>
      </c>
      <c r="R378" s="81">
        <v>0</v>
      </c>
      <c r="S378" s="81">
        <v>0.32082010925046167</v>
      </c>
      <c r="T378" s="82"/>
      <c r="U378" s="81">
        <v>2768582</v>
      </c>
      <c r="V378" s="81">
        <v>662</v>
      </c>
      <c r="W378" s="81">
        <v>50</v>
      </c>
      <c r="X378" s="81">
        <v>2604</v>
      </c>
      <c r="Y378" s="81">
        <v>4567</v>
      </c>
      <c r="Z378" s="81">
        <v>8768</v>
      </c>
      <c r="AA378" s="81">
        <v>3664</v>
      </c>
      <c r="AB378" s="81">
        <v>13919</v>
      </c>
      <c r="AC378" s="81">
        <v>0</v>
      </c>
      <c r="AD378" s="81">
        <v>0.32082010925046167</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6.3680000000000003</v>
      </c>
      <c r="BJ378" s="81">
        <v>0</v>
      </c>
      <c r="BK378" s="81">
        <v>3.621</v>
      </c>
      <c r="BL378" s="81">
        <v>0</v>
      </c>
      <c r="BM378" s="82"/>
      <c r="BN378" s="81">
        <v>0</v>
      </c>
      <c r="BO378" s="81">
        <v>0</v>
      </c>
      <c r="BP378" s="81">
        <v>1</v>
      </c>
      <c r="BQ378" s="81">
        <v>0</v>
      </c>
      <c r="BR378" s="81">
        <v>1</v>
      </c>
      <c r="BS378" s="81">
        <v>0</v>
      </c>
      <c r="BT378"/>
      <c r="BU378" s="80">
        <v>6.3680000000000003</v>
      </c>
      <c r="BV378" s="80">
        <v>0</v>
      </c>
      <c r="BW378" s="80">
        <v>3.621</v>
      </c>
      <c r="BX378" s="80">
        <v>0</v>
      </c>
      <c r="BY378" s="80">
        <v>0</v>
      </c>
      <c r="BZ378" s="80">
        <v>0</v>
      </c>
      <c r="CA378" s="80">
        <v>0</v>
      </c>
      <c r="CB378" s="80">
        <v>0</v>
      </c>
      <c r="CC378" s="80">
        <v>0</v>
      </c>
    </row>
    <row r="379" spans="1:81">
      <c r="A379" s="80" t="s">
        <v>2164</v>
      </c>
      <c r="B379" s="80">
        <v>435</v>
      </c>
      <c r="C379" s="80">
        <v>10</v>
      </c>
      <c r="D379" s="80">
        <v>26</v>
      </c>
      <c r="E379" s="80">
        <v>2013</v>
      </c>
      <c r="F379" s="80" t="s">
        <v>89</v>
      </c>
      <c r="G379" s="80" t="s">
        <v>2154</v>
      </c>
      <c r="H379" s="80" t="s">
        <v>2155</v>
      </c>
      <c r="I379" s="177"/>
      <c r="J379" s="81">
        <v>15.312190771560559</v>
      </c>
      <c r="K379" s="81">
        <v>1.368198293893452</v>
      </c>
      <c r="L379" s="81">
        <v>1.8805519703360336</v>
      </c>
      <c r="M379" s="81">
        <v>12.732297236270131</v>
      </c>
      <c r="N379" s="81">
        <v>20.564135863063466</v>
      </c>
      <c r="O379" s="81">
        <v>16.338600603417113</v>
      </c>
      <c r="P379" s="81">
        <v>18.188119195845598</v>
      </c>
      <c r="Q379" s="81">
        <v>1.0702232432525627</v>
      </c>
      <c r="R379" s="81">
        <v>0</v>
      </c>
      <c r="S379" s="81">
        <v>0.28899891621899232</v>
      </c>
      <c r="T379" s="82"/>
      <c r="U379" s="81">
        <v>2745297</v>
      </c>
      <c r="V379" s="81">
        <v>662</v>
      </c>
      <c r="W379" s="81">
        <v>50</v>
      </c>
      <c r="X379" s="81">
        <v>2604</v>
      </c>
      <c r="Y379" s="81">
        <v>4613</v>
      </c>
      <c r="Z379" s="81">
        <v>8927</v>
      </c>
      <c r="AA379" s="81">
        <v>3641</v>
      </c>
      <c r="AB379" s="81">
        <v>13835</v>
      </c>
      <c r="AC379" s="81">
        <v>0</v>
      </c>
      <c r="AD379" s="81">
        <v>0.28899891621899232</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6.444</v>
      </c>
      <c r="BJ379" s="81">
        <v>0</v>
      </c>
      <c r="BK379" s="81">
        <v>3.3839999999999999</v>
      </c>
      <c r="BL379" s="81">
        <v>0</v>
      </c>
      <c r="BM379" s="82"/>
      <c r="BN379" s="81">
        <v>0</v>
      </c>
      <c r="BO379" s="81">
        <v>0</v>
      </c>
      <c r="BP379" s="81">
        <v>1</v>
      </c>
      <c r="BQ379" s="81">
        <v>0</v>
      </c>
      <c r="BR379" s="81">
        <v>1</v>
      </c>
      <c r="BS379" s="81">
        <v>0</v>
      </c>
      <c r="BT379"/>
      <c r="BU379" s="80">
        <v>6.444</v>
      </c>
      <c r="BV379" s="80">
        <v>0</v>
      </c>
      <c r="BW379" s="80">
        <v>3.3839999999999999</v>
      </c>
      <c r="BX379" s="80">
        <v>0</v>
      </c>
      <c r="BY379" s="80">
        <v>0</v>
      </c>
      <c r="BZ379" s="80">
        <v>0</v>
      </c>
      <c r="CA379" s="80">
        <v>0</v>
      </c>
      <c r="CB379" s="80">
        <v>0</v>
      </c>
      <c r="CC379" s="80">
        <v>0</v>
      </c>
    </row>
    <row r="380" spans="1:81">
      <c r="A380" s="80" t="s">
        <v>2165</v>
      </c>
      <c r="B380" s="80">
        <v>436</v>
      </c>
      <c r="C380" s="80">
        <v>11</v>
      </c>
      <c r="D380" s="80">
        <v>26</v>
      </c>
      <c r="E380" s="80">
        <v>2014</v>
      </c>
      <c r="F380" s="80" t="s">
        <v>90</v>
      </c>
      <c r="G380" s="80" t="s">
        <v>2154</v>
      </c>
      <c r="H380" s="80" t="s">
        <v>2155</v>
      </c>
      <c r="I380" s="177"/>
      <c r="J380" s="81">
        <v>16.505651769399066</v>
      </c>
      <c r="K380" s="81">
        <v>1.2766120710031634</v>
      </c>
      <c r="L380" s="81">
        <v>1.2730371139996988</v>
      </c>
      <c r="M380" s="81">
        <v>13.074500340969925</v>
      </c>
      <c r="N380" s="81">
        <v>20.46657962281185</v>
      </c>
      <c r="O380" s="81">
        <v>15.662576868889508</v>
      </c>
      <c r="P380" s="81">
        <v>18.197354282377439</v>
      </c>
      <c r="Q380" s="81">
        <v>1.0222292478084127</v>
      </c>
      <c r="R380" s="81">
        <v>0</v>
      </c>
      <c r="S380" s="81">
        <v>0.28364970127222938</v>
      </c>
      <c r="T380" s="82"/>
      <c r="U380" s="81">
        <v>3239398</v>
      </c>
      <c r="V380" s="81">
        <v>526</v>
      </c>
      <c r="W380" s="81">
        <v>47</v>
      </c>
      <c r="X380" s="81">
        <v>2686</v>
      </c>
      <c r="Y380" s="81">
        <v>4631</v>
      </c>
      <c r="Z380" s="81">
        <v>9013</v>
      </c>
      <c r="AA380" s="81">
        <v>3624</v>
      </c>
      <c r="AB380" s="81">
        <v>13773</v>
      </c>
      <c r="AC380" s="81">
        <v>0</v>
      </c>
      <c r="AD380" s="81">
        <v>0.28364970127222938</v>
      </c>
      <c r="AE380" s="82"/>
      <c r="AF380" s="81">
        <v>23012435.00160763</v>
      </c>
      <c r="AG380" s="81">
        <v>1052187.6045975995</v>
      </c>
      <c r="AH380" s="81">
        <v>325490.56204215606</v>
      </c>
      <c r="AI380" s="81">
        <v>16255038.41904093</v>
      </c>
      <c r="AJ380" s="81">
        <v>25421562.701156586</v>
      </c>
      <c r="AK380" s="81">
        <v>0</v>
      </c>
      <c r="AL380" s="81">
        <v>0</v>
      </c>
      <c r="AM380" s="81">
        <v>1890827.0871002523</v>
      </c>
      <c r="AN380" s="81">
        <v>0</v>
      </c>
      <c r="AO380" s="81">
        <v>0</v>
      </c>
      <c r="AP380" s="82"/>
      <c r="AQ380" s="81">
        <v>580</v>
      </c>
      <c r="AR380" s="81">
        <v>122</v>
      </c>
      <c r="AS380" s="81">
        <v>0</v>
      </c>
      <c r="AT380" s="81">
        <v>1</v>
      </c>
      <c r="AU380" s="81">
        <v>0</v>
      </c>
      <c r="AV380" s="81">
        <v>0</v>
      </c>
      <c r="AW380" s="81" t="s">
        <v>564</v>
      </c>
      <c r="AX380" s="82"/>
      <c r="AY380" s="81">
        <v>2610.1</v>
      </c>
      <c r="AZ380" s="81">
        <v>8098.3</v>
      </c>
      <c r="BA380" s="81">
        <v>0</v>
      </c>
      <c r="BB380" s="81">
        <v>550</v>
      </c>
      <c r="BC380" s="81">
        <v>0</v>
      </c>
      <c r="BD380" s="81">
        <v>0</v>
      </c>
      <c r="BE380" s="81" t="s">
        <v>564</v>
      </c>
      <c r="BF380" s="82"/>
      <c r="BG380" s="81">
        <v>0</v>
      </c>
      <c r="BH380" s="81">
        <v>0</v>
      </c>
      <c r="BI380" s="81">
        <v>6.5439999999999996</v>
      </c>
      <c r="BJ380" s="81">
        <v>0</v>
      </c>
      <c r="BK380" s="81">
        <v>3.335</v>
      </c>
      <c r="BL380" s="81">
        <v>0</v>
      </c>
      <c r="BM380" s="82"/>
      <c r="BN380" s="81">
        <v>0</v>
      </c>
      <c r="BO380" s="81">
        <v>0</v>
      </c>
      <c r="BP380" s="81">
        <v>1</v>
      </c>
      <c r="BQ380" s="81">
        <v>0</v>
      </c>
      <c r="BR380" s="81">
        <v>1</v>
      </c>
      <c r="BS380" s="81">
        <v>0</v>
      </c>
      <c r="BT380"/>
      <c r="BU380" s="80">
        <v>6.5439999999999996</v>
      </c>
      <c r="BV380" s="80">
        <v>0</v>
      </c>
      <c r="BW380" s="80">
        <v>3.335</v>
      </c>
      <c r="BX380" s="80">
        <v>0</v>
      </c>
      <c r="BY380" s="80">
        <v>0</v>
      </c>
      <c r="BZ380" s="80">
        <v>0</v>
      </c>
      <c r="CA380" s="80">
        <v>0</v>
      </c>
      <c r="CB380" s="80">
        <v>0</v>
      </c>
      <c r="CC380" s="80">
        <v>0</v>
      </c>
    </row>
    <row r="381" spans="1:81">
      <c r="A381" s="80" t="s">
        <v>2166</v>
      </c>
      <c r="B381" s="80">
        <v>437</v>
      </c>
      <c r="C381" s="80">
        <v>12</v>
      </c>
      <c r="D381" s="80">
        <v>26</v>
      </c>
      <c r="E381" s="80">
        <v>2015</v>
      </c>
      <c r="F381" s="80" t="s">
        <v>91</v>
      </c>
      <c r="G381" s="80" t="s">
        <v>2154</v>
      </c>
      <c r="H381" s="80" t="s">
        <v>2155</v>
      </c>
      <c r="I381" s="177"/>
      <c r="J381" s="81">
        <v>14.385705277189627</v>
      </c>
      <c r="K381" s="81">
        <v>1.1880134064449661</v>
      </c>
      <c r="L381" s="81">
        <v>1.3734142594240939</v>
      </c>
      <c r="M381" s="81">
        <v>13.938058517503995</v>
      </c>
      <c r="N381" s="81">
        <v>17.553093092640228</v>
      </c>
      <c r="O381" s="81">
        <v>15.645643603638264</v>
      </c>
      <c r="P381" s="81">
        <v>17.995584543309075</v>
      </c>
      <c r="Q381" s="81">
        <v>0.99162949966499081</v>
      </c>
      <c r="R381" s="81">
        <v>0</v>
      </c>
      <c r="S381" s="81">
        <v>0.33515030621456959</v>
      </c>
      <c r="T381" s="82"/>
      <c r="U381" s="81">
        <v>3047626</v>
      </c>
      <c r="V381" s="81">
        <v>526</v>
      </c>
      <c r="W381" s="81">
        <v>47</v>
      </c>
      <c r="X381" s="81">
        <v>2686</v>
      </c>
      <c r="Y381" s="81">
        <v>4634</v>
      </c>
      <c r="Z381" s="81">
        <v>9090</v>
      </c>
      <c r="AA381" s="81">
        <v>3581</v>
      </c>
      <c r="AB381" s="81">
        <v>13648</v>
      </c>
      <c r="AC381" s="81">
        <v>0</v>
      </c>
      <c r="AD381" s="81">
        <v>0.33515030621456959</v>
      </c>
      <c r="AE381" s="82"/>
      <c r="AF381" s="81">
        <v>20699132.831096996</v>
      </c>
      <c r="AG381" s="81">
        <v>913367.70979465987</v>
      </c>
      <c r="AH381" s="81">
        <v>288820.36153940327</v>
      </c>
      <c r="AI381" s="81">
        <v>17442956.83609914</v>
      </c>
      <c r="AJ381" s="81">
        <v>22003366.864826996</v>
      </c>
      <c r="AK381" s="81">
        <v>0</v>
      </c>
      <c r="AL381" s="81">
        <v>0</v>
      </c>
      <c r="AM381" s="81">
        <v>1870401.1487932592</v>
      </c>
      <c r="AN381" s="81">
        <v>0</v>
      </c>
      <c r="AO381" s="81">
        <v>0</v>
      </c>
      <c r="AP381" s="82"/>
      <c r="AQ381" s="81">
        <v>625</v>
      </c>
      <c r="AR381" s="81">
        <v>168</v>
      </c>
      <c r="AS381" s="81">
        <v>0</v>
      </c>
      <c r="AT381" s="81">
        <v>1</v>
      </c>
      <c r="AU381" s="81">
        <v>0</v>
      </c>
      <c r="AV381" s="81">
        <v>0</v>
      </c>
      <c r="AW381" s="81" t="s">
        <v>564</v>
      </c>
      <c r="AX381" s="82"/>
      <c r="AY381" s="81">
        <v>2871.5</v>
      </c>
      <c r="AZ381" s="81">
        <v>11656.5</v>
      </c>
      <c r="BA381" s="81">
        <v>0</v>
      </c>
      <c r="BB381" s="81">
        <v>550</v>
      </c>
      <c r="BC381" s="81">
        <v>0</v>
      </c>
      <c r="BD381" s="81">
        <v>0</v>
      </c>
      <c r="BE381" s="81" t="s">
        <v>564</v>
      </c>
      <c r="BF381" s="82"/>
      <c r="BG381" s="81">
        <v>0</v>
      </c>
      <c r="BH381" s="81">
        <v>0</v>
      </c>
      <c r="BI381" s="81">
        <v>6.4119999999999999</v>
      </c>
      <c r="BJ381" s="81">
        <v>0</v>
      </c>
      <c r="BK381" s="81">
        <v>3.577</v>
      </c>
      <c r="BL381" s="81">
        <v>0</v>
      </c>
      <c r="BM381" s="82"/>
      <c r="BN381" s="81">
        <v>0</v>
      </c>
      <c r="BO381" s="81">
        <v>0</v>
      </c>
      <c r="BP381" s="81">
        <v>1</v>
      </c>
      <c r="BQ381" s="81">
        <v>0</v>
      </c>
      <c r="BR381" s="81">
        <v>1</v>
      </c>
      <c r="BS381" s="81">
        <v>0</v>
      </c>
      <c r="BT381"/>
      <c r="BU381" s="80">
        <v>6.4119999999999999</v>
      </c>
      <c r="BV381" s="80">
        <v>0</v>
      </c>
      <c r="BW381" s="80">
        <v>3.577</v>
      </c>
      <c r="BX381" s="80">
        <v>0</v>
      </c>
      <c r="BY381" s="80">
        <v>0</v>
      </c>
      <c r="BZ381" s="80">
        <v>0</v>
      </c>
      <c r="CA381" s="80">
        <v>0</v>
      </c>
      <c r="CB381" s="80">
        <v>0</v>
      </c>
      <c r="CC381" s="80">
        <v>0</v>
      </c>
    </row>
    <row r="382" spans="1:81">
      <c r="A382" s="80" t="s">
        <v>2167</v>
      </c>
      <c r="B382" s="80">
        <v>438</v>
      </c>
      <c r="C382" s="80">
        <v>13</v>
      </c>
      <c r="D382" s="80">
        <v>26</v>
      </c>
      <c r="E382" s="80">
        <v>2016</v>
      </c>
      <c r="F382" s="80" t="s">
        <v>92</v>
      </c>
      <c r="G382" s="80" t="s">
        <v>2154</v>
      </c>
      <c r="H382" s="80" t="s">
        <v>2155</v>
      </c>
      <c r="I382" s="177"/>
      <c r="J382" s="81">
        <v>14.419842736349722</v>
      </c>
      <c r="K382" s="81">
        <v>1.195152391943417</v>
      </c>
      <c r="L382" s="81">
        <v>1.3198889836638055</v>
      </c>
      <c r="M382" s="81">
        <v>11.267336406533943</v>
      </c>
      <c r="N382" s="81">
        <v>18.712004867813512</v>
      </c>
      <c r="O382" s="81">
        <v>15.484556522082418</v>
      </c>
      <c r="P382" s="81">
        <v>17.627443176772285</v>
      </c>
      <c r="Q382" s="81">
        <v>0.95699334535734604</v>
      </c>
      <c r="R382" s="81">
        <v>0</v>
      </c>
      <c r="S382" s="81">
        <v>0.3464736899242381</v>
      </c>
      <c r="T382" s="82"/>
      <c r="U382" s="81">
        <v>3031617</v>
      </c>
      <c r="V382" s="81">
        <v>526</v>
      </c>
      <c r="W382" s="81">
        <v>47</v>
      </c>
      <c r="X382" s="81">
        <v>2686</v>
      </c>
      <c r="Y382" s="81">
        <v>4640</v>
      </c>
      <c r="Z382" s="81">
        <v>9107</v>
      </c>
      <c r="AA382" s="81">
        <v>3628</v>
      </c>
      <c r="AB382" s="81">
        <v>13549</v>
      </c>
      <c r="AC382" s="81">
        <v>0</v>
      </c>
      <c r="AD382" s="81">
        <v>0.3464736899242381</v>
      </c>
      <c r="AE382" s="82"/>
      <c r="AF382" s="81">
        <v>21181500.366365548</v>
      </c>
      <c r="AG382" s="81">
        <v>883183.7164015692</v>
      </c>
      <c r="AH382" s="81">
        <v>215554.88319799269</v>
      </c>
      <c r="AI382" s="81">
        <v>16969122.25083629</v>
      </c>
      <c r="AJ382" s="81">
        <v>23065357.458424941</v>
      </c>
      <c r="AK382" s="81">
        <v>0</v>
      </c>
      <c r="AL382" s="81">
        <v>0</v>
      </c>
      <c r="AM382" s="81">
        <v>1858276.1916099009</v>
      </c>
      <c r="AN382" s="81">
        <v>0</v>
      </c>
      <c r="AO382" s="81">
        <v>0</v>
      </c>
      <c r="AP382" s="82"/>
      <c r="AQ382" s="81">
        <v>665</v>
      </c>
      <c r="AR382" s="81">
        <v>228</v>
      </c>
      <c r="AS382" s="81">
        <v>0</v>
      </c>
      <c r="AT382" s="81">
        <v>1</v>
      </c>
      <c r="AU382" s="81">
        <v>0</v>
      </c>
      <c r="AV382" s="81">
        <v>0</v>
      </c>
      <c r="AW382" s="81" t="s">
        <v>564</v>
      </c>
      <c r="AX382" s="82"/>
      <c r="AY382" s="81">
        <v>3117.5</v>
      </c>
      <c r="AZ382" s="81">
        <v>14447.7</v>
      </c>
      <c r="BA382" s="81">
        <v>0</v>
      </c>
      <c r="BB382" s="81">
        <v>550</v>
      </c>
      <c r="BC382" s="81">
        <v>0</v>
      </c>
      <c r="BD382" s="81">
        <v>0</v>
      </c>
      <c r="BE382" s="81" t="s">
        <v>564</v>
      </c>
      <c r="BF382" s="82"/>
      <c r="BG382" s="81">
        <v>0</v>
      </c>
      <c r="BH382" s="81">
        <v>0</v>
      </c>
      <c r="BI382" s="81">
        <v>6.4240000000000004</v>
      </c>
      <c r="BJ382" s="81">
        <v>0</v>
      </c>
      <c r="BK382" s="81">
        <v>4.07</v>
      </c>
      <c r="BL382" s="81">
        <v>0</v>
      </c>
      <c r="BM382" s="82"/>
      <c r="BN382" s="81">
        <v>0</v>
      </c>
      <c r="BO382" s="81">
        <v>0</v>
      </c>
      <c r="BP382" s="81">
        <v>1</v>
      </c>
      <c r="BQ382" s="81">
        <v>0</v>
      </c>
      <c r="BR382" s="81">
        <v>1</v>
      </c>
      <c r="BS382" s="81">
        <v>0</v>
      </c>
      <c r="BT382"/>
      <c r="BU382" s="80">
        <v>6.4240000000000004</v>
      </c>
      <c r="BV382" s="80">
        <v>0</v>
      </c>
      <c r="BW382" s="80">
        <v>4.07</v>
      </c>
      <c r="BX382" s="80">
        <v>0</v>
      </c>
      <c r="BY382" s="80">
        <v>0</v>
      </c>
      <c r="BZ382" s="80">
        <v>0</v>
      </c>
      <c r="CA382" s="80">
        <v>0</v>
      </c>
      <c r="CB382" s="80">
        <v>0</v>
      </c>
      <c r="CC382" s="80">
        <v>0</v>
      </c>
    </row>
    <row r="383" spans="1:81">
      <c r="A383" s="80" t="s">
        <v>2168</v>
      </c>
      <c r="B383" s="80">
        <v>439</v>
      </c>
      <c r="C383" s="80">
        <v>14</v>
      </c>
      <c r="D383" s="80">
        <v>26</v>
      </c>
      <c r="E383" s="80">
        <v>2017</v>
      </c>
      <c r="F383" s="80" t="s">
        <v>71</v>
      </c>
      <c r="G383" s="80" t="s">
        <v>2154</v>
      </c>
      <c r="H383" s="80" t="s">
        <v>2155</v>
      </c>
      <c r="I383" s="177"/>
      <c r="J383" s="81">
        <v>15.216647570219216</v>
      </c>
      <c r="K383" s="81">
        <v>1.1786329936341491</v>
      </c>
      <c r="L383" s="81">
        <v>1.297958809029262</v>
      </c>
      <c r="M383" s="81">
        <v>10.703943373691901</v>
      </c>
      <c r="N383" s="81">
        <v>19.349072862921293</v>
      </c>
      <c r="O383" s="81">
        <v>15.394122513589224</v>
      </c>
      <c r="P383" s="81">
        <v>17.554403168104677</v>
      </c>
      <c r="Q383" s="81">
        <v>0.91516052813816051</v>
      </c>
      <c r="R383" s="81">
        <v>0</v>
      </c>
      <c r="S383" s="81">
        <v>0.81206571415169582</v>
      </c>
      <c r="T383" s="82"/>
      <c r="U383" s="81">
        <v>3396282</v>
      </c>
      <c r="V383" s="81">
        <v>526</v>
      </c>
      <c r="W383" s="81">
        <v>47</v>
      </c>
      <c r="X383" s="81">
        <v>2686</v>
      </c>
      <c r="Y383" s="81">
        <v>4657</v>
      </c>
      <c r="Z383" s="81">
        <v>9204</v>
      </c>
      <c r="AA383" s="81">
        <v>3636</v>
      </c>
      <c r="AB383" s="81">
        <v>13399</v>
      </c>
      <c r="AC383" s="81">
        <v>0</v>
      </c>
      <c r="AD383" s="81">
        <v>0.81206571415169582</v>
      </c>
      <c r="AE383" s="82"/>
      <c r="AF383" s="81">
        <v>22656593.407730009</v>
      </c>
      <c r="AG383" s="81">
        <v>880815.90889912925</v>
      </c>
      <c r="AH383" s="81">
        <v>277999.56739962113</v>
      </c>
      <c r="AI383" s="81">
        <v>16807673.067408029</v>
      </c>
      <c r="AJ383" s="81">
        <v>22852732.500405099</v>
      </c>
      <c r="AK383" s="81">
        <v>0</v>
      </c>
      <c r="AL383" s="81">
        <v>0</v>
      </c>
      <c r="AM383" s="81">
        <v>1840578.8542685739</v>
      </c>
      <c r="AN383" s="81">
        <v>0</v>
      </c>
      <c r="AO383" s="81">
        <v>0</v>
      </c>
      <c r="AP383" s="82"/>
      <c r="AQ383" s="81">
        <v>695</v>
      </c>
      <c r="AR383" s="81">
        <v>277</v>
      </c>
      <c r="AS383" s="81">
        <v>0</v>
      </c>
      <c r="AT383" s="81">
        <v>1</v>
      </c>
      <c r="AU383" s="81">
        <v>0</v>
      </c>
      <c r="AV383" s="81">
        <v>0</v>
      </c>
      <c r="AW383" s="81" t="s">
        <v>564</v>
      </c>
      <c r="AX383" s="82"/>
      <c r="AY383" s="81">
        <v>3308</v>
      </c>
      <c r="AZ383" s="81">
        <v>16812.899999999991</v>
      </c>
      <c r="BA383" s="81">
        <v>0</v>
      </c>
      <c r="BB383" s="81">
        <v>550</v>
      </c>
      <c r="BC383" s="81">
        <v>0</v>
      </c>
      <c r="BD383" s="81">
        <v>0</v>
      </c>
      <c r="BE383" s="81" t="s">
        <v>564</v>
      </c>
      <c r="BF383" s="82"/>
      <c r="BG383" s="81">
        <v>0</v>
      </c>
      <c r="BH383" s="81">
        <v>0</v>
      </c>
      <c r="BI383" s="81">
        <v>6.7370000000000001</v>
      </c>
      <c r="BJ383" s="81">
        <v>0</v>
      </c>
      <c r="BK383" s="81">
        <v>4.9409999999999998</v>
      </c>
      <c r="BL383" s="81">
        <v>0</v>
      </c>
      <c r="BM383" s="82"/>
      <c r="BN383" s="81">
        <v>0</v>
      </c>
      <c r="BO383" s="81">
        <v>0</v>
      </c>
      <c r="BP383" s="81">
        <v>1</v>
      </c>
      <c r="BQ383" s="81">
        <v>0</v>
      </c>
      <c r="BR383" s="81">
        <v>1</v>
      </c>
      <c r="BS383" s="81">
        <v>0</v>
      </c>
      <c r="BT383"/>
      <c r="BU383" s="80">
        <v>6.7370000000000001</v>
      </c>
      <c r="BV383" s="80">
        <v>0</v>
      </c>
      <c r="BW383" s="80">
        <v>4.9409999999999998</v>
      </c>
      <c r="BX383" s="80">
        <v>0</v>
      </c>
      <c r="BY383" s="80">
        <v>0</v>
      </c>
      <c r="BZ383" s="80">
        <v>0</v>
      </c>
      <c r="CA383" s="80">
        <v>0</v>
      </c>
      <c r="CB383" s="80">
        <v>0</v>
      </c>
      <c r="CC383" s="80">
        <v>0</v>
      </c>
    </row>
    <row r="384" spans="1:81">
      <c r="A384" s="80" t="s">
        <v>2169</v>
      </c>
      <c r="B384" s="80">
        <v>440</v>
      </c>
      <c r="C384" s="80">
        <v>15</v>
      </c>
      <c r="D384" s="80">
        <v>26</v>
      </c>
      <c r="E384" s="80">
        <v>2018</v>
      </c>
      <c r="F384" s="80" t="s">
        <v>93</v>
      </c>
      <c r="G384" s="80" t="s">
        <v>2154</v>
      </c>
      <c r="H384" s="80" t="s">
        <v>2155</v>
      </c>
      <c r="I384" s="177"/>
      <c r="J384" s="81">
        <v>16.491876996063812</v>
      </c>
      <c r="K384" s="81">
        <v>1.1059780210979473</v>
      </c>
      <c r="L384" s="81">
        <v>1.1636193326705677</v>
      </c>
      <c r="M384" s="81">
        <v>10.417266370589349</v>
      </c>
      <c r="N384" s="81">
        <v>18.882305915847621</v>
      </c>
      <c r="O384" s="81">
        <v>15.104900548360968</v>
      </c>
      <c r="P384" s="81">
        <v>17.250605572763831</v>
      </c>
      <c r="Q384" s="81">
        <v>0.8411735810292863</v>
      </c>
      <c r="R384" s="81">
        <v>0</v>
      </c>
      <c r="S384" s="81">
        <v>1.3830061301010195</v>
      </c>
      <c r="T384" s="82"/>
      <c r="U384" s="81">
        <v>3957298</v>
      </c>
      <c r="V384" s="81">
        <v>526</v>
      </c>
      <c r="W384" s="81">
        <v>47</v>
      </c>
      <c r="X384" s="81">
        <v>2686</v>
      </c>
      <c r="Y384" s="81">
        <v>4689</v>
      </c>
      <c r="Z384" s="81">
        <v>9204</v>
      </c>
      <c r="AA384" s="81">
        <v>3609</v>
      </c>
      <c r="AB384" s="81">
        <v>13272</v>
      </c>
      <c r="AC384" s="81">
        <v>0</v>
      </c>
      <c r="AD384" s="81">
        <v>1.383006130101019</v>
      </c>
      <c r="AE384" s="82"/>
      <c r="AF384" s="81">
        <v>25242147.125991311</v>
      </c>
      <c r="AG384" s="81">
        <v>782423.46889843955</v>
      </c>
      <c r="AH384" s="81">
        <v>262689.28218307672</v>
      </c>
      <c r="AI384" s="81">
        <v>16054355.699632781</v>
      </c>
      <c r="AJ384" s="81">
        <v>22956767.44234854</v>
      </c>
      <c r="AK384" s="81">
        <v>0</v>
      </c>
      <c r="AL384" s="81">
        <v>0</v>
      </c>
      <c r="AM384" s="81">
        <v>1826905.541365003</v>
      </c>
      <c r="AN384" s="81">
        <v>0</v>
      </c>
      <c r="AO384" s="81">
        <v>0</v>
      </c>
      <c r="AP384" s="82"/>
      <c r="AQ384" s="81">
        <v>718</v>
      </c>
      <c r="AR384" s="81">
        <v>298</v>
      </c>
      <c r="AS384" s="81">
        <v>0</v>
      </c>
      <c r="AT384" s="81">
        <v>1</v>
      </c>
      <c r="AU384" s="81">
        <v>0</v>
      </c>
      <c r="AV384" s="81">
        <v>0</v>
      </c>
      <c r="AW384" s="81" t="s">
        <v>564</v>
      </c>
      <c r="AX384" s="82"/>
      <c r="AY384" s="81">
        <v>3427.7</v>
      </c>
      <c r="AZ384" s="81">
        <v>17679</v>
      </c>
      <c r="BA384" s="81">
        <v>0</v>
      </c>
      <c r="BB384" s="81">
        <v>550</v>
      </c>
      <c r="BC384" s="81">
        <v>0</v>
      </c>
      <c r="BD384" s="81">
        <v>0</v>
      </c>
      <c r="BE384" s="81" t="s">
        <v>564</v>
      </c>
      <c r="BF384" s="82"/>
      <c r="BG384" s="81">
        <v>0</v>
      </c>
      <c r="BH384" s="81">
        <v>0</v>
      </c>
      <c r="BI384" s="81">
        <v>6.5750000000000002</v>
      </c>
      <c r="BJ384" s="81">
        <v>0</v>
      </c>
      <c r="BK384" s="81">
        <v>5.415</v>
      </c>
      <c r="BL384" s="81">
        <v>0</v>
      </c>
      <c r="BM384" s="82"/>
      <c r="BN384" s="81">
        <v>0</v>
      </c>
      <c r="BO384" s="81">
        <v>0</v>
      </c>
      <c r="BP384" s="81">
        <v>1</v>
      </c>
      <c r="BQ384" s="81">
        <v>0</v>
      </c>
      <c r="BR384" s="81">
        <v>1</v>
      </c>
      <c r="BS384" s="81">
        <v>0</v>
      </c>
      <c r="BT384"/>
      <c r="BU384" s="80">
        <v>6.5750000000000002</v>
      </c>
      <c r="BV384" s="80">
        <v>0</v>
      </c>
      <c r="BW384" s="80">
        <v>5.415</v>
      </c>
      <c r="BX384" s="80">
        <v>0</v>
      </c>
      <c r="BY384" s="80">
        <v>0</v>
      </c>
      <c r="BZ384" s="80">
        <v>0</v>
      </c>
      <c r="CA384" s="80">
        <v>0</v>
      </c>
      <c r="CB384" s="80">
        <v>0</v>
      </c>
      <c r="CC384" s="80">
        <v>0</v>
      </c>
    </row>
    <row r="385" spans="1:81">
      <c r="A385" s="80" t="s">
        <v>2170</v>
      </c>
      <c r="B385" s="80">
        <v>441</v>
      </c>
      <c r="C385" s="80">
        <v>16</v>
      </c>
      <c r="D385" s="80">
        <v>26</v>
      </c>
      <c r="E385" s="80">
        <v>2019</v>
      </c>
      <c r="F385" s="80" t="s">
        <v>73</v>
      </c>
      <c r="G385" s="80" t="s">
        <v>2154</v>
      </c>
      <c r="H385" s="80" t="s">
        <v>2155</v>
      </c>
      <c r="I385" s="177"/>
      <c r="J385" s="81">
        <v>14.660877646719396</v>
      </c>
      <c r="K385" s="81">
        <v>1.0039169777487986</v>
      </c>
      <c r="L385" s="81">
        <v>1.1699531848964078</v>
      </c>
      <c r="M385" s="81">
        <v>9.9756400583371452</v>
      </c>
      <c r="N385" s="81">
        <v>16.9025456825707</v>
      </c>
      <c r="O385" s="81">
        <v>14.611819115631135</v>
      </c>
      <c r="P385" s="81">
        <v>16.952072706074034</v>
      </c>
      <c r="Q385" s="81">
        <v>0.81190254898785574</v>
      </c>
      <c r="R385" s="81">
        <v>0</v>
      </c>
      <c r="S385" s="81">
        <v>0.98708536737486074</v>
      </c>
      <c r="T385" s="82"/>
      <c r="U385" s="81">
        <v>3566009</v>
      </c>
      <c r="V385" s="81">
        <v>526</v>
      </c>
      <c r="W385" s="81">
        <v>47</v>
      </c>
      <c r="X385" s="81">
        <v>2686</v>
      </c>
      <c r="Y385" s="81">
        <v>4729</v>
      </c>
      <c r="Z385" s="81">
        <v>9148</v>
      </c>
      <c r="AA385" s="81">
        <v>3520</v>
      </c>
      <c r="AB385" s="81">
        <v>13157</v>
      </c>
      <c r="AC385" s="81">
        <v>0</v>
      </c>
      <c r="AD385" s="81">
        <v>0.98708536737486074</v>
      </c>
      <c r="AE385" s="82"/>
      <c r="AF385" s="81">
        <v>23814074.4959163</v>
      </c>
      <c r="AG385" s="81">
        <v>757593.17673154781</v>
      </c>
      <c r="AH385" s="81">
        <v>277466.16421119799</v>
      </c>
      <c r="AI385" s="81">
        <v>16451694.92688247</v>
      </c>
      <c r="AJ385" s="81">
        <v>21353406.769639578</v>
      </c>
      <c r="AK385" s="81">
        <v>0</v>
      </c>
      <c r="AL385" s="81">
        <v>0</v>
      </c>
      <c r="AM385" s="81">
        <v>1791884.354157029</v>
      </c>
      <c r="AN385" s="81">
        <v>0</v>
      </c>
      <c r="AO385" s="81">
        <v>0</v>
      </c>
      <c r="AP385" s="82"/>
      <c r="AQ385" s="81">
        <v>745</v>
      </c>
      <c r="AR385" s="81">
        <v>318</v>
      </c>
      <c r="AS385" s="81">
        <v>0</v>
      </c>
      <c r="AT385" s="81">
        <v>1</v>
      </c>
      <c r="AU385" s="81">
        <v>0</v>
      </c>
      <c r="AV385" s="81">
        <v>0</v>
      </c>
      <c r="AW385" s="81" t="s">
        <v>564</v>
      </c>
      <c r="AX385" s="82"/>
      <c r="AY385" s="81">
        <v>3573.1</v>
      </c>
      <c r="AZ385" s="81">
        <v>19060.3</v>
      </c>
      <c r="BA385" s="81">
        <v>0</v>
      </c>
      <c r="BB385" s="81">
        <v>550</v>
      </c>
      <c r="BC385" s="81">
        <v>0</v>
      </c>
      <c r="BD385" s="81">
        <v>0</v>
      </c>
      <c r="BE385" s="81" t="s">
        <v>564</v>
      </c>
      <c r="BF385" s="82"/>
      <c r="BG385" s="81">
        <v>0</v>
      </c>
      <c r="BH385" s="81">
        <v>0</v>
      </c>
      <c r="BI385" s="81">
        <v>5.5629999999999997</v>
      </c>
      <c r="BJ385" s="81">
        <v>0</v>
      </c>
      <c r="BK385" s="81">
        <v>5.0750000000000002</v>
      </c>
      <c r="BL385" s="81">
        <v>0</v>
      </c>
      <c r="BM385" s="82"/>
      <c r="BN385" s="81">
        <v>0</v>
      </c>
      <c r="BO385" s="81">
        <v>0</v>
      </c>
      <c r="BP385" s="81">
        <v>1</v>
      </c>
      <c r="BQ385" s="81">
        <v>0</v>
      </c>
      <c r="BR385" s="81">
        <v>1</v>
      </c>
      <c r="BS385" s="81">
        <v>0</v>
      </c>
      <c r="BT385"/>
      <c r="BU385" s="80">
        <v>5.5629999999999997</v>
      </c>
      <c r="BV385" s="80">
        <v>0</v>
      </c>
      <c r="BW385" s="80">
        <v>5.0750000000000002</v>
      </c>
      <c r="BX385" s="80">
        <v>0</v>
      </c>
      <c r="BY385" s="80">
        <v>0</v>
      </c>
      <c r="BZ385" s="80">
        <v>0</v>
      </c>
      <c r="CA385" s="80">
        <v>0</v>
      </c>
      <c r="CB385" s="80">
        <v>0</v>
      </c>
      <c r="CC385" s="80">
        <v>0</v>
      </c>
    </row>
    <row r="386" spans="1:81">
      <c r="A386" s="80" t="s">
        <v>2171</v>
      </c>
      <c r="B386" s="80">
        <v>442</v>
      </c>
      <c r="C386" s="80">
        <v>17</v>
      </c>
      <c r="D386" s="80">
        <v>26</v>
      </c>
      <c r="E386" s="80">
        <v>2020</v>
      </c>
      <c r="F386" s="80" t="s">
        <v>218</v>
      </c>
      <c r="G386" s="174" t="s">
        <v>2154</v>
      </c>
      <c r="H386" s="80" t="s">
        <v>2155</v>
      </c>
      <c r="I386" s="177"/>
      <c r="J386" s="81">
        <v>15.02937373587211</v>
      </c>
      <c r="K386" s="81">
        <v>1.2914088524609191</v>
      </c>
      <c r="L386" s="81">
        <v>2.8912237884098304</v>
      </c>
      <c r="M386" s="81">
        <v>9.5965038313151201</v>
      </c>
      <c r="N386" s="81">
        <v>16.500380673789593</v>
      </c>
      <c r="O386" s="81">
        <v>12.814616044763316</v>
      </c>
      <c r="P386" s="81">
        <v>15.859792805527563</v>
      </c>
      <c r="Q386" s="81">
        <v>0.76504714440226973</v>
      </c>
      <c r="R386" s="81">
        <v>0</v>
      </c>
      <c r="S386" s="81">
        <v>0.81122487476240435</v>
      </c>
      <c r="T386" s="82"/>
      <c r="U386" s="81">
        <v>3719276</v>
      </c>
      <c r="V386" s="81">
        <v>592</v>
      </c>
      <c r="W386" s="81">
        <v>130</v>
      </c>
      <c r="X386" s="81">
        <v>2871</v>
      </c>
      <c r="Y386" s="81">
        <v>4709</v>
      </c>
      <c r="Z386" s="81">
        <v>9157</v>
      </c>
      <c r="AA386" s="81">
        <v>3578</v>
      </c>
      <c r="AB386" s="81">
        <v>12975</v>
      </c>
      <c r="AC386" s="81">
        <v>0</v>
      </c>
      <c r="AD386" s="81">
        <v>0.81122487476240435</v>
      </c>
      <c r="AE386" s="82"/>
      <c r="AF386" s="81">
        <v>25073818.31238715</v>
      </c>
      <c r="AG386" s="81">
        <v>931208.37242422125</v>
      </c>
      <c r="AH386" s="81">
        <v>743946.86750064429</v>
      </c>
      <c r="AI386" s="81">
        <v>16589411.228154432</v>
      </c>
      <c r="AJ386" s="81">
        <v>21486027.981429506</v>
      </c>
      <c r="AK386" s="81"/>
      <c r="AL386" s="81"/>
      <c r="AM386" s="81">
        <v>1693381.655256653</v>
      </c>
      <c r="AN386" s="81"/>
      <c r="AO386" s="81"/>
      <c r="AP386" s="82"/>
      <c r="AQ386" s="81">
        <v>776</v>
      </c>
      <c r="AR386" s="81">
        <v>324</v>
      </c>
      <c r="AS386" s="81">
        <v>0</v>
      </c>
      <c r="AT386" s="81">
        <v>1</v>
      </c>
      <c r="AU386" s="81">
        <v>0</v>
      </c>
      <c r="AV386" s="81">
        <v>0</v>
      </c>
      <c r="AW386" s="81">
        <v>0</v>
      </c>
      <c r="AX386" s="82"/>
      <c r="AY386" s="81">
        <v>3760.6000000000022</v>
      </c>
      <c r="AZ386" s="81">
        <v>19284.300000000021</v>
      </c>
      <c r="BA386" s="81">
        <v>0</v>
      </c>
      <c r="BB386" s="81">
        <v>550</v>
      </c>
      <c r="BC386" s="81">
        <v>0</v>
      </c>
      <c r="BD386" s="81">
        <v>0</v>
      </c>
      <c r="BE386" s="81">
        <v>0</v>
      </c>
      <c r="BF386" s="82"/>
      <c r="BG386" s="81">
        <v>0</v>
      </c>
      <c r="BH386" s="81">
        <v>0</v>
      </c>
      <c r="BI386" s="81">
        <v>5.9740000000000002</v>
      </c>
      <c r="BJ386" s="81">
        <v>0</v>
      </c>
      <c r="BK386" s="81">
        <v>5.9189999999999996</v>
      </c>
      <c r="BL386" s="81">
        <v>0</v>
      </c>
      <c r="BM386" s="82"/>
      <c r="BN386" s="81">
        <v>0</v>
      </c>
      <c r="BO386" s="81">
        <v>0</v>
      </c>
      <c r="BP386" s="81">
        <v>1</v>
      </c>
      <c r="BQ386" s="81">
        <v>0</v>
      </c>
      <c r="BR386" s="81">
        <v>1</v>
      </c>
      <c r="BS386" s="81">
        <v>0</v>
      </c>
      <c r="BT386"/>
      <c r="BU386" s="80">
        <v>5.9740000000000002</v>
      </c>
      <c r="BV386" s="80">
        <v>0</v>
      </c>
      <c r="BW386" s="80">
        <v>5.9189999999999996</v>
      </c>
      <c r="BX386" s="80">
        <v>0</v>
      </c>
      <c r="BY386" s="80">
        <v>0</v>
      </c>
      <c r="BZ386" s="80">
        <v>0</v>
      </c>
      <c r="CA386" s="80">
        <v>0</v>
      </c>
      <c r="CB386" s="80">
        <v>0</v>
      </c>
      <c r="CC386" s="80">
        <v>0</v>
      </c>
    </row>
    <row r="387" spans="1:81">
      <c r="A387" s="80" t="s">
        <v>2172</v>
      </c>
      <c r="B387" s="80">
        <v>442</v>
      </c>
      <c r="C387" s="80">
        <v>18</v>
      </c>
      <c r="D387" s="80">
        <v>26</v>
      </c>
      <c r="E387" s="80">
        <v>2021</v>
      </c>
      <c r="F387" s="80" t="s">
        <v>75</v>
      </c>
      <c r="G387" s="174" t="s">
        <v>2154</v>
      </c>
      <c r="H387" s="80" t="s">
        <v>2155</v>
      </c>
      <c r="I387" s="177"/>
      <c r="J387" s="81">
        <v>15.470287389212643</v>
      </c>
      <c r="K387" s="81">
        <v>1.3847954972688599</v>
      </c>
      <c r="L387" s="81">
        <v>3.7930572383310373</v>
      </c>
      <c r="M387" s="81">
        <v>11.920523103885413</v>
      </c>
      <c r="N387" s="81">
        <v>17.681422987649146</v>
      </c>
      <c r="O387" s="81">
        <v>12.405763682634587</v>
      </c>
      <c r="P387" s="81">
        <v>16.367596174321996</v>
      </c>
      <c r="Q387" s="81">
        <v>0.7663517879569155</v>
      </c>
      <c r="R387" s="81">
        <v>0</v>
      </c>
      <c r="S387" s="81">
        <v>1.0212596658994391</v>
      </c>
      <c r="T387" s="82"/>
      <c r="U387" s="81">
        <v>4049295</v>
      </c>
      <c r="V387" s="81">
        <v>592</v>
      </c>
      <c r="W387" s="81">
        <v>130</v>
      </c>
      <c r="X387" s="81">
        <v>2871</v>
      </c>
      <c r="Y387" s="81">
        <v>4744</v>
      </c>
      <c r="Z387" s="81">
        <v>9128</v>
      </c>
      <c r="AA387" s="81">
        <v>3601</v>
      </c>
      <c r="AB387" s="81">
        <v>12843</v>
      </c>
      <c r="AC387" s="81">
        <v>0</v>
      </c>
      <c r="AD387" s="81">
        <v>1.0212596658994391</v>
      </c>
      <c r="AE387" s="82"/>
      <c r="AF387" s="81">
        <v>24434467.114579197</v>
      </c>
      <c r="AG387" s="81">
        <v>958951.95463256864</v>
      </c>
      <c r="AH387" s="81">
        <v>891145.60447796492</v>
      </c>
      <c r="AI387" s="81">
        <v>19340688.87695276</v>
      </c>
      <c r="AJ387" s="81">
        <v>21945216.195500366</v>
      </c>
      <c r="AK387" s="81">
        <v>0</v>
      </c>
      <c r="AL387" s="81">
        <v>0</v>
      </c>
      <c r="AM387" s="81">
        <v>1685822.1111156128</v>
      </c>
      <c r="AN387" s="81">
        <v>0</v>
      </c>
      <c r="AO387" s="81">
        <v>0</v>
      </c>
      <c r="AP387" s="82"/>
      <c r="AQ387" s="81">
        <v>804</v>
      </c>
      <c r="AR387" s="81">
        <v>328</v>
      </c>
      <c r="AS387" s="81">
        <v>0</v>
      </c>
      <c r="AT387" s="81">
        <v>3</v>
      </c>
      <c r="AU387" s="81">
        <v>0</v>
      </c>
      <c r="AV387" s="81">
        <v>0</v>
      </c>
      <c r="AW387" s="81"/>
      <c r="AX387" s="82"/>
      <c r="AY387" s="81">
        <v>3960.700000000003</v>
      </c>
      <c r="AZ387" s="81">
        <v>19399.500000000018</v>
      </c>
      <c r="BA387" s="81">
        <v>0</v>
      </c>
      <c r="BB387" s="81">
        <v>1129</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2173</v>
      </c>
      <c r="B388" s="80">
        <v>442</v>
      </c>
      <c r="C388" s="80">
        <v>19</v>
      </c>
      <c r="D388" s="80">
        <v>26</v>
      </c>
      <c r="E388" s="80">
        <v>2022</v>
      </c>
      <c r="F388" s="80" t="s">
        <v>568</v>
      </c>
      <c r="G388" s="80" t="s">
        <v>2154</v>
      </c>
      <c r="H388" s="80" t="s">
        <v>2155</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839</v>
      </c>
      <c r="AR388" s="81">
        <v>329</v>
      </c>
      <c r="AS388" s="81">
        <v>0</v>
      </c>
      <c r="AT388" s="81">
        <v>3</v>
      </c>
      <c r="AU388" s="81">
        <v>0</v>
      </c>
      <c r="AV388" s="81">
        <v>0</v>
      </c>
      <c r="AW388" s="81"/>
      <c r="AX388" s="82"/>
      <c r="AY388" s="81">
        <v>4175.7000000000035</v>
      </c>
      <c r="AZ388" s="81">
        <v>19416.000000000018</v>
      </c>
      <c r="BA388" s="81">
        <v>0</v>
      </c>
      <c r="BB388" s="81">
        <v>1129</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2174</v>
      </c>
      <c r="B389" s="80">
        <v>188</v>
      </c>
      <c r="C389" s="80">
        <v>1</v>
      </c>
      <c r="D389" s="80">
        <v>12</v>
      </c>
      <c r="E389" s="80">
        <v>1990</v>
      </c>
      <c r="F389" s="80" t="s">
        <v>562</v>
      </c>
      <c r="G389" s="80" t="s">
        <v>1638</v>
      </c>
      <c r="H389" s="80" t="s">
        <v>1639</v>
      </c>
      <c r="I389" s="177"/>
      <c r="J389" s="81">
        <v>20.198745874102027</v>
      </c>
      <c r="K389" s="81">
        <v>1.8234883775581014</v>
      </c>
      <c r="L389" s="81">
        <v>0.45565854337338246</v>
      </c>
      <c r="M389" s="81">
        <v>7.5969792817153747</v>
      </c>
      <c r="N389" s="81">
        <v>21.693916273017983</v>
      </c>
      <c r="O389" s="81">
        <v>9.6787911955108132</v>
      </c>
      <c r="P389" s="81">
        <v>19.50899332216132</v>
      </c>
      <c r="Q389" s="81">
        <v>1.0941943817869237</v>
      </c>
      <c r="R389" s="81">
        <v>0</v>
      </c>
      <c r="S389" s="81">
        <v>1.2577482347443105</v>
      </c>
      <c r="T389" s="82"/>
      <c r="U389" s="81">
        <v>428603</v>
      </c>
      <c r="V389" s="81">
        <v>562</v>
      </c>
      <c r="W389" s="81">
        <v>6</v>
      </c>
      <c r="X389" s="81">
        <v>3158</v>
      </c>
      <c r="Y389" s="81">
        <v>4764</v>
      </c>
      <c r="Z389" s="81">
        <v>3981</v>
      </c>
      <c r="AA389" s="81">
        <v>4737</v>
      </c>
      <c r="AB389" s="81">
        <v>17766</v>
      </c>
      <c r="AC389" s="81">
        <v>0</v>
      </c>
      <c r="AD389" s="81">
        <v>1.2577482347443105</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2175</v>
      </c>
      <c r="B390" s="80">
        <v>189</v>
      </c>
      <c r="C390" s="80">
        <v>2</v>
      </c>
      <c r="D390" s="80">
        <v>12</v>
      </c>
      <c r="E390" s="80">
        <v>2005</v>
      </c>
      <c r="F390" s="80" t="s">
        <v>565</v>
      </c>
      <c r="G390" s="80" t="s">
        <v>1638</v>
      </c>
      <c r="H390" s="80" t="s">
        <v>1639</v>
      </c>
      <c r="I390" s="177"/>
      <c r="J390" s="81">
        <v>17.484992722231194</v>
      </c>
      <c r="K390" s="81">
        <v>1.6764742630086582</v>
      </c>
      <c r="L390" s="81">
        <v>0.97683482428394075</v>
      </c>
      <c r="M390" s="81">
        <v>15.285161315483924</v>
      </c>
      <c r="N390" s="81">
        <v>35.065159216136792</v>
      </c>
      <c r="O390" s="81">
        <v>15.248986625662324</v>
      </c>
      <c r="P390" s="81">
        <v>20.572262411367998</v>
      </c>
      <c r="Q390" s="81">
        <v>0.96184307204034991</v>
      </c>
      <c r="R390" s="81">
        <v>0</v>
      </c>
      <c r="S390" s="81">
        <v>1.042211986072082</v>
      </c>
      <c r="T390" s="82"/>
      <c r="U390" s="81">
        <v>436650</v>
      </c>
      <c r="V390" s="81">
        <v>565</v>
      </c>
      <c r="W390" s="81">
        <v>10</v>
      </c>
      <c r="X390" s="81">
        <v>2541</v>
      </c>
      <c r="Y390" s="81">
        <v>5350</v>
      </c>
      <c r="Z390" s="81">
        <v>7258</v>
      </c>
      <c r="AA390" s="81">
        <v>4091</v>
      </c>
      <c r="AB390" s="81">
        <v>16326</v>
      </c>
      <c r="AC390" s="81">
        <v>0</v>
      </c>
      <c r="AD390" s="81">
        <v>1.042211986072082</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2176</v>
      </c>
      <c r="B391" s="80">
        <v>190</v>
      </c>
      <c r="C391" s="80">
        <v>3</v>
      </c>
      <c r="D391" s="80">
        <v>12</v>
      </c>
      <c r="E391" s="80">
        <v>2006</v>
      </c>
      <c r="F391" s="80" t="s">
        <v>566</v>
      </c>
      <c r="G391" s="80" t="s">
        <v>1638</v>
      </c>
      <c r="H391" s="80" t="s">
        <v>1639</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2177</v>
      </c>
      <c r="B392" s="80">
        <v>191</v>
      </c>
      <c r="C392" s="80">
        <v>4</v>
      </c>
      <c r="D392" s="80">
        <v>12</v>
      </c>
      <c r="E392" s="80">
        <v>2007</v>
      </c>
      <c r="F392" s="80" t="s">
        <v>567</v>
      </c>
      <c r="G392" s="80" t="s">
        <v>1638</v>
      </c>
      <c r="H392" s="80" t="s">
        <v>1639</v>
      </c>
      <c r="I392" s="177"/>
      <c r="J392" s="81">
        <v>11.238551476662918</v>
      </c>
      <c r="K392" s="81">
        <v>1.9015814379848577</v>
      </c>
      <c r="L392" s="81">
        <v>0.25281997708326942</v>
      </c>
      <c r="M392" s="81">
        <v>14.314117383921666</v>
      </c>
      <c r="N392" s="81">
        <v>30.301283945945691</v>
      </c>
      <c r="O392" s="81">
        <v>14.881022157722313</v>
      </c>
      <c r="P392" s="81">
        <v>20.216639083725237</v>
      </c>
      <c r="Q392" s="81">
        <v>0.99116660893271802</v>
      </c>
      <c r="R392" s="81">
        <v>0</v>
      </c>
      <c r="S392" s="81">
        <v>0.88139878676978345</v>
      </c>
      <c r="T392" s="82"/>
      <c r="U392" s="81">
        <v>436135</v>
      </c>
      <c r="V392" s="81">
        <v>598</v>
      </c>
      <c r="W392" s="81">
        <v>3</v>
      </c>
      <c r="X392" s="81">
        <v>3098</v>
      </c>
      <c r="Y392" s="81">
        <v>5370</v>
      </c>
      <c r="Z392" s="81">
        <v>7363</v>
      </c>
      <c r="AA392" s="81">
        <v>3959</v>
      </c>
      <c r="AB392" s="81">
        <v>15934</v>
      </c>
      <c r="AC392" s="81">
        <v>0</v>
      </c>
      <c r="AD392" s="81">
        <v>0.88139878676978345</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2178</v>
      </c>
      <c r="B393" s="80">
        <v>192</v>
      </c>
      <c r="C393" s="80">
        <v>5</v>
      </c>
      <c r="D393" s="80">
        <v>12</v>
      </c>
      <c r="E393" s="80">
        <v>2008</v>
      </c>
      <c r="F393" s="80" t="s">
        <v>84</v>
      </c>
      <c r="G393" s="80" t="s">
        <v>1638</v>
      </c>
      <c r="H393" s="80" t="s">
        <v>1639</v>
      </c>
      <c r="I393" s="177"/>
      <c r="J393" s="81">
        <v>10.218929322972889</v>
      </c>
      <c r="K393" s="81">
        <v>1.3708454426477037</v>
      </c>
      <c r="L393" s="81">
        <v>0.22484821877951702</v>
      </c>
      <c r="M393" s="81">
        <v>15.087102664088638</v>
      </c>
      <c r="N393" s="81">
        <v>28.887809695726194</v>
      </c>
      <c r="O393" s="81">
        <v>14.466250606987476</v>
      </c>
      <c r="P393" s="81">
        <v>19.566215370075881</v>
      </c>
      <c r="Q393" s="81">
        <v>0.96333151689699692</v>
      </c>
      <c r="R393" s="81">
        <v>0</v>
      </c>
      <c r="S393" s="81">
        <v>0.9558715709817398</v>
      </c>
      <c r="T393" s="82"/>
      <c r="U393" s="81">
        <v>434860</v>
      </c>
      <c r="V393" s="81">
        <v>598</v>
      </c>
      <c r="W393" s="81">
        <v>3</v>
      </c>
      <c r="X393" s="81">
        <v>3098</v>
      </c>
      <c r="Y393" s="81">
        <v>5383</v>
      </c>
      <c r="Z393" s="81">
        <v>7409</v>
      </c>
      <c r="AA393" s="81">
        <v>3836</v>
      </c>
      <c r="AB393" s="81">
        <v>15741</v>
      </c>
      <c r="AC393" s="81">
        <v>0</v>
      </c>
      <c r="AD393" s="81">
        <v>0.9558715709817398</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2179</v>
      </c>
      <c r="B394" s="80">
        <v>193</v>
      </c>
      <c r="C394" s="80">
        <v>6</v>
      </c>
      <c r="D394" s="80">
        <v>12</v>
      </c>
      <c r="E394" s="80">
        <v>2009</v>
      </c>
      <c r="F394" s="80" t="s">
        <v>85</v>
      </c>
      <c r="G394" s="80" t="s">
        <v>1638</v>
      </c>
      <c r="H394" s="80" t="s">
        <v>1639</v>
      </c>
      <c r="I394" s="177"/>
      <c r="J394" s="81">
        <v>9.8943851282074551</v>
      </c>
      <c r="K394" s="81">
        <v>1.1292173537331049</v>
      </c>
      <c r="L394" s="81">
        <v>0.65693309689272839</v>
      </c>
      <c r="M394" s="81">
        <v>14.594041687313617</v>
      </c>
      <c r="N394" s="81">
        <v>29.472503873520925</v>
      </c>
      <c r="O394" s="81">
        <v>14.632329611661957</v>
      </c>
      <c r="P394" s="81">
        <v>18.840388482813065</v>
      </c>
      <c r="Q394" s="81">
        <v>0.90449684695990307</v>
      </c>
      <c r="R394" s="81">
        <v>0</v>
      </c>
      <c r="S394" s="81">
        <v>0.9787081439354226</v>
      </c>
      <c r="T394" s="82"/>
      <c r="U394" s="81">
        <v>397696</v>
      </c>
      <c r="V394" s="81">
        <v>512</v>
      </c>
      <c r="W394" s="81">
        <v>11</v>
      </c>
      <c r="X394" s="81">
        <v>3065</v>
      </c>
      <c r="Y394" s="81">
        <v>5378</v>
      </c>
      <c r="Z394" s="81">
        <v>7397</v>
      </c>
      <c r="AA394" s="81">
        <v>3792</v>
      </c>
      <c r="AB394" s="81">
        <v>15515</v>
      </c>
      <c r="AC394" s="81">
        <v>0</v>
      </c>
      <c r="AD394" s="81">
        <v>0.9787081439354226</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2180</v>
      </c>
      <c r="B395" s="80">
        <v>194</v>
      </c>
      <c r="C395" s="80">
        <v>7</v>
      </c>
      <c r="D395" s="80">
        <v>12</v>
      </c>
      <c r="E395" s="80">
        <v>2010</v>
      </c>
      <c r="F395" s="80" t="s">
        <v>86</v>
      </c>
      <c r="G395" s="80" t="s">
        <v>1638</v>
      </c>
      <c r="H395" s="80" t="s">
        <v>1639</v>
      </c>
      <c r="I395" s="177"/>
      <c r="J395" s="81">
        <v>9.8344266056201324</v>
      </c>
      <c r="K395" s="81">
        <v>1.3118818763838931</v>
      </c>
      <c r="L395" s="81">
        <v>0.60642559803386609</v>
      </c>
      <c r="M395" s="81">
        <v>13.868018331832323</v>
      </c>
      <c r="N395" s="81">
        <v>30.255914049209711</v>
      </c>
      <c r="O395" s="81">
        <v>14.747767066975701</v>
      </c>
      <c r="P395" s="81">
        <v>18.915296678706838</v>
      </c>
      <c r="Q395" s="81">
        <v>0.93677308931900438</v>
      </c>
      <c r="R395" s="81">
        <v>0</v>
      </c>
      <c r="S395" s="81">
        <v>1.004344180291328</v>
      </c>
      <c r="T395" s="82"/>
      <c r="U395" s="81">
        <v>389714</v>
      </c>
      <c r="V395" s="81">
        <v>512</v>
      </c>
      <c r="W395" s="81">
        <v>11</v>
      </c>
      <c r="X395" s="81">
        <v>3065</v>
      </c>
      <c r="Y395" s="81">
        <v>5411</v>
      </c>
      <c r="Z395" s="81">
        <v>7490</v>
      </c>
      <c r="AA395" s="81">
        <v>3712</v>
      </c>
      <c r="AB395" s="81">
        <v>15397</v>
      </c>
      <c r="AC395" s="81">
        <v>0</v>
      </c>
      <c r="AD395" s="81">
        <v>1.004344180291328</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2181</v>
      </c>
      <c r="B396" s="80">
        <v>195</v>
      </c>
      <c r="C396" s="80">
        <v>8</v>
      </c>
      <c r="D396" s="80">
        <v>12</v>
      </c>
      <c r="E396" s="80">
        <v>2011</v>
      </c>
      <c r="F396" s="80" t="s">
        <v>87</v>
      </c>
      <c r="G396" s="80" t="s">
        <v>1638</v>
      </c>
      <c r="H396" s="80" t="s">
        <v>1639</v>
      </c>
      <c r="I396" s="177"/>
      <c r="J396" s="81">
        <v>8.3715425564138659</v>
      </c>
      <c r="K396" s="81">
        <v>1.5254784438202571</v>
      </c>
      <c r="L396" s="81">
        <v>0.54907705345860724</v>
      </c>
      <c r="M396" s="81">
        <v>16.336159244606993</v>
      </c>
      <c r="N396" s="81">
        <v>34.563916977038538</v>
      </c>
      <c r="O396" s="81">
        <v>14.709763577006429</v>
      </c>
      <c r="P396" s="81">
        <v>18.150942049393528</v>
      </c>
      <c r="Q396" s="81">
        <v>1.0666402214048425</v>
      </c>
      <c r="R396" s="81">
        <v>0</v>
      </c>
      <c r="S396" s="81">
        <v>1.0704533217459966</v>
      </c>
      <c r="T396" s="82"/>
      <c r="U396" s="81">
        <v>314204</v>
      </c>
      <c r="V396" s="81">
        <v>512</v>
      </c>
      <c r="W396" s="81">
        <v>11</v>
      </c>
      <c r="X396" s="81">
        <v>3065</v>
      </c>
      <c r="Y396" s="81">
        <v>5428</v>
      </c>
      <c r="Z396" s="81">
        <v>7633</v>
      </c>
      <c r="AA396" s="81">
        <v>3668</v>
      </c>
      <c r="AB396" s="81">
        <v>15199</v>
      </c>
      <c r="AC396" s="81">
        <v>0</v>
      </c>
      <c r="AD396" s="81">
        <v>1.0704533217459966</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2182</v>
      </c>
      <c r="B397" s="80">
        <v>196</v>
      </c>
      <c r="C397" s="80">
        <v>9</v>
      </c>
      <c r="D397" s="80">
        <v>12</v>
      </c>
      <c r="E397" s="80">
        <v>2012</v>
      </c>
      <c r="F397" s="80" t="s">
        <v>88</v>
      </c>
      <c r="G397" s="80" t="s">
        <v>1638</v>
      </c>
      <c r="H397" s="80" t="s">
        <v>1639</v>
      </c>
      <c r="I397" s="177"/>
      <c r="J397" s="81">
        <v>9.7466889340178238</v>
      </c>
      <c r="K397" s="81">
        <v>1.6776872929837168</v>
      </c>
      <c r="L397" s="81">
        <v>0.53505086651180511</v>
      </c>
      <c r="M397" s="81">
        <v>17.714300502277858</v>
      </c>
      <c r="N397" s="81">
        <v>34.713727796027882</v>
      </c>
      <c r="O397" s="81">
        <v>14.7374068074935</v>
      </c>
      <c r="P397" s="81">
        <v>18.159658465474656</v>
      </c>
      <c r="Q397" s="81">
        <v>1.1397410930903797</v>
      </c>
      <c r="R397" s="81">
        <v>0</v>
      </c>
      <c r="S397" s="81">
        <v>1.1040372124232929</v>
      </c>
      <c r="T397" s="82"/>
      <c r="U397" s="81">
        <v>323867</v>
      </c>
      <c r="V397" s="81">
        <v>512</v>
      </c>
      <c r="W397" s="81">
        <v>11</v>
      </c>
      <c r="X397" s="81">
        <v>3065</v>
      </c>
      <c r="Y397" s="81">
        <v>5442</v>
      </c>
      <c r="Z397" s="81">
        <v>7708</v>
      </c>
      <c r="AA397" s="81">
        <v>3649</v>
      </c>
      <c r="AB397" s="81">
        <v>14948</v>
      </c>
      <c r="AC397" s="81">
        <v>0</v>
      </c>
      <c r="AD397" s="81">
        <v>1.1040372124232929</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2183</v>
      </c>
      <c r="B398" s="80">
        <v>197</v>
      </c>
      <c r="C398" s="80">
        <v>10</v>
      </c>
      <c r="D398" s="80">
        <v>12</v>
      </c>
      <c r="E398" s="80">
        <v>2013</v>
      </c>
      <c r="F398" s="80" t="s">
        <v>89</v>
      </c>
      <c r="G398" s="80" t="s">
        <v>1638</v>
      </c>
      <c r="H398" s="80" t="s">
        <v>1639</v>
      </c>
      <c r="I398" s="177"/>
      <c r="J398" s="81">
        <v>9.2238568395401686</v>
      </c>
      <c r="K398" s="81">
        <v>1.5504330269999613</v>
      </c>
      <c r="L398" s="81">
        <v>0.46180315632482566</v>
      </c>
      <c r="M398" s="81">
        <v>16.511066465627849</v>
      </c>
      <c r="N398" s="81">
        <v>34.416312300989091</v>
      </c>
      <c r="O398" s="81">
        <v>14.210025213949868</v>
      </c>
      <c r="P398" s="81">
        <v>18.193114559535747</v>
      </c>
      <c r="Q398" s="81">
        <v>1.1495907204897966</v>
      </c>
      <c r="R398" s="81">
        <v>0</v>
      </c>
      <c r="S398" s="81">
        <v>1.2393176244725905</v>
      </c>
      <c r="T398" s="82"/>
      <c r="U398" s="81">
        <v>307015</v>
      </c>
      <c r="V398" s="81">
        <v>512</v>
      </c>
      <c r="W398" s="81">
        <v>11</v>
      </c>
      <c r="X398" s="81">
        <v>3065</v>
      </c>
      <c r="Y398" s="81">
        <v>5494</v>
      </c>
      <c r="Z398" s="81">
        <v>7764</v>
      </c>
      <c r="AA398" s="81">
        <v>3642</v>
      </c>
      <c r="AB398" s="81">
        <v>14861</v>
      </c>
      <c r="AC398" s="81">
        <v>0</v>
      </c>
      <c r="AD398" s="81">
        <v>1.2393176244725905</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2184</v>
      </c>
      <c r="B399" s="80">
        <v>198</v>
      </c>
      <c r="C399" s="80">
        <v>11</v>
      </c>
      <c r="D399" s="80">
        <v>12</v>
      </c>
      <c r="E399" s="80">
        <v>2014</v>
      </c>
      <c r="F399" s="80" t="s">
        <v>90</v>
      </c>
      <c r="G399" s="80" t="s">
        <v>1638</v>
      </c>
      <c r="H399" s="80" t="s">
        <v>1639</v>
      </c>
      <c r="I399" s="177"/>
      <c r="J399" s="81">
        <v>8.3585679496274778</v>
      </c>
      <c r="K399" s="81">
        <v>1.3831602339212257</v>
      </c>
      <c r="L399" s="81">
        <v>0.81352666506176818</v>
      </c>
      <c r="M399" s="81">
        <v>16.473519690154991</v>
      </c>
      <c r="N399" s="81">
        <v>32.982356273354036</v>
      </c>
      <c r="O399" s="81">
        <v>13.492094398098097</v>
      </c>
      <c r="P399" s="81">
        <v>18.157183522372193</v>
      </c>
      <c r="Q399" s="81">
        <v>1.086058272212336</v>
      </c>
      <c r="R399" s="81">
        <v>0</v>
      </c>
      <c r="S399" s="81">
        <v>1.0493033470739583</v>
      </c>
      <c r="T399" s="82"/>
      <c r="U399" s="81">
        <v>327894</v>
      </c>
      <c r="V399" s="81">
        <v>415</v>
      </c>
      <c r="W399" s="81">
        <v>16</v>
      </c>
      <c r="X399" s="81">
        <v>2990</v>
      </c>
      <c r="Y399" s="81">
        <v>5486</v>
      </c>
      <c r="Z399" s="81">
        <v>7764</v>
      </c>
      <c r="AA399" s="81">
        <v>3616</v>
      </c>
      <c r="AB399" s="81">
        <v>14633</v>
      </c>
      <c r="AC399" s="81">
        <v>0</v>
      </c>
      <c r="AD399" s="81">
        <v>1.0493033470739583</v>
      </c>
      <c r="AE399" s="82"/>
      <c r="AF399" s="81">
        <v>4597045.1947083278</v>
      </c>
      <c r="AG399" s="81">
        <v>1122422.6955095467</v>
      </c>
      <c r="AH399" s="81">
        <v>144686.44509385887</v>
      </c>
      <c r="AI399" s="81">
        <v>19253593.036606479</v>
      </c>
      <c r="AJ399" s="81">
        <v>31102586.195188154</v>
      </c>
      <c r="AK399" s="81">
        <v>0</v>
      </c>
      <c r="AL399" s="81">
        <v>0</v>
      </c>
      <c r="AM399" s="81">
        <v>2008892.2359353802</v>
      </c>
      <c r="AN399" s="81">
        <v>0</v>
      </c>
      <c r="AO399" s="81">
        <v>0</v>
      </c>
      <c r="AP399" s="82"/>
      <c r="AQ399" s="81">
        <v>57</v>
      </c>
      <c r="AR399" s="81">
        <v>3</v>
      </c>
      <c r="AS399" s="81">
        <v>0</v>
      </c>
      <c r="AT399" s="81">
        <v>0</v>
      </c>
      <c r="AU399" s="81">
        <v>0</v>
      </c>
      <c r="AV399" s="81">
        <v>0</v>
      </c>
      <c r="AW399" s="81" t="s">
        <v>564</v>
      </c>
      <c r="AX399" s="82"/>
      <c r="AY399" s="81">
        <v>248.5</v>
      </c>
      <c r="AZ399" s="81">
        <v>250.1</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2185</v>
      </c>
      <c r="B400" s="80">
        <v>199</v>
      </c>
      <c r="C400" s="80">
        <v>12</v>
      </c>
      <c r="D400" s="80">
        <v>12</v>
      </c>
      <c r="E400" s="80">
        <v>2015</v>
      </c>
      <c r="F400" s="80" t="s">
        <v>91</v>
      </c>
      <c r="G400" s="80" t="s">
        <v>1638</v>
      </c>
      <c r="H400" s="80" t="s">
        <v>1639</v>
      </c>
      <c r="I400" s="177"/>
      <c r="J400" s="81">
        <v>10.107013842361251</v>
      </c>
      <c r="K400" s="81">
        <v>1.3326531098043404</v>
      </c>
      <c r="L400" s="81">
        <v>0.71906308369155092</v>
      </c>
      <c r="M400" s="81">
        <v>14.260197898232907</v>
      </c>
      <c r="N400" s="81">
        <v>30.50846165084041</v>
      </c>
      <c r="O400" s="81">
        <v>13.375390147840809</v>
      </c>
      <c r="P400" s="81">
        <v>17.804623299900602</v>
      </c>
      <c r="Q400" s="81">
        <v>1.0449601014201275</v>
      </c>
      <c r="R400" s="81">
        <v>0</v>
      </c>
      <c r="S400" s="81">
        <v>1.2238097110367232</v>
      </c>
      <c r="T400" s="82"/>
      <c r="U400" s="81">
        <v>395885</v>
      </c>
      <c r="V400" s="81">
        <v>415</v>
      </c>
      <c r="W400" s="81">
        <v>16</v>
      </c>
      <c r="X400" s="81">
        <v>2990</v>
      </c>
      <c r="Y400" s="81">
        <v>5478</v>
      </c>
      <c r="Z400" s="81">
        <v>7771</v>
      </c>
      <c r="AA400" s="81">
        <v>3543</v>
      </c>
      <c r="AB400" s="81">
        <v>14382</v>
      </c>
      <c r="AC400" s="81">
        <v>0</v>
      </c>
      <c r="AD400" s="81">
        <v>1.2238097110367232</v>
      </c>
      <c r="AE400" s="82"/>
      <c r="AF400" s="81">
        <v>5535769.2976214243</v>
      </c>
      <c r="AG400" s="81">
        <v>1039257.6594008952</v>
      </c>
      <c r="AH400" s="81">
        <v>108199.43606160424</v>
      </c>
      <c r="AI400" s="81">
        <v>18257889.172789499</v>
      </c>
      <c r="AJ400" s="81">
        <v>27856093.490119789</v>
      </c>
      <c r="AK400" s="81">
        <v>0</v>
      </c>
      <c r="AL400" s="81">
        <v>0</v>
      </c>
      <c r="AM400" s="81">
        <v>1970992.7697790626</v>
      </c>
      <c r="AN400" s="81">
        <v>0</v>
      </c>
      <c r="AO400" s="81">
        <v>0</v>
      </c>
      <c r="AP400" s="82"/>
      <c r="AQ400" s="81">
        <v>60</v>
      </c>
      <c r="AR400" s="81">
        <v>8</v>
      </c>
      <c r="AS400" s="81">
        <v>0</v>
      </c>
      <c r="AT400" s="81">
        <v>0</v>
      </c>
      <c r="AU400" s="81">
        <v>0</v>
      </c>
      <c r="AV400" s="81">
        <v>0</v>
      </c>
      <c r="AW400" s="81" t="s">
        <v>564</v>
      </c>
      <c r="AX400" s="82"/>
      <c r="AY400" s="81">
        <v>264.7</v>
      </c>
      <c r="AZ400" s="81">
        <v>458.1</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2186</v>
      </c>
      <c r="B401" s="80">
        <v>200</v>
      </c>
      <c r="C401" s="80">
        <v>13</v>
      </c>
      <c r="D401" s="80">
        <v>12</v>
      </c>
      <c r="E401" s="80">
        <v>2016</v>
      </c>
      <c r="F401" s="80" t="s">
        <v>92</v>
      </c>
      <c r="G401" s="80" t="s">
        <v>1638</v>
      </c>
      <c r="H401" s="80" t="s">
        <v>1639</v>
      </c>
      <c r="I401" s="177"/>
      <c r="J401" s="81">
        <v>8.7453256295228101</v>
      </c>
      <c r="K401" s="81">
        <v>1.2266442497781296</v>
      </c>
      <c r="L401" s="81">
        <v>0.89348175216109549</v>
      </c>
      <c r="M401" s="81">
        <v>13.418238726171486</v>
      </c>
      <c r="N401" s="81">
        <v>33.080405533052328</v>
      </c>
      <c r="O401" s="81">
        <v>13.150056016447284</v>
      </c>
      <c r="P401" s="81">
        <v>17.66631295224477</v>
      </c>
      <c r="Q401" s="81">
        <v>1.0007852026251558</v>
      </c>
      <c r="R401" s="81">
        <v>0</v>
      </c>
      <c r="S401" s="81">
        <v>1.5399687367420483</v>
      </c>
      <c r="T401" s="82"/>
      <c r="U401" s="81">
        <v>392100</v>
      </c>
      <c r="V401" s="81">
        <v>415</v>
      </c>
      <c r="W401" s="81">
        <v>16</v>
      </c>
      <c r="X401" s="81">
        <v>2990</v>
      </c>
      <c r="Y401" s="81">
        <v>5476</v>
      </c>
      <c r="Z401" s="81">
        <v>7734</v>
      </c>
      <c r="AA401" s="81">
        <v>3636</v>
      </c>
      <c r="AB401" s="81">
        <v>14169</v>
      </c>
      <c r="AC401" s="81">
        <v>0</v>
      </c>
      <c r="AD401" s="81">
        <v>1.539968736742048</v>
      </c>
      <c r="AE401" s="82"/>
      <c r="AF401" s="81">
        <v>4794875.8853378408</v>
      </c>
      <c r="AG401" s="81">
        <v>974077.59358498955</v>
      </c>
      <c r="AH401" s="81">
        <v>99127.255933770459</v>
      </c>
      <c r="AI401" s="81">
        <v>18641444.882038768</v>
      </c>
      <c r="AJ401" s="81">
        <v>30248593.384164698</v>
      </c>
      <c r="AK401" s="81">
        <v>0</v>
      </c>
      <c r="AL401" s="81">
        <v>0</v>
      </c>
      <c r="AM401" s="81">
        <v>1943310.602916871</v>
      </c>
      <c r="AN401" s="81">
        <v>0</v>
      </c>
      <c r="AO401" s="81">
        <v>0</v>
      </c>
      <c r="AP401" s="82"/>
      <c r="AQ401" s="81">
        <v>69</v>
      </c>
      <c r="AR401" s="81">
        <v>8</v>
      </c>
      <c r="AS401" s="81">
        <v>0</v>
      </c>
      <c r="AT401" s="81">
        <v>0</v>
      </c>
      <c r="AU401" s="81">
        <v>0</v>
      </c>
      <c r="AV401" s="81">
        <v>0</v>
      </c>
      <c r="AW401" s="81" t="s">
        <v>564</v>
      </c>
      <c r="AX401" s="82"/>
      <c r="AY401" s="81">
        <v>313.89999999999998</v>
      </c>
      <c r="AZ401" s="81">
        <v>458.1</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2187</v>
      </c>
      <c r="B402" s="80">
        <v>201</v>
      </c>
      <c r="C402" s="80">
        <v>14</v>
      </c>
      <c r="D402" s="80">
        <v>12</v>
      </c>
      <c r="E402" s="80">
        <v>2017</v>
      </c>
      <c r="F402" s="80" t="s">
        <v>71</v>
      </c>
      <c r="G402" s="80" t="s">
        <v>1638</v>
      </c>
      <c r="H402" s="80" t="s">
        <v>1639</v>
      </c>
      <c r="I402" s="177"/>
      <c r="J402" s="81">
        <v>8.1011304721661084</v>
      </c>
      <c r="K402" s="81">
        <v>1.3423376214463738</v>
      </c>
      <c r="L402" s="81">
        <v>0.87204910892326437</v>
      </c>
      <c r="M402" s="81">
        <v>11.965121169697492</v>
      </c>
      <c r="N402" s="81">
        <v>30.006536818207561</v>
      </c>
      <c r="O402" s="81">
        <v>12.885302025716145</v>
      </c>
      <c r="P402" s="81">
        <v>17.337145703152892</v>
      </c>
      <c r="Q402" s="81">
        <v>0.95395530237373583</v>
      </c>
      <c r="R402" s="81">
        <v>0</v>
      </c>
      <c r="S402" s="81">
        <v>1.4286654164066035</v>
      </c>
      <c r="T402" s="82"/>
      <c r="U402" s="81">
        <v>370681</v>
      </c>
      <c r="V402" s="81">
        <v>415</v>
      </c>
      <c r="W402" s="81">
        <v>16</v>
      </c>
      <c r="X402" s="81">
        <v>2990</v>
      </c>
      <c r="Y402" s="81">
        <v>5488</v>
      </c>
      <c r="Z402" s="81">
        <v>7704</v>
      </c>
      <c r="AA402" s="81">
        <v>3591</v>
      </c>
      <c r="AB402" s="81">
        <v>13967</v>
      </c>
      <c r="AC402" s="81">
        <v>0</v>
      </c>
      <c r="AD402" s="81">
        <v>1.4286654164066031</v>
      </c>
      <c r="AE402" s="82"/>
      <c r="AF402" s="81">
        <v>4719351.6143017653</v>
      </c>
      <c r="AG402" s="81">
        <v>1043942.2426684781</v>
      </c>
      <c r="AH402" s="81">
        <v>134029.9063359538</v>
      </c>
      <c r="AI402" s="81">
        <v>17345665.032405142</v>
      </c>
      <c r="AJ402" s="81">
        <v>28816174.343327649</v>
      </c>
      <c r="AK402" s="81">
        <v>0</v>
      </c>
      <c r="AL402" s="81">
        <v>0</v>
      </c>
      <c r="AM402" s="81">
        <v>1918603.243344218</v>
      </c>
      <c r="AN402" s="81">
        <v>0</v>
      </c>
      <c r="AO402" s="81">
        <v>0</v>
      </c>
      <c r="AP402" s="82"/>
      <c r="AQ402" s="81">
        <v>72</v>
      </c>
      <c r="AR402" s="81">
        <v>10</v>
      </c>
      <c r="AS402" s="81">
        <v>0</v>
      </c>
      <c r="AT402" s="81">
        <v>0</v>
      </c>
      <c r="AU402" s="81">
        <v>0</v>
      </c>
      <c r="AV402" s="81">
        <v>0</v>
      </c>
      <c r="AW402" s="81" t="s">
        <v>564</v>
      </c>
      <c r="AX402" s="82"/>
      <c r="AY402" s="81">
        <v>330.4</v>
      </c>
      <c r="AZ402" s="81">
        <v>557.90000000000009</v>
      </c>
      <c r="BA402" s="81">
        <v>0</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2188</v>
      </c>
      <c r="B403" s="80">
        <v>202</v>
      </c>
      <c r="C403" s="80">
        <v>15</v>
      </c>
      <c r="D403" s="80">
        <v>12</v>
      </c>
      <c r="E403" s="80">
        <v>2018</v>
      </c>
      <c r="F403" s="80" t="s">
        <v>93</v>
      </c>
      <c r="G403" s="80" t="s">
        <v>1638</v>
      </c>
      <c r="H403" s="80" t="s">
        <v>1639</v>
      </c>
      <c r="I403" s="177"/>
      <c r="J403" s="81">
        <v>10.447515863153093</v>
      </c>
      <c r="K403" s="81">
        <v>1.2526284987671898</v>
      </c>
      <c r="L403" s="81">
        <v>0.80476244978642386</v>
      </c>
      <c r="M403" s="81">
        <v>12.971255975788225</v>
      </c>
      <c r="N403" s="81">
        <v>29.003345574898887</v>
      </c>
      <c r="O403" s="81">
        <v>12.736759360694206</v>
      </c>
      <c r="P403" s="81">
        <v>17.226706146921824</v>
      </c>
      <c r="Q403" s="81">
        <v>0.87051831942715852</v>
      </c>
      <c r="R403" s="81">
        <v>0</v>
      </c>
      <c r="S403" s="81">
        <v>1.4223038662477443</v>
      </c>
      <c r="T403" s="82"/>
      <c r="U403" s="81">
        <v>444135.00000000012</v>
      </c>
      <c r="V403" s="81">
        <v>415</v>
      </c>
      <c r="W403" s="81">
        <v>16</v>
      </c>
      <c r="X403" s="81">
        <v>2990</v>
      </c>
      <c r="Y403" s="81">
        <v>5480</v>
      </c>
      <c r="Z403" s="81">
        <v>7761</v>
      </c>
      <c r="AA403" s="81">
        <v>3604</v>
      </c>
      <c r="AB403" s="81">
        <v>13735</v>
      </c>
      <c r="AC403" s="81">
        <v>0</v>
      </c>
      <c r="AD403" s="81">
        <v>1.4223038662477441</v>
      </c>
      <c r="AE403" s="82"/>
      <c r="AF403" s="81">
        <v>6047768.1258677952</v>
      </c>
      <c r="AG403" s="81">
        <v>957058.00822344073</v>
      </c>
      <c r="AH403" s="81">
        <v>127554.9719747098</v>
      </c>
      <c r="AI403" s="81">
        <v>18353506.230199572</v>
      </c>
      <c r="AJ403" s="81">
        <v>27260932.627904959</v>
      </c>
      <c r="AK403" s="81">
        <v>0</v>
      </c>
      <c r="AL403" s="81">
        <v>0</v>
      </c>
      <c r="AM403" s="81">
        <v>1890638.0056244971</v>
      </c>
      <c r="AN403" s="81">
        <v>0</v>
      </c>
      <c r="AO403" s="81">
        <v>0</v>
      </c>
      <c r="AP403" s="82"/>
      <c r="AQ403" s="81">
        <v>80</v>
      </c>
      <c r="AR403" s="81">
        <v>11</v>
      </c>
      <c r="AS403" s="81">
        <v>0</v>
      </c>
      <c r="AT403" s="81">
        <v>0</v>
      </c>
      <c r="AU403" s="81">
        <v>0</v>
      </c>
      <c r="AV403" s="81">
        <v>0</v>
      </c>
      <c r="AW403" s="81" t="s">
        <v>564</v>
      </c>
      <c r="AX403" s="82"/>
      <c r="AY403" s="81">
        <v>373</v>
      </c>
      <c r="AZ403" s="81">
        <v>607</v>
      </c>
      <c r="BA403" s="81">
        <v>0</v>
      </c>
      <c r="BB403" s="81">
        <v>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2189</v>
      </c>
      <c r="B404" s="80">
        <v>203</v>
      </c>
      <c r="C404" s="80">
        <v>16</v>
      </c>
      <c r="D404" s="80">
        <v>12</v>
      </c>
      <c r="E404" s="80">
        <v>2019</v>
      </c>
      <c r="F404" s="80" t="s">
        <v>73</v>
      </c>
      <c r="G404" s="80" t="s">
        <v>1638</v>
      </c>
      <c r="H404" s="80" t="s">
        <v>1639</v>
      </c>
      <c r="I404" s="177"/>
      <c r="J404" s="81">
        <v>10.533972729061588</v>
      </c>
      <c r="K404" s="81">
        <v>1.11156266432837</v>
      </c>
      <c r="L404" s="81">
        <v>0.81316819768390458</v>
      </c>
      <c r="M404" s="81">
        <v>12.011847063722016</v>
      </c>
      <c r="N404" s="81">
        <v>28.387896695484322</v>
      </c>
      <c r="O404" s="81">
        <v>12.302167777502296</v>
      </c>
      <c r="P404" s="81">
        <v>16.913545268105679</v>
      </c>
      <c r="Q404" s="81">
        <v>0.82985980685480609</v>
      </c>
      <c r="R404" s="81">
        <v>0</v>
      </c>
      <c r="S404" s="81">
        <v>1.2599754891674158</v>
      </c>
      <c r="T404" s="82"/>
      <c r="U404" s="81">
        <v>449854</v>
      </c>
      <c r="V404" s="81">
        <v>415</v>
      </c>
      <c r="W404" s="81">
        <v>16</v>
      </c>
      <c r="X404" s="81">
        <v>2990</v>
      </c>
      <c r="Y404" s="81">
        <v>5460</v>
      </c>
      <c r="Z404" s="81">
        <v>7702</v>
      </c>
      <c r="AA404" s="81">
        <v>3512</v>
      </c>
      <c r="AB404" s="81">
        <v>13448</v>
      </c>
      <c r="AC404" s="81">
        <v>0</v>
      </c>
      <c r="AD404" s="81">
        <v>1.259975489167416</v>
      </c>
      <c r="AE404" s="82"/>
      <c r="AF404" s="81">
        <v>5940285.8017564099</v>
      </c>
      <c r="AG404" s="81">
        <v>838321.00624755234</v>
      </c>
      <c r="AH404" s="81">
        <v>135424.61342556551</v>
      </c>
      <c r="AI404" s="81">
        <v>17534356.27004768</v>
      </c>
      <c r="AJ404" s="81">
        <v>26429168.419305004</v>
      </c>
      <c r="AK404" s="81">
        <v>0</v>
      </c>
      <c r="AL404" s="81">
        <v>0</v>
      </c>
      <c r="AM404" s="81">
        <v>1831516.3635102017</v>
      </c>
      <c r="AN404" s="81">
        <v>0</v>
      </c>
      <c r="AO404" s="81">
        <v>0</v>
      </c>
      <c r="AP404" s="82"/>
      <c r="AQ404" s="81">
        <v>88</v>
      </c>
      <c r="AR404" s="81">
        <v>13</v>
      </c>
      <c r="AS404" s="81">
        <v>0</v>
      </c>
      <c r="AT404" s="81">
        <v>0</v>
      </c>
      <c r="AU404" s="81">
        <v>0</v>
      </c>
      <c r="AV404" s="81">
        <v>0</v>
      </c>
      <c r="AW404" s="81" t="s">
        <v>564</v>
      </c>
      <c r="AX404" s="82"/>
      <c r="AY404" s="81">
        <v>418.8</v>
      </c>
      <c r="AZ404" s="81">
        <v>667.9</v>
      </c>
      <c r="BA404" s="81">
        <v>0</v>
      </c>
      <c r="BB404" s="81">
        <v>0</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2190</v>
      </c>
      <c r="B405" s="80">
        <v>204</v>
      </c>
      <c r="C405" s="80">
        <v>17</v>
      </c>
      <c r="D405" s="80">
        <v>12</v>
      </c>
      <c r="E405" s="80">
        <v>2020</v>
      </c>
      <c r="F405" s="80" t="s">
        <v>218</v>
      </c>
      <c r="G405" s="80" t="s">
        <v>1638</v>
      </c>
      <c r="H405" s="80" t="s">
        <v>1639</v>
      </c>
      <c r="I405" s="177"/>
      <c r="J405" s="81">
        <v>9.5828898968960949</v>
      </c>
      <c r="K405" s="81">
        <v>0.94784465932832207</v>
      </c>
      <c r="L405" s="81">
        <v>4.6570957699439752</v>
      </c>
      <c r="M405" s="81">
        <v>10.015701466614331</v>
      </c>
      <c r="N405" s="81">
        <v>24.808324482799705</v>
      </c>
      <c r="O405" s="81">
        <v>10.704269752800547</v>
      </c>
      <c r="P405" s="81">
        <v>15.975040042236262</v>
      </c>
      <c r="Q405" s="81">
        <v>0.7789624527705884</v>
      </c>
      <c r="R405" s="81">
        <v>0</v>
      </c>
      <c r="S405" s="81">
        <v>1.256022946707861</v>
      </c>
      <c r="T405" s="82"/>
      <c r="U405" s="81">
        <v>482548</v>
      </c>
      <c r="V405" s="81">
        <v>316</v>
      </c>
      <c r="W405" s="81">
        <v>99</v>
      </c>
      <c r="X405" s="81">
        <v>2706</v>
      </c>
      <c r="Y405" s="81">
        <v>5453</v>
      </c>
      <c r="Z405" s="81">
        <v>7649</v>
      </c>
      <c r="AA405" s="81">
        <v>3604</v>
      </c>
      <c r="AB405" s="81">
        <v>13211</v>
      </c>
      <c r="AC405" s="81">
        <v>0</v>
      </c>
      <c r="AD405" s="81">
        <v>1.256022946707861</v>
      </c>
      <c r="AE405" s="82"/>
      <c r="AF405" s="81">
        <v>5646625.435632633</v>
      </c>
      <c r="AG405" s="81">
        <v>730229.91134989518</v>
      </c>
      <c r="AH405" s="81">
        <v>812058.99185801123</v>
      </c>
      <c r="AI405" s="81">
        <v>15292271.985801343</v>
      </c>
      <c r="AJ405" s="81">
        <v>24123736.543707822</v>
      </c>
      <c r="AK405" s="81"/>
      <c r="AL405" s="81"/>
      <c r="AM405" s="81">
        <v>1724182.2772713404</v>
      </c>
      <c r="AN405" s="81"/>
      <c r="AO405" s="81"/>
      <c r="AP405" s="82"/>
      <c r="AQ405" s="81">
        <v>100</v>
      </c>
      <c r="AR405" s="81">
        <v>13</v>
      </c>
      <c r="AS405" s="81">
        <v>0</v>
      </c>
      <c r="AT405" s="81">
        <v>0</v>
      </c>
      <c r="AU405" s="81">
        <v>0</v>
      </c>
      <c r="AV405" s="81">
        <v>0</v>
      </c>
      <c r="AW405" s="81">
        <v>0</v>
      </c>
      <c r="AX405" s="82"/>
      <c r="AY405" s="81">
        <v>478.1</v>
      </c>
      <c r="AZ405" s="81">
        <v>667.9</v>
      </c>
      <c r="BA405" s="81">
        <v>0</v>
      </c>
      <c r="BB405" s="81">
        <v>0</v>
      </c>
      <c r="BC405" s="81">
        <v>0</v>
      </c>
      <c r="BD405" s="81">
        <v>0</v>
      </c>
      <c r="BE405" s="81">
        <v>0</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1646</v>
      </c>
      <c r="B406" s="80">
        <v>204</v>
      </c>
      <c r="C406" s="80">
        <v>18</v>
      </c>
      <c r="D406" s="80">
        <v>12</v>
      </c>
      <c r="E406" s="80">
        <v>2021</v>
      </c>
      <c r="F406" s="80" t="s">
        <v>75</v>
      </c>
      <c r="G406" s="174" t="s">
        <v>1638</v>
      </c>
      <c r="H406" s="80" t="s">
        <v>1639</v>
      </c>
      <c r="I406" s="177"/>
      <c r="J406" s="81">
        <v>10.896340003861489</v>
      </c>
      <c r="K406" s="81">
        <v>1.123463674390573</v>
      </c>
      <c r="L406" s="81">
        <v>3.7147408480938533</v>
      </c>
      <c r="M406" s="81">
        <v>11.333270340194305</v>
      </c>
      <c r="N406" s="81">
        <v>24.346656333116801</v>
      </c>
      <c r="O406" s="81">
        <v>10.30868947554594</v>
      </c>
      <c r="P406" s="81">
        <v>16.258509168439261</v>
      </c>
      <c r="Q406" s="81">
        <v>0.77494437983309672</v>
      </c>
      <c r="R406" s="81">
        <v>0</v>
      </c>
      <c r="S406" s="81">
        <v>1.241080679644321</v>
      </c>
      <c r="T406" s="82"/>
      <c r="U406" s="81">
        <v>506450</v>
      </c>
      <c r="V406" s="81">
        <v>316</v>
      </c>
      <c r="W406" s="81">
        <v>99</v>
      </c>
      <c r="X406" s="81">
        <v>2706</v>
      </c>
      <c r="Y406" s="81">
        <v>5475</v>
      </c>
      <c r="Z406" s="81">
        <v>7585</v>
      </c>
      <c r="AA406" s="81">
        <v>3577</v>
      </c>
      <c r="AB406" s="81">
        <v>12987</v>
      </c>
      <c r="AC406" s="81">
        <v>0</v>
      </c>
      <c r="AD406" s="81">
        <v>1.241080679644321</v>
      </c>
      <c r="AE406" s="82"/>
      <c r="AF406" s="81">
        <v>6425458.608982062</v>
      </c>
      <c r="AG406" s="81">
        <v>808524.74822289473</v>
      </c>
      <c r="AH406" s="81">
        <v>623211.15422221622</v>
      </c>
      <c r="AI406" s="81">
        <v>17066062.197083507</v>
      </c>
      <c r="AJ406" s="81">
        <v>25542372.045150097</v>
      </c>
      <c r="AK406" s="81">
        <v>0</v>
      </c>
      <c r="AL406" s="81">
        <v>0</v>
      </c>
      <c r="AM406" s="81">
        <v>1704724.1109599364</v>
      </c>
      <c r="AN406" s="81">
        <v>0</v>
      </c>
      <c r="AO406" s="81">
        <v>0</v>
      </c>
      <c r="AP406" s="82"/>
      <c r="AQ406" s="81">
        <v>103</v>
      </c>
      <c r="AR406" s="81">
        <v>14</v>
      </c>
      <c r="AS406" s="81">
        <v>0</v>
      </c>
      <c r="AT406" s="81">
        <v>0</v>
      </c>
      <c r="AU406" s="81">
        <v>0</v>
      </c>
      <c r="AV406" s="81">
        <v>0</v>
      </c>
      <c r="AW406" s="81"/>
      <c r="AX406" s="82"/>
      <c r="AY406" s="81">
        <v>495.1</v>
      </c>
      <c r="AZ406" s="81">
        <v>717.4</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1637</v>
      </c>
      <c r="B407" s="80">
        <v>204</v>
      </c>
      <c r="C407" s="80">
        <v>19</v>
      </c>
      <c r="D407" s="80">
        <v>12</v>
      </c>
      <c r="E407" s="80">
        <v>2022</v>
      </c>
      <c r="F407" s="80" t="s">
        <v>568</v>
      </c>
      <c r="G407" s="174" t="s">
        <v>1638</v>
      </c>
      <c r="H407" s="80" t="s">
        <v>1639</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112</v>
      </c>
      <c r="AR407" s="81">
        <v>14</v>
      </c>
      <c r="AS407" s="81">
        <v>0</v>
      </c>
      <c r="AT407" s="81">
        <v>0</v>
      </c>
      <c r="AU407" s="81">
        <v>0</v>
      </c>
      <c r="AV407" s="81">
        <v>0</v>
      </c>
      <c r="AW407" s="81"/>
      <c r="AX407" s="82"/>
      <c r="AY407" s="81">
        <v>545.19999999999993</v>
      </c>
      <c r="AZ407" s="81">
        <v>717.4</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2191</v>
      </c>
      <c r="B408" s="80">
        <v>137</v>
      </c>
      <c r="C408" s="80">
        <v>1</v>
      </c>
      <c r="D408" s="80">
        <v>9</v>
      </c>
      <c r="E408" s="80">
        <v>1990</v>
      </c>
      <c r="F408" s="80" t="s">
        <v>562</v>
      </c>
      <c r="G408" s="80" t="s">
        <v>2192</v>
      </c>
      <c r="H408" s="80" t="s">
        <v>2193</v>
      </c>
      <c r="I408" s="177"/>
      <c r="J408" s="81">
        <v>21.078037997319829</v>
      </c>
      <c r="K408" s="81">
        <v>2.8902751055993505</v>
      </c>
      <c r="L408" s="81">
        <v>3.9412789258939096</v>
      </c>
      <c r="M408" s="81">
        <v>9.1553156180843533</v>
      </c>
      <c r="N408" s="81">
        <v>15.150570513303581</v>
      </c>
      <c r="O408" s="81">
        <v>13.697641194551098</v>
      </c>
      <c r="P408" s="81">
        <v>20.608613591744827</v>
      </c>
      <c r="Q408" s="81">
        <v>1.1806040810803522</v>
      </c>
      <c r="R408" s="81">
        <v>0</v>
      </c>
      <c r="S408" s="81">
        <v>1.2540045269940723</v>
      </c>
      <c r="T408" s="82"/>
      <c r="U408" s="81">
        <v>4082105</v>
      </c>
      <c r="V408" s="81">
        <v>1019</v>
      </c>
      <c r="W408" s="81">
        <v>54</v>
      </c>
      <c r="X408" s="81">
        <v>3640</v>
      </c>
      <c r="Y408" s="81">
        <v>5299</v>
      </c>
      <c r="Z408" s="81">
        <v>5634</v>
      </c>
      <c r="AA408" s="81">
        <v>5004</v>
      </c>
      <c r="AB408" s="81">
        <v>19169</v>
      </c>
      <c r="AC408" s="81">
        <v>0</v>
      </c>
      <c r="AD408" s="81">
        <v>1.2540045269940723</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2194</v>
      </c>
      <c r="B409" s="80">
        <v>138</v>
      </c>
      <c r="C409" s="80">
        <v>2</v>
      </c>
      <c r="D409" s="80">
        <v>9</v>
      </c>
      <c r="E409" s="80">
        <v>2005</v>
      </c>
      <c r="F409" s="80" t="s">
        <v>565</v>
      </c>
      <c r="G409" s="80" t="s">
        <v>2192</v>
      </c>
      <c r="H409" s="80" t="s">
        <v>2193</v>
      </c>
      <c r="I409" s="177"/>
      <c r="J409" s="81">
        <v>17.819636770271632</v>
      </c>
      <c r="K409" s="81">
        <v>1.9145082026664646</v>
      </c>
      <c r="L409" s="81">
        <v>15.486335564931911</v>
      </c>
      <c r="M409" s="81">
        <v>16.277000510820876</v>
      </c>
      <c r="N409" s="81">
        <v>19.678678811750135</v>
      </c>
      <c r="O409" s="81">
        <v>21.478422468193155</v>
      </c>
      <c r="P409" s="81">
        <v>25.932817710932479</v>
      </c>
      <c r="Q409" s="81">
        <v>1.0259423775885492</v>
      </c>
      <c r="R409" s="81">
        <v>0</v>
      </c>
      <c r="S409" s="81">
        <v>1.9697998136112469</v>
      </c>
      <c r="T409" s="82"/>
      <c r="U409" s="81">
        <v>3164652</v>
      </c>
      <c r="V409" s="81">
        <v>850</v>
      </c>
      <c r="W409" s="81">
        <v>198</v>
      </c>
      <c r="X409" s="81">
        <v>3542</v>
      </c>
      <c r="Y409" s="81">
        <v>5754</v>
      </c>
      <c r="Z409" s="81">
        <v>10223</v>
      </c>
      <c r="AA409" s="81">
        <v>5157</v>
      </c>
      <c r="AB409" s="81">
        <v>17414</v>
      </c>
      <c r="AC409" s="81">
        <v>0</v>
      </c>
      <c r="AD409" s="81">
        <v>1.9697998136112469</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2195</v>
      </c>
      <c r="B410" s="80">
        <v>139</v>
      </c>
      <c r="C410" s="80">
        <v>3</v>
      </c>
      <c r="D410" s="80">
        <v>9</v>
      </c>
      <c r="E410" s="80">
        <v>2006</v>
      </c>
      <c r="F410" s="80" t="s">
        <v>566</v>
      </c>
      <c r="G410" s="80" t="s">
        <v>2192</v>
      </c>
      <c r="H410" s="80" t="s">
        <v>2193</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2196</v>
      </c>
      <c r="B411" s="80">
        <v>140</v>
      </c>
      <c r="C411" s="80">
        <v>4</v>
      </c>
      <c r="D411" s="80">
        <v>9</v>
      </c>
      <c r="E411" s="80">
        <v>2007</v>
      </c>
      <c r="F411" s="80" t="s">
        <v>567</v>
      </c>
      <c r="G411" s="80" t="s">
        <v>2192</v>
      </c>
      <c r="H411" s="80" t="s">
        <v>2193</v>
      </c>
      <c r="I411" s="177"/>
      <c r="J411" s="81">
        <v>19.017544243305899</v>
      </c>
      <c r="K411" s="81">
        <v>1.8873738699671607</v>
      </c>
      <c r="L411" s="81">
        <v>11.832396960113906</v>
      </c>
      <c r="M411" s="81">
        <v>18.447791090401314</v>
      </c>
      <c r="N411" s="81">
        <v>19.447970121661157</v>
      </c>
      <c r="O411" s="81">
        <v>20.889616327885076</v>
      </c>
      <c r="P411" s="81">
        <v>25.552933057580475</v>
      </c>
      <c r="Q411" s="81">
        <v>1.0569789769665334</v>
      </c>
      <c r="R411" s="81">
        <v>0</v>
      </c>
      <c r="S411" s="81">
        <v>1.3341037669488311</v>
      </c>
      <c r="T411" s="82"/>
      <c r="U411" s="81">
        <v>3406510</v>
      </c>
      <c r="V411" s="81">
        <v>806</v>
      </c>
      <c r="W411" s="81">
        <v>281</v>
      </c>
      <c r="X411" s="81">
        <v>4302</v>
      </c>
      <c r="Y411" s="81">
        <v>5782</v>
      </c>
      <c r="Z411" s="81">
        <v>10336</v>
      </c>
      <c r="AA411" s="81">
        <v>5004</v>
      </c>
      <c r="AB411" s="81">
        <v>16992</v>
      </c>
      <c r="AC411" s="81">
        <v>0</v>
      </c>
      <c r="AD411" s="81">
        <v>1.3341037669488311</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2197</v>
      </c>
      <c r="B412" s="80">
        <v>141</v>
      </c>
      <c r="C412" s="80">
        <v>5</v>
      </c>
      <c r="D412" s="80">
        <v>9</v>
      </c>
      <c r="E412" s="80">
        <v>2008</v>
      </c>
      <c r="F412" s="80" t="s">
        <v>84</v>
      </c>
      <c r="G412" s="80" t="s">
        <v>2192</v>
      </c>
      <c r="H412" s="80" t="s">
        <v>2193</v>
      </c>
      <c r="I412" s="177"/>
      <c r="J412" s="81">
        <v>19.859821469493486</v>
      </c>
      <c r="K412" s="81">
        <v>1.4100058593613654</v>
      </c>
      <c r="L412" s="81">
        <v>10.428109352746686</v>
      </c>
      <c r="M412" s="81">
        <v>19.557558848676873</v>
      </c>
      <c r="N412" s="81">
        <v>19.912731528933595</v>
      </c>
      <c r="O412" s="81">
        <v>20.183240993984281</v>
      </c>
      <c r="P412" s="81">
        <v>25.125958527892017</v>
      </c>
      <c r="Q412" s="81">
        <v>1.0251423822845813</v>
      </c>
      <c r="R412" s="81">
        <v>0</v>
      </c>
      <c r="S412" s="81">
        <v>1.2533513783199901</v>
      </c>
      <c r="T412" s="82"/>
      <c r="U412" s="81">
        <v>3730487</v>
      </c>
      <c r="V412" s="81">
        <v>806</v>
      </c>
      <c r="W412" s="81">
        <v>281</v>
      </c>
      <c r="X412" s="81">
        <v>4302</v>
      </c>
      <c r="Y412" s="81">
        <v>5729</v>
      </c>
      <c r="Z412" s="81">
        <v>10337</v>
      </c>
      <c r="AA412" s="81">
        <v>4926</v>
      </c>
      <c r="AB412" s="81">
        <v>16751</v>
      </c>
      <c r="AC412" s="81">
        <v>0</v>
      </c>
      <c r="AD412" s="81">
        <v>1.2533513783199901</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2198</v>
      </c>
      <c r="B413" s="80">
        <v>142</v>
      </c>
      <c r="C413" s="80">
        <v>6</v>
      </c>
      <c r="D413" s="80">
        <v>9</v>
      </c>
      <c r="E413" s="80">
        <v>2009</v>
      </c>
      <c r="F413" s="80" t="s">
        <v>85</v>
      </c>
      <c r="G413" s="80" t="s">
        <v>2192</v>
      </c>
      <c r="H413" s="80" t="s">
        <v>2193</v>
      </c>
      <c r="I413" s="177"/>
      <c r="J413" s="81">
        <v>17.983642422706133</v>
      </c>
      <c r="K413" s="81">
        <v>1.1783110937020302</v>
      </c>
      <c r="L413" s="81">
        <v>7.6643001949147003</v>
      </c>
      <c r="M413" s="81">
        <v>18.814220824741497</v>
      </c>
      <c r="N413" s="81">
        <v>17.578032451096306</v>
      </c>
      <c r="O413" s="81">
        <v>20.608302000039782</v>
      </c>
      <c r="P413" s="81">
        <v>23.942993696908268</v>
      </c>
      <c r="Q413" s="81">
        <v>0.95789801433439692</v>
      </c>
      <c r="R413" s="81">
        <v>0</v>
      </c>
      <c r="S413" s="81">
        <v>1.573824029453883</v>
      </c>
      <c r="T413" s="82"/>
      <c r="U413" s="81">
        <v>3042377</v>
      </c>
      <c r="V413" s="81">
        <v>712</v>
      </c>
      <c r="W413" s="81">
        <v>299</v>
      </c>
      <c r="X413" s="81">
        <v>4428</v>
      </c>
      <c r="Y413" s="81">
        <v>5703</v>
      </c>
      <c r="Z413" s="81">
        <v>10418</v>
      </c>
      <c r="AA413" s="81">
        <v>4819</v>
      </c>
      <c r="AB413" s="81">
        <v>16431</v>
      </c>
      <c r="AC413" s="81">
        <v>0</v>
      </c>
      <c r="AD413" s="81">
        <v>1.573824029453883</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23.891999999999999</v>
      </c>
      <c r="BJ413" s="81">
        <v>0</v>
      </c>
      <c r="BK413" s="81">
        <v>0</v>
      </c>
      <c r="BL413" s="81">
        <v>0</v>
      </c>
      <c r="BM413" s="82"/>
      <c r="BN413" s="81">
        <v>0</v>
      </c>
      <c r="BO413" s="81">
        <v>0</v>
      </c>
      <c r="BP413" s="81">
        <v>2</v>
      </c>
      <c r="BQ413" s="81">
        <v>0</v>
      </c>
      <c r="BR413" s="81">
        <v>0</v>
      </c>
      <c r="BS413" s="81">
        <v>0</v>
      </c>
      <c r="BT413"/>
      <c r="BU413" s="80"/>
      <c r="BV413" s="80"/>
      <c r="BW413" s="80"/>
      <c r="BX413" s="80"/>
      <c r="BY413" s="80"/>
      <c r="BZ413" s="80"/>
      <c r="CA413" s="80"/>
      <c r="CB413" s="80"/>
      <c r="CC413" s="80"/>
    </row>
    <row r="414" spans="1:81">
      <c r="A414" s="80" t="s">
        <v>2199</v>
      </c>
      <c r="B414" s="80">
        <v>143</v>
      </c>
      <c r="C414" s="80">
        <v>7</v>
      </c>
      <c r="D414" s="80">
        <v>9</v>
      </c>
      <c r="E414" s="80">
        <v>2010</v>
      </c>
      <c r="F414" s="80" t="s">
        <v>86</v>
      </c>
      <c r="G414" s="80" t="s">
        <v>2192</v>
      </c>
      <c r="H414" s="80" t="s">
        <v>2193</v>
      </c>
      <c r="I414" s="177"/>
      <c r="J414" s="81">
        <v>18.902608175926659</v>
      </c>
      <c r="K414" s="81">
        <v>1.2564956920885859</v>
      </c>
      <c r="L414" s="81">
        <v>7.365741970933648</v>
      </c>
      <c r="M414" s="81">
        <v>19.476915989062672</v>
      </c>
      <c r="N414" s="81">
        <v>18.683234324991069</v>
      </c>
      <c r="O414" s="81">
        <v>20.528734237688742</v>
      </c>
      <c r="P414" s="81">
        <v>24.011012378789498</v>
      </c>
      <c r="Q414" s="81">
        <v>0.98349918742883069</v>
      </c>
      <c r="R414" s="81">
        <v>0</v>
      </c>
      <c r="S414" s="81">
        <v>1.0080391943787139</v>
      </c>
      <c r="T414" s="82"/>
      <c r="U414" s="81">
        <v>3438852</v>
      </c>
      <c r="V414" s="81">
        <v>712</v>
      </c>
      <c r="W414" s="81">
        <v>299</v>
      </c>
      <c r="X414" s="81">
        <v>4428</v>
      </c>
      <c r="Y414" s="81">
        <v>5696</v>
      </c>
      <c r="Z414" s="81">
        <v>10426</v>
      </c>
      <c r="AA414" s="81">
        <v>4712</v>
      </c>
      <c r="AB414" s="81">
        <v>16165</v>
      </c>
      <c r="AC414" s="81">
        <v>0</v>
      </c>
      <c r="AD414" s="81">
        <v>1.0080391943787139</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22.539000000000001</v>
      </c>
      <c r="BJ414" s="81">
        <v>0</v>
      </c>
      <c r="BK414" s="81">
        <v>0</v>
      </c>
      <c r="BL414" s="81">
        <v>0</v>
      </c>
      <c r="BM414" s="82"/>
      <c r="BN414" s="81">
        <v>0</v>
      </c>
      <c r="BO414" s="81">
        <v>0</v>
      </c>
      <c r="BP414" s="81">
        <v>2</v>
      </c>
      <c r="BQ414" s="81">
        <v>0</v>
      </c>
      <c r="BR414" s="81">
        <v>0</v>
      </c>
      <c r="BS414" s="81">
        <v>0</v>
      </c>
      <c r="BT414"/>
      <c r="BU414" s="80">
        <v>22.539000000000001</v>
      </c>
      <c r="BV414" s="80">
        <v>0</v>
      </c>
      <c r="BW414" s="80">
        <v>0</v>
      </c>
      <c r="BX414" s="80">
        <v>0</v>
      </c>
      <c r="BY414" s="80">
        <v>0</v>
      </c>
      <c r="BZ414" s="80">
        <v>0</v>
      </c>
      <c r="CA414" s="80">
        <v>0</v>
      </c>
      <c r="CB414" s="80">
        <v>0</v>
      </c>
      <c r="CC414" s="80">
        <v>0</v>
      </c>
    </row>
    <row r="415" spans="1:81">
      <c r="A415" s="80" t="s">
        <v>2200</v>
      </c>
      <c r="B415" s="80">
        <v>144</v>
      </c>
      <c r="C415" s="80">
        <v>8</v>
      </c>
      <c r="D415" s="80">
        <v>9</v>
      </c>
      <c r="E415" s="80">
        <v>2011</v>
      </c>
      <c r="F415" s="80" t="s">
        <v>87</v>
      </c>
      <c r="G415" s="80" t="s">
        <v>2192</v>
      </c>
      <c r="H415" s="80" t="s">
        <v>2193</v>
      </c>
      <c r="I415" s="177"/>
      <c r="J415" s="81">
        <v>22.435918378358267</v>
      </c>
      <c r="K415" s="81">
        <v>1.6422533354921469</v>
      </c>
      <c r="L415" s="81">
        <v>11.598444314037696</v>
      </c>
      <c r="M415" s="81">
        <v>22.987936479454287</v>
      </c>
      <c r="N415" s="81">
        <v>19.68455601965465</v>
      </c>
      <c r="O415" s="81">
        <v>20.177024060167337</v>
      </c>
      <c r="P415" s="81">
        <v>23.331977034593919</v>
      </c>
      <c r="Q415" s="81">
        <v>1.1152737942342101</v>
      </c>
      <c r="R415" s="81">
        <v>0</v>
      </c>
      <c r="S415" s="81">
        <v>0.96995158463032716</v>
      </c>
      <c r="T415" s="82"/>
      <c r="U415" s="81">
        <v>3623770</v>
      </c>
      <c r="V415" s="81">
        <v>712</v>
      </c>
      <c r="W415" s="81">
        <v>299</v>
      </c>
      <c r="X415" s="81">
        <v>4428</v>
      </c>
      <c r="Y415" s="81">
        <v>5655</v>
      </c>
      <c r="Z415" s="81">
        <v>10470</v>
      </c>
      <c r="AA415" s="81">
        <v>4715</v>
      </c>
      <c r="AB415" s="81">
        <v>15892</v>
      </c>
      <c r="AC415" s="81">
        <v>0</v>
      </c>
      <c r="AD415" s="81">
        <v>0.96995158463032716</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22.689</v>
      </c>
      <c r="BJ415" s="81">
        <v>0</v>
      </c>
      <c r="BK415" s="81">
        <v>0</v>
      </c>
      <c r="BL415" s="81">
        <v>0</v>
      </c>
      <c r="BM415" s="82"/>
      <c r="BN415" s="81">
        <v>0</v>
      </c>
      <c r="BO415" s="81">
        <v>0</v>
      </c>
      <c r="BP415" s="81">
        <v>2</v>
      </c>
      <c r="BQ415" s="81">
        <v>0</v>
      </c>
      <c r="BR415" s="81">
        <v>0</v>
      </c>
      <c r="BS415" s="81">
        <v>0</v>
      </c>
      <c r="BT415"/>
      <c r="BU415" s="80">
        <v>22.689</v>
      </c>
      <c r="BV415" s="80">
        <v>0</v>
      </c>
      <c r="BW415" s="80">
        <v>0</v>
      </c>
      <c r="BX415" s="80">
        <v>0</v>
      </c>
      <c r="BY415" s="80">
        <v>0</v>
      </c>
      <c r="BZ415" s="80">
        <v>0</v>
      </c>
      <c r="CA415" s="80">
        <v>0</v>
      </c>
      <c r="CB415" s="80">
        <v>0</v>
      </c>
      <c r="CC415" s="80">
        <v>0</v>
      </c>
    </row>
    <row r="416" spans="1:81">
      <c r="A416" s="80" t="s">
        <v>2201</v>
      </c>
      <c r="B416" s="80">
        <v>145</v>
      </c>
      <c r="C416" s="80">
        <v>9</v>
      </c>
      <c r="D416" s="80">
        <v>9</v>
      </c>
      <c r="E416" s="80">
        <v>2012</v>
      </c>
      <c r="F416" s="80" t="s">
        <v>88</v>
      </c>
      <c r="G416" s="80" t="s">
        <v>2192</v>
      </c>
      <c r="H416" s="80" t="s">
        <v>2193</v>
      </c>
      <c r="I416" s="177"/>
      <c r="J416" s="81">
        <v>22.557876284509067</v>
      </c>
      <c r="K416" s="81">
        <v>1.5625536924026449</v>
      </c>
      <c r="L416" s="81">
        <v>11.482671863540947</v>
      </c>
      <c r="M416" s="81">
        <v>23.432761146596807</v>
      </c>
      <c r="N416" s="81">
        <v>23.516124879485545</v>
      </c>
      <c r="O416" s="81">
        <v>20.22282716695106</v>
      </c>
      <c r="P416" s="81">
        <v>22.937206321560065</v>
      </c>
      <c r="Q416" s="81">
        <v>1.2041698610634444</v>
      </c>
      <c r="R416" s="81">
        <v>0</v>
      </c>
      <c r="S416" s="81">
        <v>1.4525801516671475</v>
      </c>
      <c r="T416" s="82"/>
      <c r="U416" s="81">
        <v>3446396</v>
      </c>
      <c r="V416" s="81">
        <v>712</v>
      </c>
      <c r="W416" s="81">
        <v>299</v>
      </c>
      <c r="X416" s="81">
        <v>4428</v>
      </c>
      <c r="Y416" s="81">
        <v>5756</v>
      </c>
      <c r="Z416" s="81">
        <v>10577</v>
      </c>
      <c r="AA416" s="81">
        <v>4609</v>
      </c>
      <c r="AB416" s="81">
        <v>15793</v>
      </c>
      <c r="AC416" s="81">
        <v>0</v>
      </c>
      <c r="AD416" s="81">
        <v>1.4525801516671475</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24.065999999999999</v>
      </c>
      <c r="BJ416" s="81">
        <v>36.329000000000001</v>
      </c>
      <c r="BK416" s="81">
        <v>0</v>
      </c>
      <c r="BL416" s="81">
        <v>0</v>
      </c>
      <c r="BM416" s="82"/>
      <c r="BN416" s="81">
        <v>0</v>
      </c>
      <c r="BO416" s="81">
        <v>0</v>
      </c>
      <c r="BP416" s="81">
        <v>2</v>
      </c>
      <c r="BQ416" s="81">
        <v>1</v>
      </c>
      <c r="BR416" s="81">
        <v>0</v>
      </c>
      <c r="BS416" s="81">
        <v>0</v>
      </c>
      <c r="BT416"/>
      <c r="BU416" s="80">
        <v>24.065999999999999</v>
      </c>
      <c r="BV416" s="80">
        <v>0</v>
      </c>
      <c r="BW416" s="80">
        <v>0</v>
      </c>
      <c r="BX416" s="80">
        <v>3.0859999999999999</v>
      </c>
      <c r="BY416" s="80">
        <v>33.243000000000002</v>
      </c>
      <c r="BZ416" s="80">
        <v>0</v>
      </c>
      <c r="CA416" s="80">
        <v>0</v>
      </c>
      <c r="CB416" s="80">
        <v>0</v>
      </c>
      <c r="CC416" s="80">
        <v>0</v>
      </c>
    </row>
    <row r="417" spans="1:81">
      <c r="A417" s="80" t="s">
        <v>2202</v>
      </c>
      <c r="B417" s="80">
        <v>146</v>
      </c>
      <c r="C417" s="80">
        <v>10</v>
      </c>
      <c r="D417" s="80">
        <v>9</v>
      </c>
      <c r="E417" s="80">
        <v>2013</v>
      </c>
      <c r="F417" s="80" t="s">
        <v>89</v>
      </c>
      <c r="G417" s="80" t="s">
        <v>2192</v>
      </c>
      <c r="H417" s="80" t="s">
        <v>2193</v>
      </c>
      <c r="I417" s="177"/>
      <c r="J417" s="81">
        <v>23.455804312531786</v>
      </c>
      <c r="K417" s="81">
        <v>1.3456932167437634</v>
      </c>
      <c r="L417" s="81">
        <v>11.098184402500712</v>
      </c>
      <c r="M417" s="81">
        <v>22.27496908513594</v>
      </c>
      <c r="N417" s="81">
        <v>19.422630778681292</v>
      </c>
      <c r="O417" s="81">
        <v>19.40060114217782</v>
      </c>
      <c r="P417" s="81">
        <v>22.838802791377663</v>
      </c>
      <c r="Q417" s="81">
        <v>1.2059060454690425</v>
      </c>
      <c r="R417" s="81">
        <v>0</v>
      </c>
      <c r="S417" s="81">
        <v>1.2714351345796229</v>
      </c>
      <c r="T417" s="82"/>
      <c r="U417" s="81">
        <v>3450193</v>
      </c>
      <c r="V417" s="81">
        <v>712</v>
      </c>
      <c r="W417" s="81">
        <v>299</v>
      </c>
      <c r="X417" s="81">
        <v>4428</v>
      </c>
      <c r="Y417" s="81">
        <v>5758</v>
      </c>
      <c r="Z417" s="81">
        <v>10600</v>
      </c>
      <c r="AA417" s="81">
        <v>4572</v>
      </c>
      <c r="AB417" s="81">
        <v>15589</v>
      </c>
      <c r="AC417" s="81">
        <v>0</v>
      </c>
      <c r="AD417" s="81">
        <v>1.2714351345796229</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24.608000000000001</v>
      </c>
      <c r="BJ417" s="81">
        <v>31.670999999999999</v>
      </c>
      <c r="BK417" s="81">
        <v>0</v>
      </c>
      <c r="BL417" s="81">
        <v>0</v>
      </c>
      <c r="BM417" s="82"/>
      <c r="BN417" s="81">
        <v>0</v>
      </c>
      <c r="BO417" s="81">
        <v>0</v>
      </c>
      <c r="BP417" s="81">
        <v>2</v>
      </c>
      <c r="BQ417" s="81">
        <v>1</v>
      </c>
      <c r="BR417" s="81">
        <v>0</v>
      </c>
      <c r="BS417" s="81">
        <v>0</v>
      </c>
      <c r="BT417"/>
      <c r="BU417" s="80">
        <v>24.608000000000001</v>
      </c>
      <c r="BV417" s="80">
        <v>0</v>
      </c>
      <c r="BW417" s="80">
        <v>0</v>
      </c>
      <c r="BX417" s="80">
        <v>0</v>
      </c>
      <c r="BY417" s="80">
        <v>31.670999999999999</v>
      </c>
      <c r="BZ417" s="80">
        <v>0</v>
      </c>
      <c r="CA417" s="80">
        <v>0</v>
      </c>
      <c r="CB417" s="80">
        <v>0</v>
      </c>
      <c r="CC417" s="80">
        <v>0</v>
      </c>
    </row>
    <row r="418" spans="1:81">
      <c r="A418" s="80" t="s">
        <v>2203</v>
      </c>
      <c r="B418" s="80">
        <v>147</v>
      </c>
      <c r="C418" s="80">
        <v>11</v>
      </c>
      <c r="D418" s="80">
        <v>9</v>
      </c>
      <c r="E418" s="80">
        <v>2014</v>
      </c>
      <c r="F418" s="80" t="s">
        <v>90</v>
      </c>
      <c r="G418" s="80" t="s">
        <v>2192</v>
      </c>
      <c r="H418" s="80" t="s">
        <v>2193</v>
      </c>
      <c r="I418" s="177"/>
      <c r="J418" s="81">
        <v>21.358411808422691</v>
      </c>
      <c r="K418" s="81">
        <v>1.0898975765984897</v>
      </c>
      <c r="L418" s="81">
        <v>6.0748462245705293</v>
      </c>
      <c r="M418" s="81">
        <v>20.735327394758869</v>
      </c>
      <c r="N418" s="81">
        <v>19.976803711854632</v>
      </c>
      <c r="O418" s="81">
        <v>18.330063332192005</v>
      </c>
      <c r="P418" s="81">
        <v>23.002781448005258</v>
      </c>
      <c r="Q418" s="81">
        <v>1.1320745456198156</v>
      </c>
      <c r="R418" s="81">
        <v>0</v>
      </c>
      <c r="S418" s="81">
        <v>1.1528947835569989</v>
      </c>
      <c r="T418" s="82"/>
      <c r="U418" s="81">
        <v>3761173</v>
      </c>
      <c r="V418" s="81">
        <v>513</v>
      </c>
      <c r="W418" s="81">
        <v>258</v>
      </c>
      <c r="X418" s="81">
        <v>4251</v>
      </c>
      <c r="Y418" s="81">
        <v>5728</v>
      </c>
      <c r="Z418" s="81">
        <v>10548</v>
      </c>
      <c r="AA418" s="81">
        <v>4581</v>
      </c>
      <c r="AB418" s="81">
        <v>15253</v>
      </c>
      <c r="AC418" s="81">
        <v>0</v>
      </c>
      <c r="AD418" s="81">
        <v>1.1528947835569989</v>
      </c>
      <c r="AE418" s="82"/>
      <c r="AF418" s="81">
        <v>28405077.329644278</v>
      </c>
      <c r="AG418" s="81">
        <v>935053.80257540278</v>
      </c>
      <c r="AH418" s="81">
        <v>1523318.2452227839</v>
      </c>
      <c r="AI418" s="81">
        <v>27497947.531056527</v>
      </c>
      <c r="AJ418" s="81">
        <v>25790824.511098504</v>
      </c>
      <c r="AK418" s="81">
        <v>0</v>
      </c>
      <c r="AL418" s="81">
        <v>0</v>
      </c>
      <c r="AM418" s="81">
        <v>2094008.9711421004</v>
      </c>
      <c r="AN418" s="81">
        <v>0</v>
      </c>
      <c r="AO418" s="81">
        <v>0</v>
      </c>
      <c r="AP418" s="82"/>
      <c r="AQ418" s="81">
        <v>174</v>
      </c>
      <c r="AR418" s="81">
        <v>68</v>
      </c>
      <c r="AS418" s="81">
        <v>0</v>
      </c>
      <c r="AT418" s="81">
        <v>1</v>
      </c>
      <c r="AU418" s="81">
        <v>0</v>
      </c>
      <c r="AV418" s="81">
        <v>1</v>
      </c>
      <c r="AW418" s="81" t="s">
        <v>564</v>
      </c>
      <c r="AX418" s="82"/>
      <c r="AY418" s="81">
        <v>907</v>
      </c>
      <c r="AZ418" s="81">
        <v>2314.1</v>
      </c>
      <c r="BA418" s="81">
        <v>0</v>
      </c>
      <c r="BB418" s="81">
        <v>37</v>
      </c>
      <c r="BC418" s="81">
        <v>0</v>
      </c>
      <c r="BD418" s="81">
        <v>13600</v>
      </c>
      <c r="BE418" s="81" t="s">
        <v>564</v>
      </c>
      <c r="BF418" s="82"/>
      <c r="BG418" s="81">
        <v>0</v>
      </c>
      <c r="BH418" s="81">
        <v>0</v>
      </c>
      <c r="BI418" s="81">
        <v>24.401</v>
      </c>
      <c r="BJ418" s="81">
        <v>36.597999999999999</v>
      </c>
      <c r="BK418" s="81">
        <v>0</v>
      </c>
      <c r="BL418" s="81">
        <v>0</v>
      </c>
      <c r="BM418" s="82"/>
      <c r="BN418" s="81">
        <v>0</v>
      </c>
      <c r="BO418" s="81">
        <v>0</v>
      </c>
      <c r="BP418" s="81">
        <v>2</v>
      </c>
      <c r="BQ418" s="81">
        <v>1</v>
      </c>
      <c r="BR418" s="81">
        <v>0</v>
      </c>
      <c r="BS418" s="81">
        <v>0</v>
      </c>
      <c r="BT418"/>
      <c r="BU418" s="80">
        <v>24.401</v>
      </c>
      <c r="BV418" s="80">
        <v>0</v>
      </c>
      <c r="BW418" s="80">
        <v>0</v>
      </c>
      <c r="BX418" s="80">
        <v>3.109</v>
      </c>
      <c r="BY418" s="80">
        <v>33.488999999999997</v>
      </c>
      <c r="BZ418" s="80">
        <v>0</v>
      </c>
      <c r="CA418" s="80">
        <v>0</v>
      </c>
      <c r="CB418" s="80">
        <v>0</v>
      </c>
      <c r="CC418" s="80">
        <v>0</v>
      </c>
    </row>
    <row r="419" spans="1:81">
      <c r="A419" s="80" t="s">
        <v>2204</v>
      </c>
      <c r="B419" s="80">
        <v>148</v>
      </c>
      <c r="C419" s="80">
        <v>12</v>
      </c>
      <c r="D419" s="80">
        <v>9</v>
      </c>
      <c r="E419" s="80">
        <v>2015</v>
      </c>
      <c r="F419" s="80" t="s">
        <v>91</v>
      </c>
      <c r="G419" s="80" t="s">
        <v>2192</v>
      </c>
      <c r="H419" s="80" t="s">
        <v>2193</v>
      </c>
      <c r="I419" s="177"/>
      <c r="J419" s="81">
        <v>20.0442414887879</v>
      </c>
      <c r="K419" s="81">
        <v>1.094276314953357</v>
      </c>
      <c r="L419" s="81">
        <v>6.5319115414341127</v>
      </c>
      <c r="M419" s="81">
        <v>20.61450046163883</v>
      </c>
      <c r="N419" s="81">
        <v>18.335798829715436</v>
      </c>
      <c r="O419" s="81">
        <v>18.063919650185213</v>
      </c>
      <c r="P419" s="81">
        <v>23.071133381271142</v>
      </c>
      <c r="Q419" s="81">
        <v>1.0811435342185716</v>
      </c>
      <c r="R419" s="81">
        <v>0</v>
      </c>
      <c r="S419" s="81">
        <v>1.1101235587683698</v>
      </c>
      <c r="T419" s="82"/>
      <c r="U419" s="81">
        <v>4055997</v>
      </c>
      <c r="V419" s="81">
        <v>513</v>
      </c>
      <c r="W419" s="81">
        <v>258</v>
      </c>
      <c r="X419" s="81">
        <v>4251</v>
      </c>
      <c r="Y419" s="81">
        <v>5706</v>
      </c>
      <c r="Z419" s="81">
        <v>10495</v>
      </c>
      <c r="AA419" s="81">
        <v>4591</v>
      </c>
      <c r="AB419" s="81">
        <v>14880</v>
      </c>
      <c r="AC419" s="81">
        <v>0</v>
      </c>
      <c r="AD419" s="81">
        <v>1.1101235587683698</v>
      </c>
      <c r="AE419" s="82"/>
      <c r="AF419" s="81">
        <v>27667148.044349384</v>
      </c>
      <c r="AG419" s="81">
        <v>853987.11027826136</v>
      </c>
      <c r="AH419" s="81">
        <v>1379211.5714123086</v>
      </c>
      <c r="AI419" s="81">
        <v>27091519.72702755</v>
      </c>
      <c r="AJ419" s="81">
        <v>25515056.858074047</v>
      </c>
      <c r="AK419" s="81">
        <v>0</v>
      </c>
      <c r="AL419" s="81">
        <v>0</v>
      </c>
      <c r="AM419" s="81">
        <v>2039241.580747633</v>
      </c>
      <c r="AN419" s="81">
        <v>0</v>
      </c>
      <c r="AO419" s="81">
        <v>0</v>
      </c>
      <c r="AP419" s="82"/>
      <c r="AQ419" s="81">
        <v>202</v>
      </c>
      <c r="AR419" s="81">
        <v>117</v>
      </c>
      <c r="AS419" s="81">
        <v>0</v>
      </c>
      <c r="AT419" s="81">
        <v>1</v>
      </c>
      <c r="AU419" s="81">
        <v>0</v>
      </c>
      <c r="AV419" s="81">
        <v>1</v>
      </c>
      <c r="AW419" s="81" t="s">
        <v>564</v>
      </c>
      <c r="AX419" s="82"/>
      <c r="AY419" s="81">
        <v>1068.4000000000001</v>
      </c>
      <c r="AZ419" s="81">
        <v>4108.8</v>
      </c>
      <c r="BA419" s="81">
        <v>0</v>
      </c>
      <c r="BB419" s="81">
        <v>37</v>
      </c>
      <c r="BC419" s="81">
        <v>0</v>
      </c>
      <c r="BD419" s="81">
        <v>13600</v>
      </c>
      <c r="BE419" s="81" t="s">
        <v>564</v>
      </c>
      <c r="BF419" s="82"/>
      <c r="BG419" s="81">
        <v>0</v>
      </c>
      <c r="BH419" s="81">
        <v>0</v>
      </c>
      <c r="BI419" s="81">
        <v>24.434000000000001</v>
      </c>
      <c r="BJ419" s="81">
        <v>34.052999999999997</v>
      </c>
      <c r="BK419" s="81">
        <v>0</v>
      </c>
      <c r="BL419" s="81">
        <v>0</v>
      </c>
      <c r="BM419" s="82"/>
      <c r="BN419" s="81">
        <v>0</v>
      </c>
      <c r="BO419" s="81">
        <v>0</v>
      </c>
      <c r="BP419" s="81">
        <v>2</v>
      </c>
      <c r="BQ419" s="81">
        <v>1</v>
      </c>
      <c r="BR419" s="81">
        <v>0</v>
      </c>
      <c r="BS419" s="81">
        <v>0</v>
      </c>
      <c r="BT419"/>
      <c r="BU419" s="80">
        <v>24.434000000000001</v>
      </c>
      <c r="BV419" s="80">
        <v>0</v>
      </c>
      <c r="BW419" s="80">
        <v>0</v>
      </c>
      <c r="BX419" s="80">
        <v>3.5110000000000001</v>
      </c>
      <c r="BY419" s="80">
        <v>30.542000000000002</v>
      </c>
      <c r="BZ419" s="80">
        <v>0</v>
      </c>
      <c r="CA419" s="80">
        <v>0</v>
      </c>
      <c r="CB419" s="80">
        <v>0</v>
      </c>
      <c r="CC419" s="80">
        <v>0</v>
      </c>
    </row>
    <row r="420" spans="1:81">
      <c r="A420" s="80" t="s">
        <v>2205</v>
      </c>
      <c r="B420" s="80">
        <v>149</v>
      </c>
      <c r="C420" s="80">
        <v>13</v>
      </c>
      <c r="D420" s="80">
        <v>9</v>
      </c>
      <c r="E420" s="80">
        <v>2016</v>
      </c>
      <c r="F420" s="80" t="s">
        <v>92</v>
      </c>
      <c r="G420" s="80" t="s">
        <v>2192</v>
      </c>
      <c r="H420" s="80" t="s">
        <v>2193</v>
      </c>
      <c r="I420" s="177"/>
      <c r="J420" s="81">
        <v>19.670152726561632</v>
      </c>
      <c r="K420" s="81">
        <v>1.092760717439335</v>
      </c>
      <c r="L420" s="81">
        <v>7.0558575690844112</v>
      </c>
      <c r="M420" s="81">
        <v>17.264287042465359</v>
      </c>
      <c r="N420" s="81">
        <v>18.04936809077202</v>
      </c>
      <c r="O420" s="81">
        <v>17.618422606985618</v>
      </c>
      <c r="P420" s="81">
        <v>22.398708116019911</v>
      </c>
      <c r="Q420" s="81">
        <v>1.0271309490136928</v>
      </c>
      <c r="R420" s="81">
        <v>0</v>
      </c>
      <c r="S420" s="81">
        <v>0.76427903980773626</v>
      </c>
      <c r="T420" s="82"/>
      <c r="U420" s="81">
        <v>3874977</v>
      </c>
      <c r="V420" s="81">
        <v>513</v>
      </c>
      <c r="W420" s="81">
        <v>258</v>
      </c>
      <c r="X420" s="81">
        <v>4251</v>
      </c>
      <c r="Y420" s="81">
        <v>5690</v>
      </c>
      <c r="Z420" s="81">
        <v>10362</v>
      </c>
      <c r="AA420" s="81">
        <v>4610</v>
      </c>
      <c r="AB420" s="81">
        <v>14542</v>
      </c>
      <c r="AC420" s="81">
        <v>0</v>
      </c>
      <c r="AD420" s="81">
        <v>0.76427903980773626</v>
      </c>
      <c r="AE420" s="82"/>
      <c r="AF420" s="81">
        <v>26990793.990769438</v>
      </c>
      <c r="AG420" s="81">
        <v>821176.05552876287</v>
      </c>
      <c r="AH420" s="81">
        <v>1145323.125557482</v>
      </c>
      <c r="AI420" s="81">
        <v>26749555.892190538</v>
      </c>
      <c r="AJ420" s="81">
        <v>25516713.4280743</v>
      </c>
      <c r="AK420" s="81">
        <v>0</v>
      </c>
      <c r="AL420" s="81">
        <v>0</v>
      </c>
      <c r="AM420" s="81">
        <v>1994468.4019773549</v>
      </c>
      <c r="AN420" s="81">
        <v>0</v>
      </c>
      <c r="AO420" s="81">
        <v>0</v>
      </c>
      <c r="AP420" s="82"/>
      <c r="AQ420" s="81">
        <v>238</v>
      </c>
      <c r="AR420" s="81">
        <v>146</v>
      </c>
      <c r="AS420" s="81">
        <v>0</v>
      </c>
      <c r="AT420" s="81">
        <v>1</v>
      </c>
      <c r="AU420" s="81">
        <v>0</v>
      </c>
      <c r="AV420" s="81">
        <v>1</v>
      </c>
      <c r="AW420" s="81" t="s">
        <v>564</v>
      </c>
      <c r="AX420" s="82"/>
      <c r="AY420" s="81">
        <v>1268.8</v>
      </c>
      <c r="AZ420" s="81">
        <v>5158</v>
      </c>
      <c r="BA420" s="81">
        <v>0</v>
      </c>
      <c r="BB420" s="81">
        <v>37</v>
      </c>
      <c r="BC420" s="81">
        <v>0</v>
      </c>
      <c r="BD420" s="81">
        <v>13600</v>
      </c>
      <c r="BE420" s="81" t="s">
        <v>564</v>
      </c>
      <c r="BF420" s="82"/>
      <c r="BG420" s="81">
        <v>0</v>
      </c>
      <c r="BH420" s="81">
        <v>0</v>
      </c>
      <c r="BI420" s="81">
        <v>23.803000000000001</v>
      </c>
      <c r="BJ420" s="81">
        <v>34.061</v>
      </c>
      <c r="BK420" s="81">
        <v>0</v>
      </c>
      <c r="BL420" s="81">
        <v>0</v>
      </c>
      <c r="BM420" s="82"/>
      <c r="BN420" s="81">
        <v>0</v>
      </c>
      <c r="BO420" s="81">
        <v>0</v>
      </c>
      <c r="BP420" s="81">
        <v>2</v>
      </c>
      <c r="BQ420" s="81">
        <v>1</v>
      </c>
      <c r="BR420" s="81">
        <v>0</v>
      </c>
      <c r="BS420" s="81">
        <v>0</v>
      </c>
      <c r="BT420"/>
      <c r="BU420" s="80">
        <v>23.803000000000001</v>
      </c>
      <c r="BV420" s="80">
        <v>0</v>
      </c>
      <c r="BW420" s="80">
        <v>0</v>
      </c>
      <c r="BX420" s="80">
        <v>3.512</v>
      </c>
      <c r="BY420" s="80">
        <v>30.548999999999999</v>
      </c>
      <c r="BZ420" s="80">
        <v>0</v>
      </c>
      <c r="CA420" s="80">
        <v>0</v>
      </c>
      <c r="CB420" s="80">
        <v>0</v>
      </c>
      <c r="CC420" s="80">
        <v>0</v>
      </c>
    </row>
    <row r="421" spans="1:81">
      <c r="A421" s="80" t="s">
        <v>2206</v>
      </c>
      <c r="B421" s="80">
        <v>150</v>
      </c>
      <c r="C421" s="80">
        <v>14</v>
      </c>
      <c r="D421" s="80">
        <v>9</v>
      </c>
      <c r="E421" s="80">
        <v>2017</v>
      </c>
      <c r="F421" s="80" t="s">
        <v>71</v>
      </c>
      <c r="G421" s="80" t="s">
        <v>2192</v>
      </c>
      <c r="H421" s="80" t="s">
        <v>2193</v>
      </c>
      <c r="I421" s="177"/>
      <c r="J421" s="81">
        <v>20.191451487816373</v>
      </c>
      <c r="K421" s="81">
        <v>1.1015493349717886</v>
      </c>
      <c r="L421" s="81">
        <v>6.2248190696825478</v>
      </c>
      <c r="M421" s="81">
        <v>16.301681498255334</v>
      </c>
      <c r="N421" s="81">
        <v>17.281780101725623</v>
      </c>
      <c r="O421" s="81">
        <v>17.173712512987201</v>
      </c>
      <c r="P421" s="81">
        <v>22.160261425082638</v>
      </c>
      <c r="Q421" s="81">
        <v>0.97109876774896364</v>
      </c>
      <c r="R421" s="81">
        <v>0</v>
      </c>
      <c r="S421" s="81">
        <v>1.1854035813357366</v>
      </c>
      <c r="T421" s="82"/>
      <c r="U421" s="81">
        <v>4184529</v>
      </c>
      <c r="V421" s="81">
        <v>513</v>
      </c>
      <c r="W421" s="81">
        <v>258</v>
      </c>
      <c r="X421" s="81">
        <v>4251</v>
      </c>
      <c r="Y421" s="81">
        <v>5666</v>
      </c>
      <c r="Z421" s="81">
        <v>10268</v>
      </c>
      <c r="AA421" s="81">
        <v>4590</v>
      </c>
      <c r="AB421" s="81">
        <v>14218</v>
      </c>
      <c r="AC421" s="81">
        <v>0</v>
      </c>
      <c r="AD421" s="81">
        <v>1.1854035813357371</v>
      </c>
      <c r="AE421" s="82"/>
      <c r="AF421" s="81">
        <v>28934172.418063462</v>
      </c>
      <c r="AG421" s="81">
        <v>832729.07251297031</v>
      </c>
      <c r="AH421" s="81">
        <v>1332520.854119536</v>
      </c>
      <c r="AI421" s="81">
        <v>26292011.24170927</v>
      </c>
      <c r="AJ421" s="81">
        <v>24408224.682506021</v>
      </c>
      <c r="AK421" s="81">
        <v>0</v>
      </c>
      <c r="AL421" s="81">
        <v>0</v>
      </c>
      <c r="AM421" s="81">
        <v>1953082.3307702511</v>
      </c>
      <c r="AN421" s="81">
        <v>0</v>
      </c>
      <c r="AO421" s="81">
        <v>0</v>
      </c>
      <c r="AP421" s="82"/>
      <c r="AQ421" s="81">
        <v>258</v>
      </c>
      <c r="AR421" s="81">
        <v>170</v>
      </c>
      <c r="AS421" s="81">
        <v>0</v>
      </c>
      <c r="AT421" s="81">
        <v>2</v>
      </c>
      <c r="AU421" s="81">
        <v>0</v>
      </c>
      <c r="AV421" s="81">
        <v>1</v>
      </c>
      <c r="AW421" s="81" t="s">
        <v>564</v>
      </c>
      <c r="AX421" s="82"/>
      <c r="AY421" s="81">
        <v>1377.4</v>
      </c>
      <c r="AZ421" s="81">
        <v>8150.1000000000031</v>
      </c>
      <c r="BA421" s="81">
        <v>0</v>
      </c>
      <c r="BB421" s="81">
        <v>207</v>
      </c>
      <c r="BC421" s="81">
        <v>0</v>
      </c>
      <c r="BD421" s="81">
        <v>13600</v>
      </c>
      <c r="BE421" s="81" t="s">
        <v>564</v>
      </c>
      <c r="BF421" s="82"/>
      <c r="BG421" s="81">
        <v>0</v>
      </c>
      <c r="BH421" s="81">
        <v>0</v>
      </c>
      <c r="BI421" s="81">
        <v>24.792000000000002</v>
      </c>
      <c r="BJ421" s="81">
        <v>34.393000000000001</v>
      </c>
      <c r="BK421" s="81">
        <v>0</v>
      </c>
      <c r="BL421" s="81">
        <v>0</v>
      </c>
      <c r="BM421" s="82"/>
      <c r="BN421" s="81">
        <v>0</v>
      </c>
      <c r="BO421" s="81">
        <v>0</v>
      </c>
      <c r="BP421" s="81">
        <v>2</v>
      </c>
      <c r="BQ421" s="81">
        <v>1</v>
      </c>
      <c r="BR421" s="81">
        <v>0</v>
      </c>
      <c r="BS421" s="81">
        <v>0</v>
      </c>
      <c r="BT421"/>
      <c r="BU421" s="80">
        <v>24.792000000000002</v>
      </c>
      <c r="BV421" s="80">
        <v>0</v>
      </c>
      <c r="BW421" s="80">
        <v>0</v>
      </c>
      <c r="BX421" s="80">
        <v>3.5459999999999998</v>
      </c>
      <c r="BY421" s="80">
        <v>30.847000000000001</v>
      </c>
      <c r="BZ421" s="80">
        <v>0</v>
      </c>
      <c r="CA421" s="80">
        <v>0</v>
      </c>
      <c r="CB421" s="80">
        <v>0</v>
      </c>
      <c r="CC421" s="80">
        <v>0</v>
      </c>
    </row>
    <row r="422" spans="1:81">
      <c r="A422" s="80" t="s">
        <v>2207</v>
      </c>
      <c r="B422" s="80">
        <v>151</v>
      </c>
      <c r="C422" s="80">
        <v>15</v>
      </c>
      <c r="D422" s="80">
        <v>9</v>
      </c>
      <c r="E422" s="80">
        <v>2018</v>
      </c>
      <c r="F422" s="80" t="s">
        <v>93</v>
      </c>
      <c r="G422" s="80" t="s">
        <v>2192</v>
      </c>
      <c r="H422" s="80" t="s">
        <v>2193</v>
      </c>
      <c r="I422" s="177"/>
      <c r="J422" s="81">
        <v>19.713008982655577</v>
      </c>
      <c r="K422" s="81">
        <v>1.0352862500765099</v>
      </c>
      <c r="L422" s="81">
        <v>5.6095831241529037</v>
      </c>
      <c r="M422" s="81">
        <v>16.07546475882457</v>
      </c>
      <c r="N422" s="81">
        <v>17.83308204060647</v>
      </c>
      <c r="O422" s="81">
        <v>16.677096846202101</v>
      </c>
      <c r="P422" s="81">
        <v>21.786716597577598</v>
      </c>
      <c r="Q422" s="81">
        <v>0.88002525411329413</v>
      </c>
      <c r="R422" s="81">
        <v>0</v>
      </c>
      <c r="S422" s="81">
        <v>1.545902629179446</v>
      </c>
      <c r="T422" s="82"/>
      <c r="U422" s="81">
        <v>4036918</v>
      </c>
      <c r="V422" s="81">
        <v>513</v>
      </c>
      <c r="W422" s="81">
        <v>258</v>
      </c>
      <c r="X422" s="81">
        <v>4251</v>
      </c>
      <c r="Y422" s="81">
        <v>5628</v>
      </c>
      <c r="Z422" s="81">
        <v>10162</v>
      </c>
      <c r="AA422" s="81">
        <v>4558</v>
      </c>
      <c r="AB422" s="81">
        <v>13885</v>
      </c>
      <c r="AC422" s="81">
        <v>0</v>
      </c>
      <c r="AD422" s="81">
        <v>1.545902629179446</v>
      </c>
      <c r="AE422" s="82"/>
      <c r="AF422" s="81">
        <v>28446884.39379435</v>
      </c>
      <c r="AG422" s="81">
        <v>736353.72386858065</v>
      </c>
      <c r="AH422" s="81">
        <v>1260813.8237774931</v>
      </c>
      <c r="AI422" s="81">
        <v>25200670.46641504</v>
      </c>
      <c r="AJ422" s="81">
        <v>25213617.839334462</v>
      </c>
      <c r="AK422" s="81">
        <v>0</v>
      </c>
      <c r="AL422" s="81">
        <v>0</v>
      </c>
      <c r="AM422" s="81">
        <v>1911285.6722312451</v>
      </c>
      <c r="AN422" s="81">
        <v>0</v>
      </c>
      <c r="AO422" s="81">
        <v>0</v>
      </c>
      <c r="AP422" s="82"/>
      <c r="AQ422" s="81">
        <v>274</v>
      </c>
      <c r="AR422" s="81">
        <v>201</v>
      </c>
      <c r="AS422" s="81">
        <v>0</v>
      </c>
      <c r="AT422" s="81">
        <v>2</v>
      </c>
      <c r="AU422" s="81">
        <v>0</v>
      </c>
      <c r="AV422" s="81">
        <v>1</v>
      </c>
      <c r="AW422" s="81" t="s">
        <v>564</v>
      </c>
      <c r="AX422" s="82"/>
      <c r="AY422" s="81">
        <v>1473.3</v>
      </c>
      <c r="AZ422" s="81">
        <v>10353</v>
      </c>
      <c r="BA422" s="81">
        <v>0</v>
      </c>
      <c r="BB422" s="81">
        <v>207</v>
      </c>
      <c r="BC422" s="81">
        <v>0</v>
      </c>
      <c r="BD422" s="81">
        <v>13600</v>
      </c>
      <c r="BE422" s="81" t="s">
        <v>564</v>
      </c>
      <c r="BF422" s="82"/>
      <c r="BG422" s="81">
        <v>0</v>
      </c>
      <c r="BH422" s="81">
        <v>0</v>
      </c>
      <c r="BI422" s="81">
        <v>21.626999999999999</v>
      </c>
      <c r="BJ422" s="81">
        <v>33.691000000000003</v>
      </c>
      <c r="BK422" s="81">
        <v>0</v>
      </c>
      <c r="BL422" s="81">
        <v>0</v>
      </c>
      <c r="BM422" s="82"/>
      <c r="BN422" s="81">
        <v>0</v>
      </c>
      <c r="BO422" s="81">
        <v>0</v>
      </c>
      <c r="BP422" s="81">
        <v>2</v>
      </c>
      <c r="BQ422" s="81">
        <v>1</v>
      </c>
      <c r="BR422" s="81">
        <v>0</v>
      </c>
      <c r="BS422" s="81">
        <v>0</v>
      </c>
      <c r="BT422"/>
      <c r="BU422" s="80">
        <v>21.626999999999999</v>
      </c>
      <c r="BV422" s="80">
        <v>0</v>
      </c>
      <c r="BW422" s="80">
        <v>0</v>
      </c>
      <c r="BX422" s="80">
        <v>3.4740000000000002</v>
      </c>
      <c r="BY422" s="80">
        <v>30.216999999999999</v>
      </c>
      <c r="BZ422" s="80">
        <v>0</v>
      </c>
      <c r="CA422" s="80">
        <v>0</v>
      </c>
      <c r="CB422" s="80">
        <v>0</v>
      </c>
      <c r="CC422" s="80">
        <v>0</v>
      </c>
    </row>
    <row r="423" spans="1:81">
      <c r="A423" s="80" t="s">
        <v>2208</v>
      </c>
      <c r="B423" s="80">
        <v>152</v>
      </c>
      <c r="C423" s="80">
        <v>16</v>
      </c>
      <c r="D423" s="80">
        <v>9</v>
      </c>
      <c r="E423" s="80">
        <v>2019</v>
      </c>
      <c r="F423" s="80" t="s">
        <v>73</v>
      </c>
      <c r="G423" s="80" t="s">
        <v>2192</v>
      </c>
      <c r="H423" s="80" t="s">
        <v>2193</v>
      </c>
      <c r="I423" s="177"/>
      <c r="J423" s="81">
        <v>18.632004720031389</v>
      </c>
      <c r="K423" s="81">
        <v>0.94844767808949648</v>
      </c>
      <c r="L423" s="81">
        <v>5.6544550479190416</v>
      </c>
      <c r="M423" s="81">
        <v>15.195943474944306</v>
      </c>
      <c r="N423" s="81">
        <v>15.638730693546213</v>
      </c>
      <c r="O423" s="81">
        <v>16.030194211245526</v>
      </c>
      <c r="P423" s="81">
        <v>21.38272807243429</v>
      </c>
      <c r="Q423" s="81">
        <v>0.83652435616625154</v>
      </c>
      <c r="R423" s="81">
        <v>0</v>
      </c>
      <c r="S423" s="81">
        <v>0.91416632117175345</v>
      </c>
      <c r="T423" s="82"/>
      <c r="U423" s="81">
        <v>3983788</v>
      </c>
      <c r="V423" s="81">
        <v>513</v>
      </c>
      <c r="W423" s="81">
        <v>258</v>
      </c>
      <c r="X423" s="81">
        <v>4251</v>
      </c>
      <c r="Y423" s="81">
        <v>5638</v>
      </c>
      <c r="Z423" s="81">
        <v>10036</v>
      </c>
      <c r="AA423" s="81">
        <v>4440</v>
      </c>
      <c r="AB423" s="81">
        <v>13556</v>
      </c>
      <c r="AC423" s="81">
        <v>0</v>
      </c>
      <c r="AD423" s="81">
        <v>0.91416632117175345</v>
      </c>
      <c r="AE423" s="82"/>
      <c r="AF423" s="81">
        <v>27479694.5898996</v>
      </c>
      <c r="AG423" s="81">
        <v>711984.29287069803</v>
      </c>
      <c r="AH423" s="81">
        <v>1331662.497197483</v>
      </c>
      <c r="AI423" s="81">
        <v>24735779.170472421</v>
      </c>
      <c r="AJ423" s="81">
        <v>22080834.977779344</v>
      </c>
      <c r="AK423" s="81">
        <v>0</v>
      </c>
      <c r="AL423" s="81">
        <v>0</v>
      </c>
      <c r="AM423" s="81">
        <v>1846225.1504866369</v>
      </c>
      <c r="AN423" s="81">
        <v>0</v>
      </c>
      <c r="AO423" s="81">
        <v>0</v>
      </c>
      <c r="AP423" s="82"/>
      <c r="AQ423" s="81">
        <v>307</v>
      </c>
      <c r="AR423" s="81">
        <v>257</v>
      </c>
      <c r="AS423" s="81">
        <v>0</v>
      </c>
      <c r="AT423" s="81">
        <v>2</v>
      </c>
      <c r="AU423" s="81">
        <v>0</v>
      </c>
      <c r="AV423" s="81">
        <v>2</v>
      </c>
      <c r="AW423" s="81" t="s">
        <v>564</v>
      </c>
      <c r="AX423" s="82"/>
      <c r="AY423" s="81">
        <v>1630.5</v>
      </c>
      <c r="AZ423" s="81">
        <v>13780.7</v>
      </c>
      <c r="BA423" s="81">
        <v>0</v>
      </c>
      <c r="BB423" s="81">
        <v>207</v>
      </c>
      <c r="BC423" s="81">
        <v>0</v>
      </c>
      <c r="BD423" s="81">
        <v>13640</v>
      </c>
      <c r="BE423" s="81" t="s">
        <v>564</v>
      </c>
      <c r="BF423" s="82"/>
      <c r="BG423" s="81">
        <v>0</v>
      </c>
      <c r="BH423" s="81">
        <v>0</v>
      </c>
      <c r="BI423" s="81">
        <v>23.364999999999998</v>
      </c>
      <c r="BJ423" s="81">
        <v>34.948999999999998</v>
      </c>
      <c r="BK423" s="81">
        <v>0</v>
      </c>
      <c r="BL423" s="81">
        <v>0</v>
      </c>
      <c r="BM423" s="82"/>
      <c r="BN423" s="81">
        <v>0</v>
      </c>
      <c r="BO423" s="81">
        <v>0</v>
      </c>
      <c r="BP423" s="81">
        <v>2</v>
      </c>
      <c r="BQ423" s="81">
        <v>1</v>
      </c>
      <c r="BR423" s="81">
        <v>0</v>
      </c>
      <c r="BS423" s="81">
        <v>0</v>
      </c>
      <c r="BT423"/>
      <c r="BU423" s="80">
        <v>23.364999999999998</v>
      </c>
      <c r="BV423" s="80">
        <v>0</v>
      </c>
      <c r="BW423" s="80">
        <v>0</v>
      </c>
      <c r="BX423" s="80">
        <v>3.6040000000000001</v>
      </c>
      <c r="BY423" s="80">
        <v>31.344999999999999</v>
      </c>
      <c r="BZ423" s="80">
        <v>0</v>
      </c>
      <c r="CA423" s="80">
        <v>0</v>
      </c>
      <c r="CB423" s="80">
        <v>0</v>
      </c>
      <c r="CC423" s="80">
        <v>0</v>
      </c>
    </row>
    <row r="424" spans="1:81">
      <c r="A424" s="80" t="s">
        <v>2209</v>
      </c>
      <c r="B424" s="80">
        <v>153</v>
      </c>
      <c r="C424" s="80">
        <v>17</v>
      </c>
      <c r="D424" s="80">
        <v>9</v>
      </c>
      <c r="E424" s="80">
        <v>2020</v>
      </c>
      <c r="F424" s="80" t="s">
        <v>218</v>
      </c>
      <c r="G424" s="80" t="s">
        <v>2192</v>
      </c>
      <c r="H424" s="80" t="s">
        <v>2193</v>
      </c>
      <c r="I424" s="177"/>
      <c r="J424" s="81">
        <v>22.382949637037679</v>
      </c>
      <c r="K424" s="81">
        <v>1.0926913465339589</v>
      </c>
      <c r="L424" s="81">
        <v>5.2522782273187456</v>
      </c>
      <c r="M424" s="81">
        <v>12.948573763430449</v>
      </c>
      <c r="N424" s="81">
        <v>14.599865478858742</v>
      </c>
      <c r="O424" s="81">
        <v>13.911772207163057</v>
      </c>
      <c r="P424" s="81">
        <v>19.835822471977597</v>
      </c>
      <c r="Q424" s="81">
        <v>0.78196957449425053</v>
      </c>
      <c r="R424" s="81">
        <v>0</v>
      </c>
      <c r="S424" s="81">
        <v>1.038625080757112</v>
      </c>
      <c r="T424" s="82"/>
      <c r="U424" s="81">
        <v>4304273</v>
      </c>
      <c r="V424" s="81">
        <v>510</v>
      </c>
      <c r="W424" s="81">
        <v>294</v>
      </c>
      <c r="X424" s="81">
        <v>3791</v>
      </c>
      <c r="Y424" s="81">
        <v>5584</v>
      </c>
      <c r="Z424" s="81">
        <v>9941</v>
      </c>
      <c r="AA424" s="81">
        <v>4475</v>
      </c>
      <c r="AB424" s="81">
        <v>13262</v>
      </c>
      <c r="AC424" s="81">
        <v>0</v>
      </c>
      <c r="AD424" s="81">
        <v>1.038625080757112</v>
      </c>
      <c r="AE424" s="82"/>
      <c r="AF424" s="81">
        <v>33497178.683567472</v>
      </c>
      <c r="AG424" s="81">
        <v>771713.26375859056</v>
      </c>
      <c r="AH424" s="81">
        <v>1320487.0877866473</v>
      </c>
      <c r="AI424" s="81">
        <v>21450666.694039106</v>
      </c>
      <c r="AJ424" s="81">
        <v>21593113.948421214</v>
      </c>
      <c r="AK424" s="81"/>
      <c r="AL424" s="81"/>
      <c r="AM424" s="81">
        <v>1730838.3438931585</v>
      </c>
      <c r="AN424" s="81"/>
      <c r="AO424" s="81"/>
      <c r="AP424" s="82"/>
      <c r="AQ424" s="81">
        <v>334</v>
      </c>
      <c r="AR424" s="81">
        <v>328</v>
      </c>
      <c r="AS424" s="81">
        <v>0</v>
      </c>
      <c r="AT424" s="81">
        <v>2</v>
      </c>
      <c r="AU424" s="81">
        <v>0</v>
      </c>
      <c r="AV424" s="81">
        <v>4</v>
      </c>
      <c r="AW424" s="81">
        <v>0</v>
      </c>
      <c r="AX424" s="82"/>
      <c r="AY424" s="81">
        <v>1787.9000000000019</v>
      </c>
      <c r="AZ424" s="81">
        <v>17221.5</v>
      </c>
      <c r="BA424" s="81">
        <v>0</v>
      </c>
      <c r="BB424" s="81">
        <v>207</v>
      </c>
      <c r="BC424" s="81">
        <v>0</v>
      </c>
      <c r="BD424" s="81">
        <v>13720</v>
      </c>
      <c r="BE424" s="81">
        <v>0</v>
      </c>
      <c r="BF424" s="82"/>
      <c r="BG424" s="81">
        <v>0</v>
      </c>
      <c r="BH424" s="81">
        <v>0</v>
      </c>
      <c r="BI424" s="81">
        <v>26.163</v>
      </c>
      <c r="BJ424" s="81">
        <v>35.283000000000001</v>
      </c>
      <c r="BK424" s="81">
        <v>0</v>
      </c>
      <c r="BL424" s="81">
        <v>0</v>
      </c>
      <c r="BM424" s="82"/>
      <c r="BN424" s="81">
        <v>0</v>
      </c>
      <c r="BO424" s="81">
        <v>0</v>
      </c>
      <c r="BP424" s="81">
        <v>2</v>
      </c>
      <c r="BQ424" s="81">
        <v>1</v>
      </c>
      <c r="BR424" s="81">
        <v>0</v>
      </c>
      <c r="BS424" s="81">
        <v>0</v>
      </c>
      <c r="BT424"/>
      <c r="BU424" s="80">
        <v>26.163</v>
      </c>
      <c r="BV424" s="80">
        <v>0</v>
      </c>
      <c r="BW424" s="80">
        <v>0</v>
      </c>
      <c r="BX424" s="80">
        <v>3.6379999999999999</v>
      </c>
      <c r="BY424" s="80">
        <v>31.645</v>
      </c>
      <c r="BZ424" s="80">
        <v>0</v>
      </c>
      <c r="CA424" s="80">
        <v>0</v>
      </c>
      <c r="CB424" s="80">
        <v>0</v>
      </c>
      <c r="CC424" s="80">
        <v>0</v>
      </c>
    </row>
    <row r="425" spans="1:81">
      <c r="A425" s="80" t="s">
        <v>2210</v>
      </c>
      <c r="B425" s="80">
        <v>153</v>
      </c>
      <c r="C425" s="80">
        <v>18</v>
      </c>
      <c r="D425" s="80">
        <v>9</v>
      </c>
      <c r="E425" s="80">
        <v>2021</v>
      </c>
      <c r="F425" s="80" t="s">
        <v>75</v>
      </c>
      <c r="G425" s="174" t="s">
        <v>2192</v>
      </c>
      <c r="H425" s="80" t="s">
        <v>2193</v>
      </c>
      <c r="I425" s="177"/>
      <c r="J425" s="81">
        <v>22.733697800448635</v>
      </c>
      <c r="K425" s="81">
        <v>1.1993544657904815</v>
      </c>
      <c r="L425" s="81">
        <v>5.1441482950017745</v>
      </c>
      <c r="M425" s="81">
        <v>14.33298055756285</v>
      </c>
      <c r="N425" s="81">
        <v>15.240339851337993</v>
      </c>
      <c r="O425" s="81">
        <v>13.361203195002259</v>
      </c>
      <c r="P425" s="81">
        <v>20.053827914776075</v>
      </c>
      <c r="Q425" s="81">
        <v>0.77309458574864109</v>
      </c>
      <c r="R425" s="81">
        <v>0</v>
      </c>
      <c r="S425" s="81">
        <v>1.322040274850548</v>
      </c>
      <c r="T425" s="82"/>
      <c r="U425" s="81">
        <v>4643106</v>
      </c>
      <c r="V425" s="81">
        <v>510</v>
      </c>
      <c r="W425" s="81">
        <v>294</v>
      </c>
      <c r="X425" s="81">
        <v>3791</v>
      </c>
      <c r="Y425" s="81">
        <v>5543</v>
      </c>
      <c r="Z425" s="81">
        <v>9831</v>
      </c>
      <c r="AA425" s="81">
        <v>4412</v>
      </c>
      <c r="AB425" s="81">
        <v>12956</v>
      </c>
      <c r="AC425" s="81">
        <v>0</v>
      </c>
      <c r="AD425" s="81">
        <v>1.322040274850548</v>
      </c>
      <c r="AE425" s="82"/>
      <c r="AF425" s="81">
        <v>33449608.144605443</v>
      </c>
      <c r="AG425" s="81">
        <v>833986.54261628597</v>
      </c>
      <c r="AH425" s="81">
        <v>1234328.7968027231</v>
      </c>
      <c r="AI425" s="81">
        <v>23481717.384148061</v>
      </c>
      <c r="AJ425" s="81">
        <v>22088573.749384828</v>
      </c>
      <c r="AK425" s="81">
        <v>0</v>
      </c>
      <c r="AL425" s="81">
        <v>0</v>
      </c>
      <c r="AM425" s="81">
        <v>1700654.9304378945</v>
      </c>
      <c r="AN425" s="81">
        <v>0</v>
      </c>
      <c r="AO425" s="81">
        <v>0</v>
      </c>
      <c r="AP425" s="82"/>
      <c r="AQ425" s="81">
        <v>350</v>
      </c>
      <c r="AR425" s="81">
        <v>363</v>
      </c>
      <c r="AS425" s="81">
        <v>0</v>
      </c>
      <c r="AT425" s="81">
        <v>2</v>
      </c>
      <c r="AU425" s="81">
        <v>0</v>
      </c>
      <c r="AV425" s="81">
        <v>4</v>
      </c>
      <c r="AW425" s="81"/>
      <c r="AX425" s="82"/>
      <c r="AY425" s="81">
        <v>1874.300000000002</v>
      </c>
      <c r="AZ425" s="81">
        <v>19709.900000000001</v>
      </c>
      <c r="BA425" s="81">
        <v>0</v>
      </c>
      <c r="BB425" s="81">
        <v>207</v>
      </c>
      <c r="BC425" s="81">
        <v>0</v>
      </c>
      <c r="BD425" s="81">
        <v>13720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2211</v>
      </c>
      <c r="B426" s="80">
        <v>153</v>
      </c>
      <c r="C426" s="80">
        <v>19</v>
      </c>
      <c r="D426" s="80">
        <v>9</v>
      </c>
      <c r="E426" s="80">
        <v>2022</v>
      </c>
      <c r="F426" s="80" t="s">
        <v>568</v>
      </c>
      <c r="G426" s="174" t="s">
        <v>2192</v>
      </c>
      <c r="H426" s="80" t="s">
        <v>2193</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377</v>
      </c>
      <c r="AR426" s="81">
        <v>374</v>
      </c>
      <c r="AS426" s="81">
        <v>0</v>
      </c>
      <c r="AT426" s="81">
        <v>2</v>
      </c>
      <c r="AU426" s="81">
        <v>0</v>
      </c>
      <c r="AV426" s="81">
        <v>4</v>
      </c>
      <c r="AW426" s="81"/>
      <c r="AX426" s="82"/>
      <c r="AY426" s="81">
        <v>2035.5000000000023</v>
      </c>
      <c r="AZ426" s="81">
        <v>52180.89999999998</v>
      </c>
      <c r="BA426" s="81">
        <v>0</v>
      </c>
      <c r="BB426" s="81">
        <v>207</v>
      </c>
      <c r="BC426" s="81">
        <v>0</v>
      </c>
      <c r="BD426" s="81">
        <v>13720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2212</v>
      </c>
      <c r="B427" s="80">
        <v>273</v>
      </c>
      <c r="C427" s="80">
        <v>1</v>
      </c>
      <c r="D427" s="80">
        <v>17</v>
      </c>
      <c r="E427" s="80">
        <v>1990</v>
      </c>
      <c r="F427" s="80" t="s">
        <v>562</v>
      </c>
      <c r="G427" s="80" t="s">
        <v>2213</v>
      </c>
      <c r="H427" s="80" t="s">
        <v>2214</v>
      </c>
      <c r="I427" s="177"/>
      <c r="J427" s="81">
        <v>30.768263974041396</v>
      </c>
      <c r="K427" s="81">
        <v>1.6498236507501898</v>
      </c>
      <c r="L427" s="81">
        <v>0</v>
      </c>
      <c r="M427" s="81">
        <v>10.531579051352447</v>
      </c>
      <c r="N427" s="81">
        <v>12.134138029697047</v>
      </c>
      <c r="O427" s="81">
        <v>8.8764799434338055</v>
      </c>
      <c r="P427" s="81">
        <v>9.6288846078136299</v>
      </c>
      <c r="Q427" s="81">
        <v>0.71652918145384825</v>
      </c>
      <c r="R427" s="81">
        <v>0</v>
      </c>
      <c r="S427" s="81">
        <v>0.71471791482010527</v>
      </c>
      <c r="T427" s="82"/>
      <c r="U427" s="81">
        <v>554969</v>
      </c>
      <c r="V427" s="81">
        <v>368</v>
      </c>
      <c r="W427" s="81">
        <v>0</v>
      </c>
      <c r="X427" s="81">
        <v>3231</v>
      </c>
      <c r="Y427" s="81">
        <v>3259</v>
      </c>
      <c r="Z427" s="81">
        <v>3651</v>
      </c>
      <c r="AA427" s="81">
        <v>2338</v>
      </c>
      <c r="AB427" s="81">
        <v>11634</v>
      </c>
      <c r="AC427" s="81">
        <v>0</v>
      </c>
      <c r="AD427" s="81">
        <v>0.71471791482010527</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2215</v>
      </c>
      <c r="B428" s="80">
        <v>274</v>
      </c>
      <c r="C428" s="80">
        <v>2</v>
      </c>
      <c r="D428" s="80">
        <v>17</v>
      </c>
      <c r="E428" s="80">
        <v>2005</v>
      </c>
      <c r="F428" s="80" t="s">
        <v>565</v>
      </c>
      <c r="G428" s="80" t="s">
        <v>2213</v>
      </c>
      <c r="H428" s="80" t="s">
        <v>2214</v>
      </c>
      <c r="I428" s="177"/>
      <c r="J428" s="81">
        <v>19.360812124926323</v>
      </c>
      <c r="K428" s="81">
        <v>1.2084199753265354</v>
      </c>
      <c r="L428" s="81">
        <v>0</v>
      </c>
      <c r="M428" s="81">
        <v>20.219543807518299</v>
      </c>
      <c r="N428" s="81">
        <v>23.062139441806949</v>
      </c>
      <c r="O428" s="81">
        <v>14.98846384506407</v>
      </c>
      <c r="P428" s="81">
        <v>10.404304798122803</v>
      </c>
      <c r="Q428" s="81">
        <v>0.71092492651665462</v>
      </c>
      <c r="R428" s="81">
        <v>0</v>
      </c>
      <c r="S428" s="81">
        <v>0</v>
      </c>
      <c r="T428" s="82"/>
      <c r="U428" s="81">
        <v>394863</v>
      </c>
      <c r="V428" s="81">
        <v>338</v>
      </c>
      <c r="W428" s="81">
        <v>0</v>
      </c>
      <c r="X428" s="81">
        <v>2956</v>
      </c>
      <c r="Y428" s="81">
        <v>4262</v>
      </c>
      <c r="Z428" s="81">
        <v>7134</v>
      </c>
      <c r="AA428" s="81">
        <v>2069</v>
      </c>
      <c r="AB428" s="81">
        <v>12067</v>
      </c>
      <c r="AC428" s="81">
        <v>0</v>
      </c>
      <c r="AD428" s="81">
        <v>0</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2216</v>
      </c>
      <c r="B429" s="80">
        <v>275</v>
      </c>
      <c r="C429" s="80">
        <v>3</v>
      </c>
      <c r="D429" s="80">
        <v>17</v>
      </c>
      <c r="E429" s="80">
        <v>2006</v>
      </c>
      <c r="F429" s="80" t="s">
        <v>566</v>
      </c>
      <c r="G429" s="80" t="s">
        <v>2213</v>
      </c>
      <c r="H429" s="80" t="s">
        <v>2214</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2217</v>
      </c>
      <c r="B430" s="80">
        <v>276</v>
      </c>
      <c r="C430" s="80">
        <v>4</v>
      </c>
      <c r="D430" s="80">
        <v>17</v>
      </c>
      <c r="E430" s="80">
        <v>2007</v>
      </c>
      <c r="F430" s="80" t="s">
        <v>567</v>
      </c>
      <c r="G430" s="80" t="s">
        <v>2213</v>
      </c>
      <c r="H430" s="80" t="s">
        <v>2214</v>
      </c>
      <c r="I430" s="177"/>
      <c r="J430" s="81">
        <v>31.237875483756952</v>
      </c>
      <c r="K430" s="81">
        <v>0.93521025242766642</v>
      </c>
      <c r="L430" s="81">
        <v>0</v>
      </c>
      <c r="M430" s="81">
        <v>23.245416929612443</v>
      </c>
      <c r="N430" s="81">
        <v>21.472100057626328</v>
      </c>
      <c r="O430" s="81">
        <v>14.618285110254718</v>
      </c>
      <c r="P430" s="81">
        <v>10.866635001305205</v>
      </c>
      <c r="Q430" s="81">
        <v>0.7569666414021744</v>
      </c>
      <c r="R430" s="81">
        <v>0</v>
      </c>
      <c r="S430" s="81">
        <v>0</v>
      </c>
      <c r="T430" s="82"/>
      <c r="U430" s="81">
        <v>691654</v>
      </c>
      <c r="V430" s="81">
        <v>272</v>
      </c>
      <c r="W430" s="81">
        <v>0</v>
      </c>
      <c r="X430" s="81">
        <v>3801</v>
      </c>
      <c r="Y430" s="81">
        <v>4437</v>
      </c>
      <c r="Z430" s="81">
        <v>7233</v>
      </c>
      <c r="AA430" s="81">
        <v>2128</v>
      </c>
      <c r="AB430" s="81">
        <v>12169</v>
      </c>
      <c r="AC430" s="81">
        <v>0</v>
      </c>
      <c r="AD430" s="81">
        <v>0</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2218</v>
      </c>
      <c r="B431" s="80">
        <v>277</v>
      </c>
      <c r="C431" s="80">
        <v>5</v>
      </c>
      <c r="D431" s="80">
        <v>17</v>
      </c>
      <c r="E431" s="80">
        <v>2008</v>
      </c>
      <c r="F431" s="80" t="s">
        <v>84</v>
      </c>
      <c r="G431" s="80" t="s">
        <v>2213</v>
      </c>
      <c r="H431" s="80" t="s">
        <v>2214</v>
      </c>
      <c r="I431" s="177"/>
      <c r="J431" s="81">
        <v>21.089205189164101</v>
      </c>
      <c r="K431" s="81">
        <v>0.70973652849321289</v>
      </c>
      <c r="L431" s="81">
        <v>0</v>
      </c>
      <c r="M431" s="81">
        <v>23.691308702702234</v>
      </c>
      <c r="N431" s="81">
        <v>22.075441338145438</v>
      </c>
      <c r="O431" s="81">
        <v>14.296381015570564</v>
      </c>
      <c r="P431" s="81">
        <v>10.665525635773895</v>
      </c>
      <c r="Q431" s="81">
        <v>0.74693228916383003</v>
      </c>
      <c r="R431" s="81">
        <v>0</v>
      </c>
      <c r="S431" s="81">
        <v>0</v>
      </c>
      <c r="T431" s="82"/>
      <c r="U431" s="81">
        <v>535881</v>
      </c>
      <c r="V431" s="81">
        <v>272</v>
      </c>
      <c r="W431" s="81">
        <v>0</v>
      </c>
      <c r="X431" s="81">
        <v>3801</v>
      </c>
      <c r="Y431" s="81">
        <v>4518</v>
      </c>
      <c r="Z431" s="81">
        <v>7322</v>
      </c>
      <c r="AA431" s="81">
        <v>2091</v>
      </c>
      <c r="AB431" s="81">
        <v>12205</v>
      </c>
      <c r="AC431" s="81">
        <v>0</v>
      </c>
      <c r="AD431" s="81">
        <v>0</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2219</v>
      </c>
      <c r="B432" s="80">
        <v>278</v>
      </c>
      <c r="C432" s="80">
        <v>6</v>
      </c>
      <c r="D432" s="80">
        <v>17</v>
      </c>
      <c r="E432" s="80">
        <v>2009</v>
      </c>
      <c r="F432" s="80" t="s">
        <v>85</v>
      </c>
      <c r="G432" s="80" t="s">
        <v>2213</v>
      </c>
      <c r="H432" s="80" t="s">
        <v>2214</v>
      </c>
      <c r="I432" s="177"/>
      <c r="J432" s="81">
        <v>17.345710582302381</v>
      </c>
      <c r="K432" s="81">
        <v>0.83738773004293321</v>
      </c>
      <c r="L432" s="81">
        <v>0.12813323068149735</v>
      </c>
      <c r="M432" s="81">
        <v>24.08771818759778</v>
      </c>
      <c r="N432" s="81">
        <v>20.55579005906776</v>
      </c>
      <c r="O432" s="81">
        <v>14.709477219456307</v>
      </c>
      <c r="P432" s="81">
        <v>10.140620488771484</v>
      </c>
      <c r="Q432" s="81">
        <v>0.71596041105475805</v>
      </c>
      <c r="R432" s="81">
        <v>0</v>
      </c>
      <c r="S432" s="81">
        <v>0</v>
      </c>
      <c r="T432" s="82"/>
      <c r="U432" s="81">
        <v>374391</v>
      </c>
      <c r="V432" s="81">
        <v>329</v>
      </c>
      <c r="W432" s="81">
        <v>4</v>
      </c>
      <c r="X432" s="81">
        <v>4375</v>
      </c>
      <c r="Y432" s="81">
        <v>4569</v>
      </c>
      <c r="Z432" s="81">
        <v>7436</v>
      </c>
      <c r="AA432" s="81">
        <v>2041</v>
      </c>
      <c r="AB432" s="81">
        <v>12281</v>
      </c>
      <c r="AC432" s="81">
        <v>0</v>
      </c>
      <c r="AD432" s="81">
        <v>0</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4.0199999999999996</v>
      </c>
      <c r="BJ432" s="81">
        <v>0</v>
      </c>
      <c r="BK432" s="81">
        <v>4.0199999999999996</v>
      </c>
      <c r="BL432" s="81">
        <v>0</v>
      </c>
      <c r="BM432" s="82"/>
      <c r="BN432" s="81">
        <v>0</v>
      </c>
      <c r="BO432" s="81">
        <v>0</v>
      </c>
      <c r="BP432" s="81">
        <v>1</v>
      </c>
      <c r="BQ432" s="81">
        <v>0</v>
      </c>
      <c r="BR432" s="81">
        <v>1</v>
      </c>
      <c r="BS432" s="81">
        <v>0</v>
      </c>
      <c r="BT432"/>
      <c r="BU432" s="80"/>
      <c r="BV432" s="80"/>
      <c r="BW432" s="80"/>
      <c r="BX432" s="80"/>
      <c r="BY432" s="80"/>
      <c r="BZ432" s="80"/>
      <c r="CA432" s="80"/>
      <c r="CB432" s="80"/>
      <c r="CC432" s="80"/>
    </row>
    <row r="433" spans="1:81">
      <c r="A433" s="80" t="s">
        <v>2220</v>
      </c>
      <c r="B433" s="80">
        <v>279</v>
      </c>
      <c r="C433" s="80">
        <v>7</v>
      </c>
      <c r="D433" s="80">
        <v>17</v>
      </c>
      <c r="E433" s="80">
        <v>2010</v>
      </c>
      <c r="F433" s="80" t="s">
        <v>86</v>
      </c>
      <c r="G433" s="80" t="s">
        <v>2213</v>
      </c>
      <c r="H433" s="80" t="s">
        <v>2214</v>
      </c>
      <c r="I433" s="177"/>
      <c r="J433" s="81">
        <v>22.14867106310508</v>
      </c>
      <c r="K433" s="81">
        <v>0.9147652419160659</v>
      </c>
      <c r="L433" s="81">
        <v>0.12139460451028609</v>
      </c>
      <c r="M433" s="81">
        <v>27.227162358553329</v>
      </c>
      <c r="N433" s="81">
        <v>22.272202312714995</v>
      </c>
      <c r="O433" s="81">
        <v>14.761550026851381</v>
      </c>
      <c r="P433" s="81">
        <v>10.532844352070859</v>
      </c>
      <c r="Q433" s="81">
        <v>0.74731336338931798</v>
      </c>
      <c r="R433" s="81">
        <v>0</v>
      </c>
      <c r="S433" s="81">
        <v>0</v>
      </c>
      <c r="T433" s="82"/>
      <c r="U433" s="81">
        <v>498184</v>
      </c>
      <c r="V433" s="81">
        <v>329</v>
      </c>
      <c r="W433" s="81">
        <v>4</v>
      </c>
      <c r="X433" s="81">
        <v>4375</v>
      </c>
      <c r="Y433" s="81">
        <v>4600</v>
      </c>
      <c r="Z433" s="81">
        <v>7497</v>
      </c>
      <c r="AA433" s="81">
        <v>2067</v>
      </c>
      <c r="AB433" s="81">
        <v>12283</v>
      </c>
      <c r="AC433" s="81">
        <v>0</v>
      </c>
      <c r="AD433" s="81">
        <v>0</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3.94</v>
      </c>
      <c r="BJ433" s="81">
        <v>0</v>
      </c>
      <c r="BK433" s="81">
        <v>4.093</v>
      </c>
      <c r="BL433" s="81">
        <v>0</v>
      </c>
      <c r="BM433" s="82"/>
      <c r="BN433" s="81">
        <v>0</v>
      </c>
      <c r="BO433" s="81">
        <v>0</v>
      </c>
      <c r="BP433" s="81">
        <v>1</v>
      </c>
      <c r="BQ433" s="81">
        <v>0</v>
      </c>
      <c r="BR433" s="81">
        <v>1</v>
      </c>
      <c r="BS433" s="81">
        <v>0</v>
      </c>
      <c r="BT433"/>
      <c r="BU433" s="80">
        <v>8.0329999999999995</v>
      </c>
      <c r="BV433" s="80">
        <v>0</v>
      </c>
      <c r="BW433" s="80">
        <v>0</v>
      </c>
      <c r="BX433" s="80">
        <v>0</v>
      </c>
      <c r="BY433" s="80">
        <v>0</v>
      </c>
      <c r="BZ433" s="80">
        <v>0</v>
      </c>
      <c r="CA433" s="80">
        <v>0</v>
      </c>
      <c r="CB433" s="80">
        <v>0</v>
      </c>
      <c r="CC433" s="80">
        <v>0</v>
      </c>
    </row>
    <row r="434" spans="1:81">
      <c r="A434" s="80" t="s">
        <v>2221</v>
      </c>
      <c r="B434" s="80">
        <v>280</v>
      </c>
      <c r="C434" s="80">
        <v>8</v>
      </c>
      <c r="D434" s="80">
        <v>17</v>
      </c>
      <c r="E434" s="80">
        <v>2011</v>
      </c>
      <c r="F434" s="80" t="s">
        <v>87</v>
      </c>
      <c r="G434" s="80" t="s">
        <v>2213</v>
      </c>
      <c r="H434" s="80" t="s">
        <v>2214</v>
      </c>
      <c r="I434" s="177"/>
      <c r="J434" s="81">
        <v>19.274685582913083</v>
      </c>
      <c r="K434" s="81">
        <v>1.0873417352433856</v>
      </c>
      <c r="L434" s="81">
        <v>0.16287340561732205</v>
      </c>
      <c r="M434" s="81">
        <v>25.889220440734928</v>
      </c>
      <c r="N434" s="81">
        <v>19.634058101362434</v>
      </c>
      <c r="O434" s="81">
        <v>14.547884873944913</v>
      </c>
      <c r="P434" s="81">
        <v>10.34227614046687</v>
      </c>
      <c r="Q434" s="81">
        <v>0.85673687893350337</v>
      </c>
      <c r="R434" s="81">
        <v>0</v>
      </c>
      <c r="S434" s="81">
        <v>0</v>
      </c>
      <c r="T434" s="82"/>
      <c r="U434" s="81">
        <v>435235</v>
      </c>
      <c r="V434" s="81">
        <v>329</v>
      </c>
      <c r="W434" s="81">
        <v>4</v>
      </c>
      <c r="X434" s="81">
        <v>4375</v>
      </c>
      <c r="Y434" s="81">
        <v>4616</v>
      </c>
      <c r="Z434" s="81">
        <v>7549</v>
      </c>
      <c r="AA434" s="81">
        <v>2090</v>
      </c>
      <c r="AB434" s="81">
        <v>12208</v>
      </c>
      <c r="AC434" s="81">
        <v>0</v>
      </c>
      <c r="AD434" s="81">
        <v>0</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3.6419999999999999</v>
      </c>
      <c r="BJ434" s="81">
        <v>0</v>
      </c>
      <c r="BK434" s="81">
        <v>4.3319999999999999</v>
      </c>
      <c r="BL434" s="81">
        <v>0</v>
      </c>
      <c r="BM434" s="82"/>
      <c r="BN434" s="81">
        <v>0</v>
      </c>
      <c r="BO434" s="81">
        <v>0</v>
      </c>
      <c r="BP434" s="81">
        <v>1</v>
      </c>
      <c r="BQ434" s="81">
        <v>0</v>
      </c>
      <c r="BR434" s="81">
        <v>1</v>
      </c>
      <c r="BS434" s="81">
        <v>0</v>
      </c>
      <c r="BT434"/>
      <c r="BU434" s="80">
        <v>7.9740000000000002</v>
      </c>
      <c r="BV434" s="80">
        <v>0</v>
      </c>
      <c r="BW434" s="80">
        <v>0</v>
      </c>
      <c r="BX434" s="80">
        <v>0</v>
      </c>
      <c r="BY434" s="80">
        <v>0</v>
      </c>
      <c r="BZ434" s="80">
        <v>0</v>
      </c>
      <c r="CA434" s="80">
        <v>0</v>
      </c>
      <c r="CB434" s="80">
        <v>0</v>
      </c>
      <c r="CC434" s="80">
        <v>0</v>
      </c>
    </row>
    <row r="435" spans="1:81">
      <c r="A435" s="80" t="s">
        <v>2222</v>
      </c>
      <c r="B435" s="80">
        <v>281</v>
      </c>
      <c r="C435" s="80">
        <v>9</v>
      </c>
      <c r="D435" s="80">
        <v>17</v>
      </c>
      <c r="E435" s="80">
        <v>2012</v>
      </c>
      <c r="F435" s="80" t="s">
        <v>88</v>
      </c>
      <c r="G435" s="80" t="s">
        <v>2213</v>
      </c>
      <c r="H435" s="80" t="s">
        <v>2214</v>
      </c>
      <c r="I435" s="177"/>
      <c r="J435" s="81">
        <v>25.51239737105675</v>
      </c>
      <c r="K435" s="81">
        <v>0.98350020830622642</v>
      </c>
      <c r="L435" s="81">
        <v>0.16162230063829286</v>
      </c>
      <c r="M435" s="81">
        <v>25.010034092306146</v>
      </c>
      <c r="N435" s="81">
        <v>21.875200330619613</v>
      </c>
      <c r="O435" s="81">
        <v>14.576801959046504</v>
      </c>
      <c r="P435" s="81">
        <v>10.7843189626428</v>
      </c>
      <c r="Q435" s="81">
        <v>0.9331115532004326</v>
      </c>
      <c r="R435" s="81">
        <v>0</v>
      </c>
      <c r="S435" s="81">
        <v>0</v>
      </c>
      <c r="T435" s="82"/>
      <c r="U435" s="81">
        <v>572164</v>
      </c>
      <c r="V435" s="81">
        <v>329</v>
      </c>
      <c r="W435" s="81">
        <v>4</v>
      </c>
      <c r="X435" s="81">
        <v>4375</v>
      </c>
      <c r="Y435" s="81">
        <v>4646</v>
      </c>
      <c r="Z435" s="81">
        <v>7624</v>
      </c>
      <c r="AA435" s="81">
        <v>2167</v>
      </c>
      <c r="AB435" s="81">
        <v>12238</v>
      </c>
      <c r="AC435" s="81">
        <v>0</v>
      </c>
      <c r="AD435" s="81">
        <v>0</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3.66</v>
      </c>
      <c r="BJ435" s="81">
        <v>0</v>
      </c>
      <c r="BK435" s="81">
        <v>4.2699999999999996</v>
      </c>
      <c r="BL435" s="81">
        <v>0</v>
      </c>
      <c r="BM435" s="82"/>
      <c r="BN435" s="81">
        <v>0</v>
      </c>
      <c r="BO435" s="81">
        <v>0</v>
      </c>
      <c r="BP435" s="81">
        <v>1</v>
      </c>
      <c r="BQ435" s="81">
        <v>0</v>
      </c>
      <c r="BR435" s="81">
        <v>1</v>
      </c>
      <c r="BS435" s="81">
        <v>0</v>
      </c>
      <c r="BT435"/>
      <c r="BU435" s="80">
        <v>7.93</v>
      </c>
      <c r="BV435" s="80">
        <v>0</v>
      </c>
      <c r="BW435" s="80">
        <v>0</v>
      </c>
      <c r="BX435" s="80">
        <v>0</v>
      </c>
      <c r="BY435" s="80">
        <v>0</v>
      </c>
      <c r="BZ435" s="80">
        <v>0</v>
      </c>
      <c r="CA435" s="80">
        <v>0</v>
      </c>
      <c r="CB435" s="80">
        <v>0</v>
      </c>
      <c r="CC435" s="80">
        <v>0</v>
      </c>
    </row>
    <row r="436" spans="1:81">
      <c r="A436" s="80" t="s">
        <v>2223</v>
      </c>
      <c r="B436" s="80">
        <v>282</v>
      </c>
      <c r="C436" s="80">
        <v>10</v>
      </c>
      <c r="D436" s="80">
        <v>17</v>
      </c>
      <c r="E436" s="80">
        <v>2013</v>
      </c>
      <c r="F436" s="80" t="s">
        <v>89</v>
      </c>
      <c r="G436" s="80" t="s">
        <v>2213</v>
      </c>
      <c r="H436" s="80" t="s">
        <v>2214</v>
      </c>
      <c r="I436" s="177"/>
      <c r="J436" s="81">
        <v>23.614052898112178</v>
      </c>
      <c r="K436" s="81">
        <v>0.82452490406217804</v>
      </c>
      <c r="L436" s="81">
        <v>0.1501063394033291</v>
      </c>
      <c r="M436" s="81">
        <v>24.717654749868387</v>
      </c>
      <c r="N436" s="81">
        <v>22.074908459643424</v>
      </c>
      <c r="O436" s="81">
        <v>14.09105926354972</v>
      </c>
      <c r="P436" s="81">
        <v>10.999790845716014</v>
      </c>
      <c r="Q436" s="81">
        <v>0.94660801067449296</v>
      </c>
      <c r="R436" s="81">
        <v>0</v>
      </c>
      <c r="S436" s="81">
        <v>0</v>
      </c>
      <c r="T436" s="82"/>
      <c r="U436" s="81">
        <v>506642</v>
      </c>
      <c r="V436" s="81">
        <v>329</v>
      </c>
      <c r="W436" s="81">
        <v>4</v>
      </c>
      <c r="X436" s="81">
        <v>4375</v>
      </c>
      <c r="Y436" s="81">
        <v>4670</v>
      </c>
      <c r="Z436" s="81">
        <v>7699</v>
      </c>
      <c r="AA436" s="81">
        <v>2202</v>
      </c>
      <c r="AB436" s="81">
        <v>12237</v>
      </c>
      <c r="AC436" s="81">
        <v>0</v>
      </c>
      <c r="AD436" s="81">
        <v>0</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4.4989999999999997</v>
      </c>
      <c r="BJ436" s="81">
        <v>0</v>
      </c>
      <c r="BK436" s="81">
        <v>9.6930000000000014</v>
      </c>
      <c r="BL436" s="81">
        <v>0</v>
      </c>
      <c r="BM436" s="82"/>
      <c r="BN436" s="81">
        <v>0</v>
      </c>
      <c r="BO436" s="81">
        <v>0</v>
      </c>
      <c r="BP436" s="81">
        <v>1</v>
      </c>
      <c r="BQ436" s="81">
        <v>0</v>
      </c>
      <c r="BR436" s="81">
        <v>2</v>
      </c>
      <c r="BS436" s="81">
        <v>0</v>
      </c>
      <c r="BT436"/>
      <c r="BU436" s="80">
        <v>14.192</v>
      </c>
      <c r="BV436" s="80">
        <v>0</v>
      </c>
      <c r="BW436" s="80">
        <v>0</v>
      </c>
      <c r="BX436" s="80">
        <v>0</v>
      </c>
      <c r="BY436" s="80">
        <v>0</v>
      </c>
      <c r="BZ436" s="80">
        <v>0</v>
      </c>
      <c r="CA436" s="80">
        <v>0</v>
      </c>
      <c r="CB436" s="80">
        <v>0</v>
      </c>
      <c r="CC436" s="80">
        <v>0</v>
      </c>
    </row>
    <row r="437" spans="1:81">
      <c r="A437" s="80" t="s">
        <v>2224</v>
      </c>
      <c r="B437" s="80">
        <v>283</v>
      </c>
      <c r="C437" s="80">
        <v>11</v>
      </c>
      <c r="D437" s="80">
        <v>17</v>
      </c>
      <c r="E437" s="80">
        <v>2014</v>
      </c>
      <c r="F437" s="80" t="s">
        <v>90</v>
      </c>
      <c r="G437" s="80" t="s">
        <v>2213</v>
      </c>
      <c r="H437" s="80" t="s">
        <v>2214</v>
      </c>
      <c r="I437" s="177"/>
      <c r="J437" s="81">
        <v>28.078582674544556</v>
      </c>
      <c r="K437" s="81">
        <v>1.0955566415440978</v>
      </c>
      <c r="L437" s="81">
        <v>0.29491830621861209</v>
      </c>
      <c r="M437" s="81">
        <v>32.652663212915343</v>
      </c>
      <c r="N437" s="81">
        <v>20.504724133385391</v>
      </c>
      <c r="O437" s="81">
        <v>13.467765531331819</v>
      </c>
      <c r="P437" s="81">
        <v>11.41351718649115</v>
      </c>
      <c r="Q437" s="81">
        <v>0.91067689469318414</v>
      </c>
      <c r="R437" s="81">
        <v>0</v>
      </c>
      <c r="S437" s="81">
        <v>0</v>
      </c>
      <c r="T437" s="82"/>
      <c r="U437" s="81">
        <v>643227</v>
      </c>
      <c r="V437" s="81">
        <v>380</v>
      </c>
      <c r="W437" s="81">
        <v>8</v>
      </c>
      <c r="X437" s="81">
        <v>5703</v>
      </c>
      <c r="Y437" s="81">
        <v>4720</v>
      </c>
      <c r="Z437" s="81">
        <v>7750</v>
      </c>
      <c r="AA437" s="81">
        <v>2273</v>
      </c>
      <c r="AB437" s="81">
        <v>12270</v>
      </c>
      <c r="AC437" s="81">
        <v>0</v>
      </c>
      <c r="AD437" s="81">
        <v>0</v>
      </c>
      <c r="AE437" s="82"/>
      <c r="AF437" s="81">
        <v>8064447.2165126968</v>
      </c>
      <c r="AG437" s="81">
        <v>832290.48367569782</v>
      </c>
      <c r="AH437" s="81">
        <v>72396.267149930645</v>
      </c>
      <c r="AI437" s="81">
        <v>34543532.251412809</v>
      </c>
      <c r="AJ437" s="81">
        <v>24818109.587990593</v>
      </c>
      <c r="AK437" s="81">
        <v>0</v>
      </c>
      <c r="AL437" s="81">
        <v>0</v>
      </c>
      <c r="AM437" s="81">
        <v>1684487.6467523484</v>
      </c>
      <c r="AN437" s="81">
        <v>0</v>
      </c>
      <c r="AO437" s="81">
        <v>0</v>
      </c>
      <c r="AP437" s="82"/>
      <c r="AQ437" s="81">
        <v>137</v>
      </c>
      <c r="AR437" s="81">
        <v>74</v>
      </c>
      <c r="AS437" s="81">
        <v>0</v>
      </c>
      <c r="AT437" s="81">
        <v>0</v>
      </c>
      <c r="AU437" s="81">
        <v>0</v>
      </c>
      <c r="AV437" s="81">
        <v>0</v>
      </c>
      <c r="AW437" s="81" t="s">
        <v>564</v>
      </c>
      <c r="AX437" s="82"/>
      <c r="AY437" s="81">
        <v>648.5</v>
      </c>
      <c r="AZ437" s="81">
        <v>6090.5749999999998</v>
      </c>
      <c r="BA437" s="81">
        <v>0</v>
      </c>
      <c r="BB437" s="81">
        <v>0</v>
      </c>
      <c r="BC437" s="81">
        <v>0</v>
      </c>
      <c r="BD437" s="81">
        <v>0</v>
      </c>
      <c r="BE437" s="81" t="s">
        <v>564</v>
      </c>
      <c r="BF437" s="82"/>
      <c r="BG437" s="81">
        <v>0</v>
      </c>
      <c r="BH437" s="81">
        <v>0</v>
      </c>
      <c r="BI437" s="81">
        <v>4.6399999999999997</v>
      </c>
      <c r="BJ437" s="81">
        <v>0</v>
      </c>
      <c r="BK437" s="81">
        <v>8.6210000000000004</v>
      </c>
      <c r="BL437" s="81">
        <v>0</v>
      </c>
      <c r="BM437" s="82"/>
      <c r="BN437" s="81">
        <v>0</v>
      </c>
      <c r="BO437" s="81">
        <v>0</v>
      </c>
      <c r="BP437" s="81">
        <v>1</v>
      </c>
      <c r="BQ437" s="81">
        <v>0</v>
      </c>
      <c r="BR437" s="81">
        <v>2</v>
      </c>
      <c r="BS437" s="81">
        <v>0</v>
      </c>
      <c r="BT437"/>
      <c r="BU437" s="80">
        <v>13.260999999999999</v>
      </c>
      <c r="BV437" s="80">
        <v>0</v>
      </c>
      <c r="BW437" s="80">
        <v>0</v>
      </c>
      <c r="BX437" s="80">
        <v>0</v>
      </c>
      <c r="BY437" s="80">
        <v>0</v>
      </c>
      <c r="BZ437" s="80">
        <v>0</v>
      </c>
      <c r="CA437" s="80">
        <v>0</v>
      </c>
      <c r="CB437" s="80">
        <v>0</v>
      </c>
      <c r="CC437" s="80">
        <v>0</v>
      </c>
    </row>
    <row r="438" spans="1:81">
      <c r="A438" s="80" t="s">
        <v>2225</v>
      </c>
      <c r="B438" s="80">
        <v>284</v>
      </c>
      <c r="C438" s="80">
        <v>12</v>
      </c>
      <c r="D438" s="80">
        <v>17</v>
      </c>
      <c r="E438" s="80">
        <v>2015</v>
      </c>
      <c r="F438" s="80" t="s">
        <v>91</v>
      </c>
      <c r="G438" s="80" t="s">
        <v>2213</v>
      </c>
      <c r="H438" s="80" t="s">
        <v>2214</v>
      </c>
      <c r="I438" s="177"/>
      <c r="J438" s="81">
        <v>31.284213107934033</v>
      </c>
      <c r="K438" s="81">
        <v>0.99108825908806242</v>
      </c>
      <c r="L438" s="81">
        <v>0.44908173786352884</v>
      </c>
      <c r="M438" s="81">
        <v>29.706191033365947</v>
      </c>
      <c r="N438" s="81">
        <v>22.027429596830622</v>
      </c>
      <c r="O438" s="81">
        <v>13.433910706974329</v>
      </c>
      <c r="P438" s="81">
        <v>11.628534664400222</v>
      </c>
      <c r="Q438" s="81">
        <v>0.89317859315516801</v>
      </c>
      <c r="R438" s="81">
        <v>0</v>
      </c>
      <c r="S438" s="81">
        <v>0</v>
      </c>
      <c r="T438" s="82"/>
      <c r="U438" s="81">
        <v>701372</v>
      </c>
      <c r="V438" s="81">
        <v>380</v>
      </c>
      <c r="W438" s="81">
        <v>8</v>
      </c>
      <c r="X438" s="81">
        <v>5703</v>
      </c>
      <c r="Y438" s="81">
        <v>4781</v>
      </c>
      <c r="Z438" s="81">
        <v>7805</v>
      </c>
      <c r="AA438" s="81">
        <v>2314</v>
      </c>
      <c r="AB438" s="81">
        <v>12293</v>
      </c>
      <c r="AC438" s="81">
        <v>0</v>
      </c>
      <c r="AD438" s="81">
        <v>0</v>
      </c>
      <c r="AE438" s="82"/>
      <c r="AF438" s="81">
        <v>8883658.0766791217</v>
      </c>
      <c r="AG438" s="81">
        <v>710571.29279498802</v>
      </c>
      <c r="AH438" s="81">
        <v>90250.197333605887</v>
      </c>
      <c r="AI438" s="81">
        <v>34383945.752666965</v>
      </c>
      <c r="AJ438" s="81">
        <v>26395655.1265346</v>
      </c>
      <c r="AK438" s="81">
        <v>0</v>
      </c>
      <c r="AL438" s="81">
        <v>0</v>
      </c>
      <c r="AM438" s="81">
        <v>1684704.0828044792</v>
      </c>
      <c r="AN438" s="81">
        <v>0</v>
      </c>
      <c r="AO438" s="81">
        <v>0</v>
      </c>
      <c r="AP438" s="82"/>
      <c r="AQ438" s="81">
        <v>163</v>
      </c>
      <c r="AR438" s="81">
        <v>103</v>
      </c>
      <c r="AS438" s="81">
        <v>0</v>
      </c>
      <c r="AT438" s="81">
        <v>0</v>
      </c>
      <c r="AU438" s="81">
        <v>0</v>
      </c>
      <c r="AV438" s="81">
        <v>0</v>
      </c>
      <c r="AW438" s="81" t="s">
        <v>564</v>
      </c>
      <c r="AX438" s="82"/>
      <c r="AY438" s="81">
        <v>778.9</v>
      </c>
      <c r="AZ438" s="81">
        <v>6800.1750000000002</v>
      </c>
      <c r="BA438" s="81">
        <v>0</v>
      </c>
      <c r="BB438" s="81">
        <v>0</v>
      </c>
      <c r="BC438" s="81">
        <v>0</v>
      </c>
      <c r="BD438" s="81">
        <v>0</v>
      </c>
      <c r="BE438" s="81" t="s">
        <v>564</v>
      </c>
      <c r="BF438" s="82"/>
      <c r="BG438" s="81">
        <v>0</v>
      </c>
      <c r="BH438" s="81">
        <v>0</v>
      </c>
      <c r="BI438" s="81">
        <v>4.4930000000000003</v>
      </c>
      <c r="BJ438" s="81">
        <v>0</v>
      </c>
      <c r="BK438" s="81">
        <v>5.1879999999999997</v>
      </c>
      <c r="BL438" s="81">
        <v>0</v>
      </c>
      <c r="BM438" s="82"/>
      <c r="BN438" s="81">
        <v>0</v>
      </c>
      <c r="BO438" s="81">
        <v>0</v>
      </c>
      <c r="BP438" s="81">
        <v>1</v>
      </c>
      <c r="BQ438" s="81">
        <v>0</v>
      </c>
      <c r="BR438" s="81">
        <v>1</v>
      </c>
      <c r="BS438" s="81">
        <v>0</v>
      </c>
      <c r="BT438"/>
      <c r="BU438" s="80">
        <v>9.6809999999999992</v>
      </c>
      <c r="BV438" s="80">
        <v>0</v>
      </c>
      <c r="BW438" s="80">
        <v>0</v>
      </c>
      <c r="BX438" s="80">
        <v>0</v>
      </c>
      <c r="BY438" s="80">
        <v>0</v>
      </c>
      <c r="BZ438" s="80">
        <v>0</v>
      </c>
      <c r="CA438" s="80">
        <v>0</v>
      </c>
      <c r="CB438" s="80">
        <v>0</v>
      </c>
      <c r="CC438" s="80">
        <v>0</v>
      </c>
    </row>
    <row r="439" spans="1:81">
      <c r="A439" s="80" t="s">
        <v>2226</v>
      </c>
      <c r="B439" s="80">
        <v>285</v>
      </c>
      <c r="C439" s="80">
        <v>13</v>
      </c>
      <c r="D439" s="80">
        <v>17</v>
      </c>
      <c r="E439" s="80">
        <v>2016</v>
      </c>
      <c r="F439" s="80" t="s">
        <v>92</v>
      </c>
      <c r="G439" s="80" t="s">
        <v>2213</v>
      </c>
      <c r="H439" s="80" t="s">
        <v>2214</v>
      </c>
      <c r="I439" s="177"/>
      <c r="J439" s="81">
        <v>35.859835319864168</v>
      </c>
      <c r="K439" s="81">
        <v>0.98315088729740263</v>
      </c>
      <c r="L439" s="81">
        <v>0.35091403533987742</v>
      </c>
      <c r="M439" s="81">
        <v>29.678467676388195</v>
      </c>
      <c r="N439" s="81">
        <v>19.247743658132578</v>
      </c>
      <c r="O439" s="81">
        <v>13.478212314763075</v>
      </c>
      <c r="P439" s="81">
        <v>11.942738513921245</v>
      </c>
      <c r="Q439" s="81">
        <v>0.87174048774081958</v>
      </c>
      <c r="R439" s="81">
        <v>0</v>
      </c>
      <c r="S439" s="81">
        <v>0</v>
      </c>
      <c r="T439" s="82"/>
      <c r="U439" s="81">
        <v>772644</v>
      </c>
      <c r="V439" s="81">
        <v>380</v>
      </c>
      <c r="W439" s="81">
        <v>8</v>
      </c>
      <c r="X439" s="81">
        <v>5703</v>
      </c>
      <c r="Y439" s="81">
        <v>4823</v>
      </c>
      <c r="Z439" s="81">
        <v>7927</v>
      </c>
      <c r="AA439" s="81">
        <v>2458</v>
      </c>
      <c r="AB439" s="81">
        <v>12342</v>
      </c>
      <c r="AC439" s="81">
        <v>0</v>
      </c>
      <c r="AD439" s="81">
        <v>0</v>
      </c>
      <c r="AE439" s="82"/>
      <c r="AF439" s="81">
        <v>10507338.619353119</v>
      </c>
      <c r="AG439" s="81">
        <v>699036.96130911505</v>
      </c>
      <c r="AH439" s="81">
        <v>55925.970303386501</v>
      </c>
      <c r="AI439" s="81">
        <v>35449012.591623083</v>
      </c>
      <c r="AJ439" s="81">
        <v>23406002.63396043</v>
      </c>
      <c r="AK439" s="81">
        <v>0</v>
      </c>
      <c r="AL439" s="81">
        <v>0</v>
      </c>
      <c r="AM439" s="81">
        <v>1692733.394113912</v>
      </c>
      <c r="AN439" s="81">
        <v>0</v>
      </c>
      <c r="AO439" s="81">
        <v>0</v>
      </c>
      <c r="AP439" s="82"/>
      <c r="AQ439" s="81">
        <v>197</v>
      </c>
      <c r="AR439" s="81">
        <v>114</v>
      </c>
      <c r="AS439" s="81">
        <v>0</v>
      </c>
      <c r="AT439" s="81">
        <v>0</v>
      </c>
      <c r="AU439" s="81">
        <v>0</v>
      </c>
      <c r="AV439" s="81">
        <v>0</v>
      </c>
      <c r="AW439" s="81" t="s">
        <v>564</v>
      </c>
      <c r="AX439" s="82"/>
      <c r="AY439" s="81">
        <v>941.9</v>
      </c>
      <c r="AZ439" s="81">
        <v>6933.4750000000004</v>
      </c>
      <c r="BA439" s="81">
        <v>0</v>
      </c>
      <c r="BB439" s="81">
        <v>0</v>
      </c>
      <c r="BC439" s="81">
        <v>0</v>
      </c>
      <c r="BD439" s="81">
        <v>0</v>
      </c>
      <c r="BE439" s="81" t="s">
        <v>564</v>
      </c>
      <c r="BF439" s="82"/>
      <c r="BG439" s="81">
        <v>0</v>
      </c>
      <c r="BH439" s="81">
        <v>0</v>
      </c>
      <c r="BI439" s="81">
        <v>4.8559999999999999</v>
      </c>
      <c r="BJ439" s="81">
        <v>0</v>
      </c>
      <c r="BK439" s="81">
        <v>5.1749999999999998</v>
      </c>
      <c r="BL439" s="81">
        <v>0</v>
      </c>
      <c r="BM439" s="82"/>
      <c r="BN439" s="81">
        <v>0</v>
      </c>
      <c r="BO439" s="81">
        <v>0</v>
      </c>
      <c r="BP439" s="81">
        <v>1</v>
      </c>
      <c r="BQ439" s="81">
        <v>0</v>
      </c>
      <c r="BR439" s="81">
        <v>1</v>
      </c>
      <c r="BS439" s="81">
        <v>0</v>
      </c>
      <c r="BT439"/>
      <c r="BU439" s="80">
        <v>10.031000000000001</v>
      </c>
      <c r="BV439" s="80">
        <v>0</v>
      </c>
      <c r="BW439" s="80">
        <v>0</v>
      </c>
      <c r="BX439" s="80">
        <v>0</v>
      </c>
      <c r="BY439" s="80">
        <v>0</v>
      </c>
      <c r="BZ439" s="80">
        <v>0</v>
      </c>
      <c r="CA439" s="80">
        <v>0</v>
      </c>
      <c r="CB439" s="80">
        <v>0</v>
      </c>
      <c r="CC439" s="80">
        <v>0</v>
      </c>
    </row>
    <row r="440" spans="1:81">
      <c r="A440" s="80" t="s">
        <v>2227</v>
      </c>
      <c r="B440" s="80">
        <v>286</v>
      </c>
      <c r="C440" s="80">
        <v>14</v>
      </c>
      <c r="D440" s="80">
        <v>17</v>
      </c>
      <c r="E440" s="80">
        <v>2017</v>
      </c>
      <c r="F440" s="80" t="s">
        <v>71</v>
      </c>
      <c r="G440" s="80" t="s">
        <v>2213</v>
      </c>
      <c r="H440" s="80" t="s">
        <v>2214</v>
      </c>
      <c r="I440" s="177"/>
      <c r="J440" s="81">
        <v>36.263392860956039</v>
      </c>
      <c r="K440" s="81">
        <v>1.0226932030083009</v>
      </c>
      <c r="L440" s="81">
        <v>0.33233089512973729</v>
      </c>
      <c r="M440" s="81">
        <v>28.075580836515204</v>
      </c>
      <c r="N440" s="81">
        <v>19.714661061878481</v>
      </c>
      <c r="O440" s="81">
        <v>13.4890914897976</v>
      </c>
      <c r="P440" s="81">
        <v>12.629900629197426</v>
      </c>
      <c r="Q440" s="81">
        <v>0.85307522922946666</v>
      </c>
      <c r="R440" s="81">
        <v>0</v>
      </c>
      <c r="S440" s="81">
        <v>0</v>
      </c>
      <c r="T440" s="82"/>
      <c r="U440" s="81">
        <v>858893</v>
      </c>
      <c r="V440" s="81">
        <v>380</v>
      </c>
      <c r="W440" s="81">
        <v>8</v>
      </c>
      <c r="X440" s="81">
        <v>5703</v>
      </c>
      <c r="Y440" s="81">
        <v>4931</v>
      </c>
      <c r="Z440" s="81">
        <v>8065</v>
      </c>
      <c r="AA440" s="81">
        <v>2616</v>
      </c>
      <c r="AB440" s="81">
        <v>12490</v>
      </c>
      <c r="AC440" s="81">
        <v>0</v>
      </c>
      <c r="AD440" s="81">
        <v>0</v>
      </c>
      <c r="AE440" s="82"/>
      <c r="AF440" s="81">
        <v>11333879.964742759</v>
      </c>
      <c r="AG440" s="81">
        <v>717270.23141183215</v>
      </c>
      <c r="AH440" s="81">
        <v>70596.020210271978</v>
      </c>
      <c r="AI440" s="81">
        <v>34878994.074591734</v>
      </c>
      <c r="AJ440" s="81">
        <v>24629975.16398216</v>
      </c>
      <c r="AK440" s="81">
        <v>0</v>
      </c>
      <c r="AL440" s="81">
        <v>0</v>
      </c>
      <c r="AM440" s="81">
        <v>1715712.358371109</v>
      </c>
      <c r="AN440" s="81">
        <v>0</v>
      </c>
      <c r="AO440" s="81">
        <v>0</v>
      </c>
      <c r="AP440" s="82"/>
      <c r="AQ440" s="81">
        <v>232</v>
      </c>
      <c r="AR440" s="81">
        <v>125</v>
      </c>
      <c r="AS440" s="81">
        <v>0</v>
      </c>
      <c r="AT440" s="81">
        <v>0</v>
      </c>
      <c r="AU440" s="81">
        <v>0</v>
      </c>
      <c r="AV440" s="81">
        <v>0</v>
      </c>
      <c r="AW440" s="81" t="s">
        <v>564</v>
      </c>
      <c r="AX440" s="82"/>
      <c r="AY440" s="81">
        <v>1115.0999999999999</v>
      </c>
      <c r="AZ440" s="81">
        <v>7131.2749999999996</v>
      </c>
      <c r="BA440" s="81">
        <v>0</v>
      </c>
      <c r="BB440" s="81">
        <v>0</v>
      </c>
      <c r="BC440" s="81">
        <v>0</v>
      </c>
      <c r="BD440" s="81">
        <v>0</v>
      </c>
      <c r="BE440" s="81" t="s">
        <v>564</v>
      </c>
      <c r="BF440" s="82"/>
      <c r="BG440" s="81">
        <v>0</v>
      </c>
      <c r="BH440" s="81">
        <v>0</v>
      </c>
      <c r="BI440" s="81">
        <v>4.8109999999999999</v>
      </c>
      <c r="BJ440" s="81">
        <v>0</v>
      </c>
      <c r="BK440" s="81">
        <v>5.3120000000000003</v>
      </c>
      <c r="BL440" s="81">
        <v>0</v>
      </c>
      <c r="BM440" s="82"/>
      <c r="BN440" s="81">
        <v>0</v>
      </c>
      <c r="BO440" s="81">
        <v>0</v>
      </c>
      <c r="BP440" s="81">
        <v>1</v>
      </c>
      <c r="BQ440" s="81">
        <v>0</v>
      </c>
      <c r="BR440" s="81">
        <v>1</v>
      </c>
      <c r="BS440" s="81">
        <v>0</v>
      </c>
      <c r="BT440"/>
      <c r="BU440" s="80">
        <v>10.122999999999999</v>
      </c>
      <c r="BV440" s="80">
        <v>0</v>
      </c>
      <c r="BW440" s="80">
        <v>0</v>
      </c>
      <c r="BX440" s="80">
        <v>0</v>
      </c>
      <c r="BY440" s="80">
        <v>0</v>
      </c>
      <c r="BZ440" s="80">
        <v>0</v>
      </c>
      <c r="CA440" s="80">
        <v>0</v>
      </c>
      <c r="CB440" s="80">
        <v>0</v>
      </c>
      <c r="CC440" s="80">
        <v>0</v>
      </c>
    </row>
    <row r="441" spans="1:81">
      <c r="A441" s="80" t="s">
        <v>2228</v>
      </c>
      <c r="B441" s="80">
        <v>287</v>
      </c>
      <c r="C441" s="80">
        <v>15</v>
      </c>
      <c r="D441" s="80">
        <v>17</v>
      </c>
      <c r="E441" s="80">
        <v>2018</v>
      </c>
      <c r="F441" s="80" t="s">
        <v>93</v>
      </c>
      <c r="G441" s="80" t="s">
        <v>2213</v>
      </c>
      <c r="H441" s="80" t="s">
        <v>2214</v>
      </c>
      <c r="I441" s="177"/>
      <c r="J441" s="81">
        <v>46.592909471853375</v>
      </c>
      <c r="K441" s="81">
        <v>0.9489846223455668</v>
      </c>
      <c r="L441" s="81">
        <v>0.30275983174255611</v>
      </c>
      <c r="M441" s="81">
        <v>26.106236002197747</v>
      </c>
      <c r="N441" s="81">
        <v>15.990306689943464</v>
      </c>
      <c r="O441" s="81">
        <v>13.378438643007236</v>
      </c>
      <c r="P441" s="81">
        <v>12.886570414012551</v>
      </c>
      <c r="Q441" s="81">
        <v>0.79541353540668647</v>
      </c>
      <c r="R441" s="81">
        <v>0</v>
      </c>
      <c r="S441" s="81">
        <v>0</v>
      </c>
      <c r="T441" s="82"/>
      <c r="U441" s="81">
        <v>1267975</v>
      </c>
      <c r="V441" s="81">
        <v>380</v>
      </c>
      <c r="W441" s="81">
        <v>8</v>
      </c>
      <c r="X441" s="81">
        <v>5703</v>
      </c>
      <c r="Y441" s="81">
        <v>4990</v>
      </c>
      <c r="Z441" s="81">
        <v>8152</v>
      </c>
      <c r="AA441" s="81">
        <v>2696</v>
      </c>
      <c r="AB441" s="81">
        <v>12550</v>
      </c>
      <c r="AC441" s="81">
        <v>0</v>
      </c>
      <c r="AD441" s="81">
        <v>0</v>
      </c>
      <c r="AE441" s="82"/>
      <c r="AF441" s="81">
        <v>15475947.85031643</v>
      </c>
      <c r="AG441" s="81">
        <v>662743.60290870827</v>
      </c>
      <c r="AH441" s="81">
        <v>66144.337041351144</v>
      </c>
      <c r="AI441" s="81">
        <v>33681830.005423777</v>
      </c>
      <c r="AJ441" s="81">
        <v>21223743.139426809</v>
      </c>
      <c r="AK441" s="81">
        <v>0</v>
      </c>
      <c r="AL441" s="81">
        <v>0</v>
      </c>
      <c r="AM441" s="81">
        <v>1727521.4394311931</v>
      </c>
      <c r="AN441" s="81">
        <v>0</v>
      </c>
      <c r="AO441" s="81">
        <v>0</v>
      </c>
      <c r="AP441" s="82"/>
      <c r="AQ441" s="81">
        <v>266</v>
      </c>
      <c r="AR441" s="81">
        <v>141</v>
      </c>
      <c r="AS441" s="81">
        <v>0</v>
      </c>
      <c r="AT441" s="81">
        <v>0</v>
      </c>
      <c r="AU441" s="81">
        <v>0</v>
      </c>
      <c r="AV441" s="81">
        <v>0</v>
      </c>
      <c r="AW441" s="81" t="s">
        <v>564</v>
      </c>
      <c r="AX441" s="82"/>
      <c r="AY441" s="81">
        <v>1298.9000000000001</v>
      </c>
      <c r="AZ441" s="81">
        <v>8301.375</v>
      </c>
      <c r="BA441" s="81">
        <v>0</v>
      </c>
      <c r="BB441" s="81">
        <v>0</v>
      </c>
      <c r="BC441" s="81">
        <v>0</v>
      </c>
      <c r="BD441" s="81">
        <v>0</v>
      </c>
      <c r="BE441" s="81" t="s">
        <v>564</v>
      </c>
      <c r="BF441" s="82"/>
      <c r="BG441" s="81">
        <v>0</v>
      </c>
      <c r="BH441" s="81">
        <v>0</v>
      </c>
      <c r="BI441" s="81">
        <v>4.9420000000000002</v>
      </c>
      <c r="BJ441" s="81">
        <v>0</v>
      </c>
      <c r="BK441" s="81">
        <v>5.5490000000000004</v>
      </c>
      <c r="BL441" s="81">
        <v>0</v>
      </c>
      <c r="BM441" s="82"/>
      <c r="BN441" s="81">
        <v>0</v>
      </c>
      <c r="BO441" s="81">
        <v>0</v>
      </c>
      <c r="BP441" s="81">
        <v>1</v>
      </c>
      <c r="BQ441" s="81">
        <v>0</v>
      </c>
      <c r="BR441" s="81">
        <v>1</v>
      </c>
      <c r="BS441" s="81">
        <v>0</v>
      </c>
      <c r="BT441"/>
      <c r="BU441" s="80">
        <v>10.491</v>
      </c>
      <c r="BV441" s="80">
        <v>0</v>
      </c>
      <c r="BW441" s="80">
        <v>0</v>
      </c>
      <c r="BX441" s="80">
        <v>0</v>
      </c>
      <c r="BY441" s="80">
        <v>0</v>
      </c>
      <c r="BZ441" s="80">
        <v>0</v>
      </c>
      <c r="CA441" s="80">
        <v>0</v>
      </c>
      <c r="CB441" s="80">
        <v>0</v>
      </c>
      <c r="CC441" s="80">
        <v>0</v>
      </c>
    </row>
    <row r="442" spans="1:81">
      <c r="A442" s="80" t="s">
        <v>2229</v>
      </c>
      <c r="B442" s="80">
        <v>288</v>
      </c>
      <c r="C442" s="80">
        <v>16</v>
      </c>
      <c r="D442" s="80">
        <v>17</v>
      </c>
      <c r="E442" s="80">
        <v>2019</v>
      </c>
      <c r="F442" s="80" t="s">
        <v>73</v>
      </c>
      <c r="G442" s="80" t="s">
        <v>2213</v>
      </c>
      <c r="H442" s="80" t="s">
        <v>2214</v>
      </c>
      <c r="I442" s="177"/>
      <c r="J442" s="81">
        <v>28.168631871822374</v>
      </c>
      <c r="K442" s="81">
        <v>0.84537130786853631</v>
      </c>
      <c r="L442" s="81">
        <v>0.30199503358879465</v>
      </c>
      <c r="M442" s="81">
        <v>23.708642468430622</v>
      </c>
      <c r="N442" s="81">
        <v>14.25303350312404</v>
      </c>
      <c r="O442" s="81">
        <v>13.025730748575853</v>
      </c>
      <c r="P442" s="81">
        <v>13.282334239588691</v>
      </c>
      <c r="Q442" s="81">
        <v>0.77814784090118272</v>
      </c>
      <c r="R442" s="81">
        <v>0</v>
      </c>
      <c r="S442" s="81">
        <v>0</v>
      </c>
      <c r="T442" s="82"/>
      <c r="U442" s="81">
        <v>748587</v>
      </c>
      <c r="V442" s="81">
        <v>380</v>
      </c>
      <c r="W442" s="81">
        <v>8</v>
      </c>
      <c r="X442" s="81">
        <v>5703</v>
      </c>
      <c r="Y442" s="81">
        <v>5108</v>
      </c>
      <c r="Z442" s="81">
        <v>8155</v>
      </c>
      <c r="AA442" s="81">
        <v>2758</v>
      </c>
      <c r="AB442" s="81">
        <v>12610</v>
      </c>
      <c r="AC442" s="81">
        <v>0</v>
      </c>
      <c r="AD442" s="81">
        <v>0</v>
      </c>
      <c r="AE442" s="82"/>
      <c r="AF442" s="81">
        <v>9646385.3966877684</v>
      </c>
      <c r="AG442" s="81">
        <v>653524.9257991903</v>
      </c>
      <c r="AH442" s="81">
        <v>71088.69214026483</v>
      </c>
      <c r="AI442" s="81">
        <v>33331567.038432579</v>
      </c>
      <c r="AJ442" s="81">
        <v>20031511.649789877</v>
      </c>
      <c r="AK442" s="81">
        <v>0</v>
      </c>
      <c r="AL442" s="81">
        <v>0</v>
      </c>
      <c r="AM442" s="81">
        <v>1717387.0719708242</v>
      </c>
      <c r="AN442" s="81">
        <v>0</v>
      </c>
      <c r="AO442" s="81">
        <v>0</v>
      </c>
      <c r="AP442" s="82"/>
      <c r="AQ442" s="81">
        <v>308</v>
      </c>
      <c r="AR442" s="81">
        <v>150</v>
      </c>
      <c r="AS442" s="81">
        <v>0</v>
      </c>
      <c r="AT442" s="81">
        <v>0</v>
      </c>
      <c r="AU442" s="81">
        <v>0</v>
      </c>
      <c r="AV442" s="81">
        <v>0</v>
      </c>
      <c r="AW442" s="81" t="s">
        <v>564</v>
      </c>
      <c r="AX442" s="82"/>
      <c r="AY442" s="81">
        <v>1501.1</v>
      </c>
      <c r="AZ442" s="81">
        <v>9339.7749999999996</v>
      </c>
      <c r="BA442" s="81">
        <v>0</v>
      </c>
      <c r="BB442" s="81">
        <v>0</v>
      </c>
      <c r="BC442" s="81">
        <v>0</v>
      </c>
      <c r="BD442" s="81">
        <v>0</v>
      </c>
      <c r="BE442" s="81" t="s">
        <v>564</v>
      </c>
      <c r="BF442" s="82"/>
      <c r="BG442" s="81">
        <v>0</v>
      </c>
      <c r="BH442" s="81">
        <v>0</v>
      </c>
      <c r="BI442" s="81">
        <v>3.915</v>
      </c>
      <c r="BJ442" s="81">
        <v>0</v>
      </c>
      <c r="BK442" s="81">
        <v>5.1429999999999998</v>
      </c>
      <c r="BL442" s="81">
        <v>0</v>
      </c>
      <c r="BM442" s="82"/>
      <c r="BN442" s="81">
        <v>0</v>
      </c>
      <c r="BO442" s="81">
        <v>0</v>
      </c>
      <c r="BP442" s="81">
        <v>1</v>
      </c>
      <c r="BQ442" s="81">
        <v>0</v>
      </c>
      <c r="BR442" s="81">
        <v>1</v>
      </c>
      <c r="BS442" s="81">
        <v>0</v>
      </c>
      <c r="BT442"/>
      <c r="BU442" s="80">
        <v>9.0579999999999998</v>
      </c>
      <c r="BV442" s="80">
        <v>0</v>
      </c>
      <c r="BW442" s="80">
        <v>0</v>
      </c>
      <c r="BX442" s="80">
        <v>0</v>
      </c>
      <c r="BY442" s="80">
        <v>0</v>
      </c>
      <c r="BZ442" s="80">
        <v>0</v>
      </c>
      <c r="CA442" s="80">
        <v>0</v>
      </c>
      <c r="CB442" s="80">
        <v>0</v>
      </c>
      <c r="CC442" s="80">
        <v>0</v>
      </c>
    </row>
    <row r="443" spans="1:81">
      <c r="A443" s="80" t="s">
        <v>2230</v>
      </c>
      <c r="B443" s="80">
        <v>289</v>
      </c>
      <c r="C443" s="80">
        <v>17</v>
      </c>
      <c r="D443" s="80">
        <v>17</v>
      </c>
      <c r="E443" s="80">
        <v>2020</v>
      </c>
      <c r="F443" s="80" t="s">
        <v>218</v>
      </c>
      <c r="G443" s="80" t="s">
        <v>2213</v>
      </c>
      <c r="H443" s="80" t="s">
        <v>2214</v>
      </c>
      <c r="I443" s="177"/>
      <c r="J443" s="81">
        <v>47.220062951452277</v>
      </c>
      <c r="K443" s="81">
        <v>0.8554366879741343</v>
      </c>
      <c r="L443" s="81">
        <v>0</v>
      </c>
      <c r="M443" s="81">
        <v>27.814445200008503</v>
      </c>
      <c r="N443" s="81">
        <v>15.719004363445858</v>
      </c>
      <c r="O443" s="81">
        <v>11.535533477884025</v>
      </c>
      <c r="P443" s="81">
        <v>12.659465693847602</v>
      </c>
      <c r="Q443" s="81">
        <v>0.75007049895501132</v>
      </c>
      <c r="R443" s="81">
        <v>0</v>
      </c>
      <c r="S443" s="81">
        <v>0</v>
      </c>
      <c r="T443" s="82"/>
      <c r="U443" s="81">
        <v>1312232</v>
      </c>
      <c r="V443" s="81">
        <v>371</v>
      </c>
      <c r="W443" s="81">
        <v>0</v>
      </c>
      <c r="X443" s="81">
        <v>7479</v>
      </c>
      <c r="Y443" s="81">
        <v>5074</v>
      </c>
      <c r="Z443" s="81">
        <v>8243</v>
      </c>
      <c r="AA443" s="81">
        <v>2856</v>
      </c>
      <c r="AB443" s="81">
        <v>12721</v>
      </c>
      <c r="AC443" s="81">
        <v>0</v>
      </c>
      <c r="AD443" s="81">
        <v>0</v>
      </c>
      <c r="AE443" s="82"/>
      <c r="AF443" s="81">
        <v>17349954.804620329</v>
      </c>
      <c r="AG443" s="81">
        <v>628274.82751553459</v>
      </c>
      <c r="AH443" s="81">
        <v>0</v>
      </c>
      <c r="AI443" s="81">
        <v>40309729.980939962</v>
      </c>
      <c r="AJ443" s="81">
        <v>23482926.579037454</v>
      </c>
      <c r="AK443" s="81"/>
      <c r="AL443" s="81"/>
      <c r="AM443" s="81">
        <v>1660231.8332577944</v>
      </c>
      <c r="AN443" s="81"/>
      <c r="AO443" s="81"/>
      <c r="AP443" s="82"/>
      <c r="AQ443" s="81">
        <v>349</v>
      </c>
      <c r="AR443" s="81">
        <v>153</v>
      </c>
      <c r="AS443" s="81">
        <v>0</v>
      </c>
      <c r="AT443" s="81">
        <v>0</v>
      </c>
      <c r="AU443" s="81">
        <v>0</v>
      </c>
      <c r="AV443" s="81">
        <v>0</v>
      </c>
      <c r="AW443" s="81">
        <v>0</v>
      </c>
      <c r="AX443" s="82"/>
      <c r="AY443" s="81">
        <v>1730.4</v>
      </c>
      <c r="AZ443" s="81">
        <v>9377.3749999999982</v>
      </c>
      <c r="BA443" s="81">
        <v>0</v>
      </c>
      <c r="BB443" s="81">
        <v>0</v>
      </c>
      <c r="BC443" s="81">
        <v>0</v>
      </c>
      <c r="BD443" s="81">
        <v>0</v>
      </c>
      <c r="BE443" s="81">
        <v>0</v>
      </c>
      <c r="BF443" s="82"/>
      <c r="BG443" s="81">
        <v>0</v>
      </c>
      <c r="BH443" s="81">
        <v>0</v>
      </c>
      <c r="BI443" s="81">
        <v>3.4220000000000002</v>
      </c>
      <c r="BJ443" s="81">
        <v>0</v>
      </c>
      <c r="BK443" s="81">
        <v>4.9850000000000003</v>
      </c>
      <c r="BL443" s="81">
        <v>0</v>
      </c>
      <c r="BM443" s="82"/>
      <c r="BN443" s="81">
        <v>0</v>
      </c>
      <c r="BO443" s="81">
        <v>0</v>
      </c>
      <c r="BP443" s="81">
        <v>1</v>
      </c>
      <c r="BQ443" s="81">
        <v>0</v>
      </c>
      <c r="BR443" s="81">
        <v>1</v>
      </c>
      <c r="BS443" s="81">
        <v>0</v>
      </c>
      <c r="BT443"/>
      <c r="BU443" s="80">
        <v>8.407</v>
      </c>
      <c r="BV443" s="80">
        <v>0</v>
      </c>
      <c r="BW443" s="80">
        <v>0</v>
      </c>
      <c r="BX443" s="80">
        <v>0</v>
      </c>
      <c r="BY443" s="80">
        <v>0</v>
      </c>
      <c r="BZ443" s="80">
        <v>0</v>
      </c>
      <c r="CA443" s="80">
        <v>0</v>
      </c>
      <c r="CB443" s="80">
        <v>0</v>
      </c>
      <c r="CC443" s="80">
        <v>0</v>
      </c>
    </row>
    <row r="444" spans="1:81">
      <c r="A444" s="80" t="s">
        <v>2231</v>
      </c>
      <c r="B444" s="80">
        <v>289</v>
      </c>
      <c r="C444" s="80">
        <v>18</v>
      </c>
      <c r="D444" s="80">
        <v>17</v>
      </c>
      <c r="E444" s="80">
        <v>2021</v>
      </c>
      <c r="F444" s="80" t="s">
        <v>75</v>
      </c>
      <c r="G444" s="174" t="s">
        <v>2213</v>
      </c>
      <c r="H444" s="80" t="s">
        <v>2214</v>
      </c>
      <c r="I444" s="177"/>
      <c r="J444" s="81">
        <v>47.715758008402837</v>
      </c>
      <c r="K444" s="81">
        <v>0.94340085921967731</v>
      </c>
      <c r="L444" s="81">
        <v>0</v>
      </c>
      <c r="M444" s="81">
        <v>31.385326928493544</v>
      </c>
      <c r="N444" s="81">
        <v>15.234105546137998</v>
      </c>
      <c r="O444" s="81">
        <v>11.283156232825629</v>
      </c>
      <c r="P444" s="81">
        <v>13.044987786810367</v>
      </c>
      <c r="Q444" s="81">
        <v>0.75937030705751829</v>
      </c>
      <c r="R444" s="81">
        <v>0</v>
      </c>
      <c r="S444" s="81">
        <v>0</v>
      </c>
      <c r="T444" s="82"/>
      <c r="U444" s="81">
        <v>1453058</v>
      </c>
      <c r="V444" s="81">
        <v>371</v>
      </c>
      <c r="W444" s="81">
        <v>0</v>
      </c>
      <c r="X444" s="81">
        <v>7479</v>
      </c>
      <c r="Y444" s="81">
        <v>5120</v>
      </c>
      <c r="Z444" s="81">
        <v>8302</v>
      </c>
      <c r="AA444" s="81">
        <v>2870</v>
      </c>
      <c r="AB444" s="81">
        <v>12726</v>
      </c>
      <c r="AC444" s="81">
        <v>0</v>
      </c>
      <c r="AD444" s="81">
        <v>0</v>
      </c>
      <c r="AE444" s="82"/>
      <c r="AF444" s="81">
        <v>16906144.231908929</v>
      </c>
      <c r="AG444" s="81">
        <v>671700.4003119251</v>
      </c>
      <c r="AH444" s="81">
        <v>0</v>
      </c>
      <c r="AI444" s="81">
        <v>46172874.437424853</v>
      </c>
      <c r="AJ444" s="81">
        <v>22406941.580532003</v>
      </c>
      <c r="AK444" s="81">
        <v>0</v>
      </c>
      <c r="AL444" s="81">
        <v>0</v>
      </c>
      <c r="AM444" s="81">
        <v>1670464.2362421001</v>
      </c>
      <c r="AN444" s="81">
        <v>0</v>
      </c>
      <c r="AO444" s="81">
        <v>0</v>
      </c>
      <c r="AP444" s="82"/>
      <c r="AQ444" s="81">
        <v>395</v>
      </c>
      <c r="AR444" s="81">
        <v>155</v>
      </c>
      <c r="AS444" s="81">
        <v>0</v>
      </c>
      <c r="AT444" s="81">
        <v>0</v>
      </c>
      <c r="AU444" s="81">
        <v>0</v>
      </c>
      <c r="AV444" s="81">
        <v>0</v>
      </c>
      <c r="AW444" s="81"/>
      <c r="AX444" s="82"/>
      <c r="AY444" s="81">
        <v>1996.600000000001</v>
      </c>
      <c r="AZ444" s="81">
        <v>9647.0749999999971</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2232</v>
      </c>
      <c r="B445" s="80">
        <v>289</v>
      </c>
      <c r="C445" s="80">
        <v>19</v>
      </c>
      <c r="D445" s="80">
        <v>17</v>
      </c>
      <c r="E445" s="80">
        <v>2022</v>
      </c>
      <c r="F445" s="80" t="s">
        <v>568</v>
      </c>
      <c r="G445" s="174" t="s">
        <v>2213</v>
      </c>
      <c r="H445" s="80" t="s">
        <v>2214</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445</v>
      </c>
      <c r="AR445" s="81">
        <v>155</v>
      </c>
      <c r="AS445" s="81">
        <v>0</v>
      </c>
      <c r="AT445" s="81">
        <v>0</v>
      </c>
      <c r="AU445" s="81">
        <v>0</v>
      </c>
      <c r="AV445" s="81">
        <v>0</v>
      </c>
      <c r="AW445" s="81"/>
      <c r="AX445" s="82"/>
      <c r="AY445" s="81">
        <v>2246.800000000002</v>
      </c>
      <c r="AZ445" s="81">
        <v>9647.0749999999971</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2233</v>
      </c>
      <c r="B446" s="80">
        <v>460</v>
      </c>
      <c r="C446" s="80">
        <v>1</v>
      </c>
      <c r="D446" s="80">
        <v>28</v>
      </c>
      <c r="E446" s="80">
        <v>1990</v>
      </c>
      <c r="F446" s="80" t="s">
        <v>562</v>
      </c>
      <c r="G446" s="80" t="s">
        <v>2234</v>
      </c>
      <c r="H446" s="80" t="s">
        <v>2235</v>
      </c>
      <c r="I446" s="177"/>
      <c r="J446" s="81">
        <v>12.306340173485562</v>
      </c>
      <c r="K446" s="81">
        <v>1.6848119850108088</v>
      </c>
      <c r="L446" s="81">
        <v>0.21895994032743943</v>
      </c>
      <c r="M446" s="81">
        <v>4.6002945784275502</v>
      </c>
      <c r="N446" s="81">
        <v>10.304332162662032</v>
      </c>
      <c r="O446" s="81">
        <v>12.333712066020185</v>
      </c>
      <c r="P446" s="81">
        <v>18.018122394860836</v>
      </c>
      <c r="Q446" s="81">
        <v>0.88337442406674793</v>
      </c>
      <c r="R446" s="81">
        <v>0</v>
      </c>
      <c r="S446" s="81">
        <v>0.93829552562345342</v>
      </c>
      <c r="T446" s="82"/>
      <c r="U446" s="81">
        <v>2383323</v>
      </c>
      <c r="V446" s="81">
        <v>594</v>
      </c>
      <c r="W446" s="81">
        <v>3</v>
      </c>
      <c r="X446" s="81">
        <v>1829</v>
      </c>
      <c r="Y446" s="81">
        <v>3604</v>
      </c>
      <c r="Z446" s="81">
        <v>5073</v>
      </c>
      <c r="AA446" s="81">
        <v>4375</v>
      </c>
      <c r="AB446" s="81">
        <v>14343</v>
      </c>
      <c r="AC446" s="81">
        <v>0</v>
      </c>
      <c r="AD446" s="81">
        <v>0.93829552562345342</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2236</v>
      </c>
      <c r="B447" s="80">
        <v>461</v>
      </c>
      <c r="C447" s="80">
        <v>2</v>
      </c>
      <c r="D447" s="80">
        <v>28</v>
      </c>
      <c r="E447" s="80">
        <v>2005</v>
      </c>
      <c r="F447" s="80" t="s">
        <v>565</v>
      </c>
      <c r="G447" s="80" t="s">
        <v>2234</v>
      </c>
      <c r="H447" s="80" t="s">
        <v>2235</v>
      </c>
      <c r="I447" s="177"/>
      <c r="J447" s="81">
        <v>19.649771124088002</v>
      </c>
      <c r="K447" s="81">
        <v>1.547373100272778</v>
      </c>
      <c r="L447" s="81">
        <v>0.4692828959070276</v>
      </c>
      <c r="M447" s="81">
        <v>8.6899514302547356</v>
      </c>
      <c r="N447" s="81">
        <v>15.068519090123585</v>
      </c>
      <c r="O447" s="81">
        <v>18.639984753771856</v>
      </c>
      <c r="P447" s="81">
        <v>18.254048534164223</v>
      </c>
      <c r="Q447" s="81">
        <v>0.86263054396758576</v>
      </c>
      <c r="R447" s="81">
        <v>0</v>
      </c>
      <c r="S447" s="81">
        <v>0</v>
      </c>
      <c r="T447" s="82"/>
      <c r="U447" s="81">
        <v>3489672</v>
      </c>
      <c r="V447" s="81">
        <v>687</v>
      </c>
      <c r="W447" s="81">
        <v>6</v>
      </c>
      <c r="X447" s="81">
        <v>1891</v>
      </c>
      <c r="Y447" s="81">
        <v>4406</v>
      </c>
      <c r="Z447" s="81">
        <v>8872</v>
      </c>
      <c r="AA447" s="81">
        <v>3630</v>
      </c>
      <c r="AB447" s="81">
        <v>14642</v>
      </c>
      <c r="AC447" s="81">
        <v>0</v>
      </c>
      <c r="AD447" s="81">
        <v>0</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2237</v>
      </c>
      <c r="B448" s="80">
        <v>462</v>
      </c>
      <c r="C448" s="80">
        <v>3</v>
      </c>
      <c r="D448" s="80">
        <v>28</v>
      </c>
      <c r="E448" s="80">
        <v>2006</v>
      </c>
      <c r="F448" s="80" t="s">
        <v>566</v>
      </c>
      <c r="G448" s="80" t="s">
        <v>2234</v>
      </c>
      <c r="H448" s="80" t="s">
        <v>2235</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2238</v>
      </c>
      <c r="B449" s="80">
        <v>463</v>
      </c>
      <c r="C449" s="80">
        <v>4</v>
      </c>
      <c r="D449" s="80">
        <v>28</v>
      </c>
      <c r="E449" s="80">
        <v>2007</v>
      </c>
      <c r="F449" s="80" t="s">
        <v>567</v>
      </c>
      <c r="G449" s="80" t="s">
        <v>2234</v>
      </c>
      <c r="H449" s="80" t="s">
        <v>2235</v>
      </c>
      <c r="I449" s="177"/>
      <c r="J449" s="81">
        <v>21.334082567342975</v>
      </c>
      <c r="K449" s="81">
        <v>1.5220757015864201</v>
      </c>
      <c r="L449" s="81">
        <v>0.42108174235280799</v>
      </c>
      <c r="M449" s="81">
        <v>9.7341900918668021</v>
      </c>
      <c r="N449" s="81">
        <v>15.08882635174195</v>
      </c>
      <c r="O449" s="81">
        <v>18.254161636363971</v>
      </c>
      <c r="P449" s="81">
        <v>18.204677528032452</v>
      </c>
      <c r="Q449" s="81">
        <v>0.89997480218642933</v>
      </c>
      <c r="R449" s="81">
        <v>0</v>
      </c>
      <c r="S449" s="81">
        <v>0</v>
      </c>
      <c r="T449" s="82"/>
      <c r="U449" s="81">
        <v>3821459</v>
      </c>
      <c r="V449" s="81">
        <v>650</v>
      </c>
      <c r="W449" s="81">
        <v>10</v>
      </c>
      <c r="X449" s="81">
        <v>2270</v>
      </c>
      <c r="Y449" s="81">
        <v>4486</v>
      </c>
      <c r="Z449" s="81">
        <v>9032</v>
      </c>
      <c r="AA449" s="81">
        <v>3565</v>
      </c>
      <c r="AB449" s="81">
        <v>14468</v>
      </c>
      <c r="AC449" s="81">
        <v>0</v>
      </c>
      <c r="AD449" s="81">
        <v>0</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2239</v>
      </c>
      <c r="B450" s="80">
        <v>464</v>
      </c>
      <c r="C450" s="80">
        <v>5</v>
      </c>
      <c r="D450" s="80">
        <v>28</v>
      </c>
      <c r="E450" s="80">
        <v>2008</v>
      </c>
      <c r="F450" s="80" t="s">
        <v>84</v>
      </c>
      <c r="G450" s="80" t="s">
        <v>2234</v>
      </c>
      <c r="H450" s="80" t="s">
        <v>2235</v>
      </c>
      <c r="I450" s="177"/>
      <c r="J450" s="81">
        <v>19.465871084800408</v>
      </c>
      <c r="K450" s="81">
        <v>1.1371014994849722</v>
      </c>
      <c r="L450" s="81">
        <v>0.37110709440379669</v>
      </c>
      <c r="M450" s="81">
        <v>10.319771870408299</v>
      </c>
      <c r="N450" s="81">
        <v>15.599291168066674</v>
      </c>
      <c r="O450" s="81">
        <v>17.783588949715472</v>
      </c>
      <c r="P450" s="81">
        <v>17.847285604769421</v>
      </c>
      <c r="Q450" s="81">
        <v>0.87520513456222304</v>
      </c>
      <c r="R450" s="81">
        <v>0</v>
      </c>
      <c r="S450" s="81">
        <v>0</v>
      </c>
      <c r="T450" s="82"/>
      <c r="U450" s="81">
        <v>3656487</v>
      </c>
      <c r="V450" s="81">
        <v>650</v>
      </c>
      <c r="W450" s="81">
        <v>10</v>
      </c>
      <c r="X450" s="81">
        <v>2270</v>
      </c>
      <c r="Y450" s="81">
        <v>4488</v>
      </c>
      <c r="Z450" s="81">
        <v>9108</v>
      </c>
      <c r="AA450" s="81">
        <v>3499</v>
      </c>
      <c r="AB450" s="81">
        <v>14301</v>
      </c>
      <c r="AC450" s="81">
        <v>0</v>
      </c>
      <c r="AD450" s="81">
        <v>0</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2240</v>
      </c>
      <c r="B451" s="80">
        <v>465</v>
      </c>
      <c r="C451" s="80">
        <v>6</v>
      </c>
      <c r="D451" s="80">
        <v>28</v>
      </c>
      <c r="E451" s="80">
        <v>2009</v>
      </c>
      <c r="F451" s="80" t="s">
        <v>85</v>
      </c>
      <c r="G451" s="80" t="s">
        <v>2234</v>
      </c>
      <c r="H451" s="80" t="s">
        <v>2235</v>
      </c>
      <c r="I451" s="177"/>
      <c r="J451" s="81">
        <v>13.47809828336878</v>
      </c>
      <c r="K451" s="81">
        <v>1.0674306958396202</v>
      </c>
      <c r="L451" s="81">
        <v>0.3844966652967241</v>
      </c>
      <c r="M451" s="81">
        <v>9.411359333062876</v>
      </c>
      <c r="N451" s="81">
        <v>14.039617361869835</v>
      </c>
      <c r="O451" s="81">
        <v>18.088146812090976</v>
      </c>
      <c r="P451" s="81">
        <v>16.927532584637159</v>
      </c>
      <c r="Q451" s="81">
        <v>0.82521127094537094</v>
      </c>
      <c r="R451" s="81">
        <v>0</v>
      </c>
      <c r="S451" s="81">
        <v>0</v>
      </c>
      <c r="T451" s="82"/>
      <c r="U451" s="81">
        <v>2280153</v>
      </c>
      <c r="V451" s="81">
        <v>645</v>
      </c>
      <c r="W451" s="81">
        <v>15</v>
      </c>
      <c r="X451" s="81">
        <v>2215</v>
      </c>
      <c r="Y451" s="81">
        <v>4555</v>
      </c>
      <c r="Z451" s="81">
        <v>9144</v>
      </c>
      <c r="AA451" s="81">
        <v>3407</v>
      </c>
      <c r="AB451" s="81">
        <v>14155</v>
      </c>
      <c r="AC451" s="81">
        <v>0</v>
      </c>
      <c r="AD451" s="81">
        <v>0</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2241</v>
      </c>
      <c r="B452" s="80">
        <v>466</v>
      </c>
      <c r="C452" s="80">
        <v>7</v>
      </c>
      <c r="D452" s="80">
        <v>28</v>
      </c>
      <c r="E452" s="80">
        <v>2010</v>
      </c>
      <c r="F452" s="80" t="s">
        <v>86</v>
      </c>
      <c r="G452" s="80" t="s">
        <v>2234</v>
      </c>
      <c r="H452" s="80" t="s">
        <v>2235</v>
      </c>
      <c r="I452" s="177"/>
      <c r="J452" s="81">
        <v>17.1062939012083</v>
      </c>
      <c r="K452" s="81">
        <v>1.1382580356701375</v>
      </c>
      <c r="L452" s="81">
        <v>0.36951882797325991</v>
      </c>
      <c r="M452" s="81">
        <v>9.7428565753780063</v>
      </c>
      <c r="N452" s="81">
        <v>15.071885836259472</v>
      </c>
      <c r="O452" s="81">
        <v>18.069460397014154</v>
      </c>
      <c r="P452" s="81">
        <v>17.00949900687592</v>
      </c>
      <c r="Q452" s="81">
        <v>0.85573251290977437</v>
      </c>
      <c r="R452" s="81">
        <v>0</v>
      </c>
      <c r="S452" s="81">
        <v>0</v>
      </c>
      <c r="T452" s="82"/>
      <c r="U452" s="81">
        <v>3112058</v>
      </c>
      <c r="V452" s="81">
        <v>645</v>
      </c>
      <c r="W452" s="81">
        <v>15</v>
      </c>
      <c r="X452" s="81">
        <v>2215</v>
      </c>
      <c r="Y452" s="81">
        <v>4595</v>
      </c>
      <c r="Z452" s="81">
        <v>9177</v>
      </c>
      <c r="AA452" s="81">
        <v>3338</v>
      </c>
      <c r="AB452" s="81">
        <v>14065</v>
      </c>
      <c r="AC452" s="81">
        <v>0</v>
      </c>
      <c r="AD452" s="81">
        <v>0</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2242</v>
      </c>
      <c r="B453" s="80">
        <v>467</v>
      </c>
      <c r="C453" s="80">
        <v>8</v>
      </c>
      <c r="D453" s="80">
        <v>28</v>
      </c>
      <c r="E453" s="80">
        <v>2011</v>
      </c>
      <c r="F453" s="80" t="s">
        <v>87</v>
      </c>
      <c r="G453" s="80" t="s">
        <v>2234</v>
      </c>
      <c r="H453" s="80" t="s">
        <v>2235</v>
      </c>
      <c r="I453" s="177"/>
      <c r="J453" s="81">
        <v>22.645624565945607</v>
      </c>
      <c r="K453" s="81">
        <v>1.4877154513938691</v>
      </c>
      <c r="L453" s="81">
        <v>0.58186175488483427</v>
      </c>
      <c r="M453" s="81">
        <v>11.499159733963698</v>
      </c>
      <c r="N453" s="81">
        <v>16.074850521443889</v>
      </c>
      <c r="O453" s="81">
        <v>17.893378070549545</v>
      </c>
      <c r="P453" s="81">
        <v>16.369497355341821</v>
      </c>
      <c r="Q453" s="81">
        <v>0.97674179890207247</v>
      </c>
      <c r="R453" s="81">
        <v>0</v>
      </c>
      <c r="S453" s="81">
        <v>0</v>
      </c>
      <c r="T453" s="82"/>
      <c r="U453" s="81">
        <v>3657641</v>
      </c>
      <c r="V453" s="81">
        <v>645</v>
      </c>
      <c r="W453" s="81">
        <v>15</v>
      </c>
      <c r="X453" s="81">
        <v>2215</v>
      </c>
      <c r="Y453" s="81">
        <v>4618</v>
      </c>
      <c r="Z453" s="81">
        <v>9285</v>
      </c>
      <c r="AA453" s="81">
        <v>3308</v>
      </c>
      <c r="AB453" s="81">
        <v>13918</v>
      </c>
      <c r="AC453" s="81">
        <v>0</v>
      </c>
      <c r="AD453" s="81">
        <v>0</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2243</v>
      </c>
      <c r="B454" s="80">
        <v>468</v>
      </c>
      <c r="C454" s="80">
        <v>9</v>
      </c>
      <c r="D454" s="80">
        <v>28</v>
      </c>
      <c r="E454" s="80">
        <v>2012</v>
      </c>
      <c r="F454" s="80" t="s">
        <v>88</v>
      </c>
      <c r="G454" s="80" t="s">
        <v>2234</v>
      </c>
      <c r="H454" s="80" t="s">
        <v>2235</v>
      </c>
      <c r="I454" s="177"/>
      <c r="J454" s="81">
        <v>26.792961456816567</v>
      </c>
      <c r="K454" s="81">
        <v>1.4155156342692501</v>
      </c>
      <c r="L454" s="81">
        <v>0.57605377241844224</v>
      </c>
      <c r="M454" s="81">
        <v>11.721672524776858</v>
      </c>
      <c r="N454" s="81">
        <v>19.250865259231389</v>
      </c>
      <c r="O454" s="81">
        <v>17.920824339210764</v>
      </c>
      <c r="P454" s="81">
        <v>16.20384981188969</v>
      </c>
      <c r="Q454" s="81">
        <v>1.0593004419524112</v>
      </c>
      <c r="R454" s="81">
        <v>0</v>
      </c>
      <c r="S454" s="81">
        <v>0</v>
      </c>
      <c r="T454" s="82"/>
      <c r="U454" s="81">
        <v>4093433</v>
      </c>
      <c r="V454" s="81">
        <v>645</v>
      </c>
      <c r="W454" s="81">
        <v>15</v>
      </c>
      <c r="X454" s="81">
        <v>2215</v>
      </c>
      <c r="Y454" s="81">
        <v>4712</v>
      </c>
      <c r="Z454" s="81">
        <v>9373</v>
      </c>
      <c r="AA454" s="81">
        <v>3256</v>
      </c>
      <c r="AB454" s="81">
        <v>13893</v>
      </c>
      <c r="AC454" s="81">
        <v>0</v>
      </c>
      <c r="AD454" s="81">
        <v>0</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2244</v>
      </c>
      <c r="B455" s="80">
        <v>469</v>
      </c>
      <c r="C455" s="80">
        <v>10</v>
      </c>
      <c r="D455" s="80">
        <v>28</v>
      </c>
      <c r="E455" s="80">
        <v>2013</v>
      </c>
      <c r="F455" s="80" t="s">
        <v>89</v>
      </c>
      <c r="G455" s="80" t="s">
        <v>2234</v>
      </c>
      <c r="H455" s="80" t="s">
        <v>2235</v>
      </c>
      <c r="I455" s="177"/>
      <c r="J455" s="81">
        <v>19.78952725826737</v>
      </c>
      <c r="K455" s="81">
        <v>1.219061973033325</v>
      </c>
      <c r="L455" s="81">
        <v>0.5567651038043836</v>
      </c>
      <c r="M455" s="81">
        <v>11.142515023391169</v>
      </c>
      <c r="N455" s="81">
        <v>15.9314145827912</v>
      </c>
      <c r="O455" s="81">
        <v>17.275686243492117</v>
      </c>
      <c r="P455" s="81">
        <v>16.16999226502395</v>
      </c>
      <c r="Q455" s="81">
        <v>1.0666648573335444</v>
      </c>
      <c r="R455" s="81">
        <v>0</v>
      </c>
      <c r="S455" s="81">
        <v>0</v>
      </c>
      <c r="T455" s="82"/>
      <c r="U455" s="81">
        <v>2910908</v>
      </c>
      <c r="V455" s="81">
        <v>645</v>
      </c>
      <c r="W455" s="81">
        <v>15</v>
      </c>
      <c r="X455" s="81">
        <v>2215</v>
      </c>
      <c r="Y455" s="81">
        <v>4723</v>
      </c>
      <c r="Z455" s="81">
        <v>9439</v>
      </c>
      <c r="AA455" s="81">
        <v>3237</v>
      </c>
      <c r="AB455" s="81">
        <v>13789</v>
      </c>
      <c r="AC455" s="81">
        <v>0</v>
      </c>
      <c r="AD455" s="81">
        <v>0</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2245</v>
      </c>
      <c r="B456" s="80">
        <v>470</v>
      </c>
      <c r="C456" s="80">
        <v>11</v>
      </c>
      <c r="D456" s="80">
        <v>28</v>
      </c>
      <c r="E456" s="80">
        <v>2014</v>
      </c>
      <c r="F456" s="80" t="s">
        <v>90</v>
      </c>
      <c r="G456" s="80" t="s">
        <v>2234</v>
      </c>
      <c r="H456" s="80" t="s">
        <v>2235</v>
      </c>
      <c r="I456" s="177"/>
      <c r="J456" s="81">
        <v>25.472735174320945</v>
      </c>
      <c r="K456" s="81">
        <v>1.0410327729693176</v>
      </c>
      <c r="L456" s="81">
        <v>0.25900507159021641</v>
      </c>
      <c r="M456" s="81">
        <v>10.935921905210394</v>
      </c>
      <c r="N456" s="81">
        <v>16.565959782002359</v>
      </c>
      <c r="O456" s="81">
        <v>16.48628278654774</v>
      </c>
      <c r="P456" s="81">
        <v>16.018090552092726</v>
      </c>
      <c r="Q456" s="81">
        <v>1.0161432245512945</v>
      </c>
      <c r="R456" s="81">
        <v>0</v>
      </c>
      <c r="S456" s="81">
        <v>0</v>
      </c>
      <c r="T456" s="82"/>
      <c r="U456" s="81">
        <v>4485697</v>
      </c>
      <c r="V456" s="81">
        <v>490</v>
      </c>
      <c r="W456" s="81">
        <v>11</v>
      </c>
      <c r="X456" s="81">
        <v>2242</v>
      </c>
      <c r="Y456" s="81">
        <v>4750</v>
      </c>
      <c r="Z456" s="81">
        <v>9487</v>
      </c>
      <c r="AA456" s="81">
        <v>3190</v>
      </c>
      <c r="AB456" s="81">
        <v>13691</v>
      </c>
      <c r="AC456" s="81">
        <v>0</v>
      </c>
      <c r="AD456" s="81">
        <v>0</v>
      </c>
      <c r="AE456" s="82"/>
      <c r="AF456" s="81">
        <v>33876817.195686914</v>
      </c>
      <c r="AG456" s="81">
        <v>893131.31240145676</v>
      </c>
      <c r="AH456" s="81">
        <v>64947.677121901652</v>
      </c>
      <c r="AI456" s="81">
        <v>14502563.717861384</v>
      </c>
      <c r="AJ456" s="81">
        <v>21387293.37076081</v>
      </c>
      <c r="AK456" s="81">
        <v>0</v>
      </c>
      <c r="AL456" s="81">
        <v>0</v>
      </c>
      <c r="AM456" s="81">
        <v>1879569.7124438798</v>
      </c>
      <c r="AN456" s="81">
        <v>0</v>
      </c>
      <c r="AO456" s="81">
        <v>0</v>
      </c>
      <c r="AP456" s="82"/>
      <c r="AQ456" s="81">
        <v>129</v>
      </c>
      <c r="AR456" s="81">
        <v>80</v>
      </c>
      <c r="AS456" s="81">
        <v>0</v>
      </c>
      <c r="AT456" s="81">
        <v>0</v>
      </c>
      <c r="AU456" s="81">
        <v>0</v>
      </c>
      <c r="AV456" s="81">
        <v>0</v>
      </c>
      <c r="AW456" s="81" t="s">
        <v>564</v>
      </c>
      <c r="AX456" s="82"/>
      <c r="AY456" s="81">
        <v>601.6</v>
      </c>
      <c r="AZ456" s="81">
        <v>3669.5</v>
      </c>
      <c r="BA456" s="81">
        <v>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2246</v>
      </c>
      <c r="B457" s="80">
        <v>471</v>
      </c>
      <c r="C457" s="80">
        <v>12</v>
      </c>
      <c r="D457" s="80">
        <v>28</v>
      </c>
      <c r="E457" s="80">
        <v>2015</v>
      </c>
      <c r="F457" s="80" t="s">
        <v>91</v>
      </c>
      <c r="G457" s="80" t="s">
        <v>2234</v>
      </c>
      <c r="H457" s="80" t="s">
        <v>2235</v>
      </c>
      <c r="I457" s="177"/>
      <c r="J457" s="81">
        <v>25.589912964789118</v>
      </c>
      <c r="K457" s="81">
        <v>1.0452151936201655</v>
      </c>
      <c r="L457" s="81">
        <v>0.27849235254176447</v>
      </c>
      <c r="M457" s="81">
        <v>10.872197138319045</v>
      </c>
      <c r="N457" s="81">
        <v>15.334460570522618</v>
      </c>
      <c r="O457" s="81">
        <v>16.330678384083591</v>
      </c>
      <c r="P457" s="81">
        <v>15.975415599882586</v>
      </c>
      <c r="Q457" s="81">
        <v>0.98363717515127824</v>
      </c>
      <c r="R457" s="81">
        <v>0</v>
      </c>
      <c r="S457" s="81">
        <v>0</v>
      </c>
      <c r="T457" s="82"/>
      <c r="U457" s="81">
        <v>5178176</v>
      </c>
      <c r="V457" s="81">
        <v>490</v>
      </c>
      <c r="W457" s="81">
        <v>11</v>
      </c>
      <c r="X457" s="81">
        <v>2242</v>
      </c>
      <c r="Y457" s="81">
        <v>4772</v>
      </c>
      <c r="Z457" s="81">
        <v>9488</v>
      </c>
      <c r="AA457" s="81">
        <v>3179</v>
      </c>
      <c r="AB457" s="81">
        <v>13538</v>
      </c>
      <c r="AC457" s="81">
        <v>0</v>
      </c>
      <c r="AD457" s="81">
        <v>0</v>
      </c>
      <c r="AE457" s="82"/>
      <c r="AF457" s="81">
        <v>35321860.936212949</v>
      </c>
      <c r="AG457" s="81">
        <v>815699.18915467442</v>
      </c>
      <c r="AH457" s="81">
        <v>58803.59412998215</v>
      </c>
      <c r="AI457" s="81">
        <v>14288211.533285292</v>
      </c>
      <c r="AJ457" s="81">
        <v>21338564.901284497</v>
      </c>
      <c r="AK457" s="81">
        <v>0</v>
      </c>
      <c r="AL457" s="81">
        <v>0</v>
      </c>
      <c r="AM457" s="81">
        <v>1855326.110225904</v>
      </c>
      <c r="AN457" s="81">
        <v>0</v>
      </c>
      <c r="AO457" s="81">
        <v>0</v>
      </c>
      <c r="AP457" s="82"/>
      <c r="AQ457" s="81">
        <v>151</v>
      </c>
      <c r="AR457" s="81">
        <v>132</v>
      </c>
      <c r="AS457" s="81">
        <v>0</v>
      </c>
      <c r="AT457" s="81">
        <v>0</v>
      </c>
      <c r="AU457" s="81">
        <v>0</v>
      </c>
      <c r="AV457" s="81">
        <v>0</v>
      </c>
      <c r="AW457" s="81" t="s">
        <v>564</v>
      </c>
      <c r="AX457" s="82"/>
      <c r="AY457" s="81">
        <v>708.5</v>
      </c>
      <c r="AZ457" s="81">
        <v>5809.5</v>
      </c>
      <c r="BA457" s="81">
        <v>0</v>
      </c>
      <c r="BB457" s="81">
        <v>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2247</v>
      </c>
      <c r="B458" s="80">
        <v>472</v>
      </c>
      <c r="C458" s="80">
        <v>13</v>
      </c>
      <c r="D458" s="80">
        <v>28</v>
      </c>
      <c r="E458" s="80">
        <v>2016</v>
      </c>
      <c r="F458" s="80" t="s">
        <v>92</v>
      </c>
      <c r="G458" s="80" t="s">
        <v>2234</v>
      </c>
      <c r="H458" s="80" t="s">
        <v>2235</v>
      </c>
      <c r="I458" s="177"/>
      <c r="J458" s="81">
        <v>24.823062814690008</v>
      </c>
      <c r="K458" s="81">
        <v>1.0437675468718794</v>
      </c>
      <c r="L458" s="81">
        <v>0.30083113666638966</v>
      </c>
      <c r="M458" s="81">
        <v>9.1052767699852595</v>
      </c>
      <c r="N458" s="81">
        <v>15.232524705076845</v>
      </c>
      <c r="O458" s="81">
        <v>16.120465618300585</v>
      </c>
      <c r="P458" s="81">
        <v>15.47988808191745</v>
      </c>
      <c r="Q458" s="81">
        <v>0.94738738956956847</v>
      </c>
      <c r="R458" s="81">
        <v>0</v>
      </c>
      <c r="S458" s="81">
        <v>0</v>
      </c>
      <c r="T458" s="82"/>
      <c r="U458" s="81">
        <v>4890089</v>
      </c>
      <c r="V458" s="81">
        <v>490</v>
      </c>
      <c r="W458" s="81">
        <v>11</v>
      </c>
      <c r="X458" s="81">
        <v>2242</v>
      </c>
      <c r="Y458" s="81">
        <v>4802</v>
      </c>
      <c r="Z458" s="81">
        <v>9481</v>
      </c>
      <c r="AA458" s="81">
        <v>3186</v>
      </c>
      <c r="AB458" s="81">
        <v>13413</v>
      </c>
      <c r="AC458" s="81">
        <v>0</v>
      </c>
      <c r="AD458" s="81">
        <v>0</v>
      </c>
      <c r="AE458" s="82"/>
      <c r="AF458" s="81">
        <v>34061462.763657123</v>
      </c>
      <c r="AG458" s="81">
        <v>784359.19533936412</v>
      </c>
      <c r="AH458" s="81">
        <v>48831.6061284198</v>
      </c>
      <c r="AI458" s="81">
        <v>14107857.98877704</v>
      </c>
      <c r="AJ458" s="81">
        <v>21534491.719088361</v>
      </c>
      <c r="AK458" s="81">
        <v>0</v>
      </c>
      <c r="AL458" s="81">
        <v>0</v>
      </c>
      <c r="AM458" s="81">
        <v>1839623.4820328881</v>
      </c>
      <c r="AN458" s="81">
        <v>0</v>
      </c>
      <c r="AO458" s="81">
        <v>0</v>
      </c>
      <c r="AP458" s="82"/>
      <c r="AQ458" s="81">
        <v>176</v>
      </c>
      <c r="AR458" s="81">
        <v>159</v>
      </c>
      <c r="AS458" s="81">
        <v>0</v>
      </c>
      <c r="AT458" s="81">
        <v>0</v>
      </c>
      <c r="AU458" s="81">
        <v>0</v>
      </c>
      <c r="AV458" s="81">
        <v>0</v>
      </c>
      <c r="AW458" s="81" t="s">
        <v>564</v>
      </c>
      <c r="AX458" s="82"/>
      <c r="AY458" s="81">
        <v>862</v>
      </c>
      <c r="AZ458" s="81">
        <v>6734.4</v>
      </c>
      <c r="BA458" s="81">
        <v>0</v>
      </c>
      <c r="BB458" s="81">
        <v>0</v>
      </c>
      <c r="BC458" s="81">
        <v>0</v>
      </c>
      <c r="BD458" s="81">
        <v>0</v>
      </c>
      <c r="BE458" s="81" t="s">
        <v>564</v>
      </c>
      <c r="BF458" s="82"/>
      <c r="BG458" s="81">
        <v>0</v>
      </c>
      <c r="BH458" s="81">
        <v>0</v>
      </c>
      <c r="BI458" s="81">
        <v>3.375</v>
      </c>
      <c r="BJ458" s="81">
        <v>0</v>
      </c>
      <c r="BK458" s="81">
        <v>0</v>
      </c>
      <c r="BL458" s="81">
        <v>0</v>
      </c>
      <c r="BM458" s="82"/>
      <c r="BN458" s="81">
        <v>0</v>
      </c>
      <c r="BO458" s="81">
        <v>0</v>
      </c>
      <c r="BP458" s="81">
        <v>1</v>
      </c>
      <c r="BQ458" s="81">
        <v>0</v>
      </c>
      <c r="BR458" s="81">
        <v>0</v>
      </c>
      <c r="BS458" s="81">
        <v>0</v>
      </c>
      <c r="BT458"/>
      <c r="BU458" s="80">
        <v>3.375</v>
      </c>
      <c r="BV458" s="80">
        <v>0</v>
      </c>
      <c r="BW458" s="80">
        <v>0</v>
      </c>
      <c r="BX458" s="80">
        <v>0</v>
      </c>
      <c r="BY458" s="80">
        <v>0</v>
      </c>
      <c r="BZ458" s="80">
        <v>0</v>
      </c>
      <c r="CA458" s="80">
        <v>0</v>
      </c>
      <c r="CB458" s="80">
        <v>0</v>
      </c>
      <c r="CC458" s="80">
        <v>0</v>
      </c>
    </row>
    <row r="459" spans="1:81">
      <c r="A459" s="80" t="s">
        <v>2248</v>
      </c>
      <c r="B459" s="80">
        <v>473</v>
      </c>
      <c r="C459" s="80">
        <v>14</v>
      </c>
      <c r="D459" s="80">
        <v>28</v>
      </c>
      <c r="E459" s="80">
        <v>2017</v>
      </c>
      <c r="F459" s="80" t="s">
        <v>71</v>
      </c>
      <c r="G459" s="80" t="s">
        <v>2234</v>
      </c>
      <c r="H459" s="80" t="s">
        <v>2235</v>
      </c>
      <c r="I459" s="177"/>
      <c r="J459" s="81">
        <v>23.764544003694159</v>
      </c>
      <c r="K459" s="81">
        <v>1.0521621328190573</v>
      </c>
      <c r="L459" s="81">
        <v>0.26539926266088382</v>
      </c>
      <c r="M459" s="81">
        <v>8.5975934883764893</v>
      </c>
      <c r="N459" s="81">
        <v>14.87526324675536</v>
      </c>
      <c r="O459" s="81">
        <v>15.909266987099169</v>
      </c>
      <c r="P459" s="81">
        <v>15.183882828297362</v>
      </c>
      <c r="Q459" s="81">
        <v>0.90532523326153569</v>
      </c>
      <c r="R459" s="81">
        <v>0</v>
      </c>
      <c r="S459" s="81">
        <v>0</v>
      </c>
      <c r="T459" s="82"/>
      <c r="U459" s="81">
        <v>4925026</v>
      </c>
      <c r="V459" s="81">
        <v>490</v>
      </c>
      <c r="W459" s="81">
        <v>11</v>
      </c>
      <c r="X459" s="81">
        <v>2242</v>
      </c>
      <c r="Y459" s="81">
        <v>4877</v>
      </c>
      <c r="Z459" s="81">
        <v>9512</v>
      </c>
      <c r="AA459" s="81">
        <v>3145</v>
      </c>
      <c r="AB459" s="81">
        <v>13255</v>
      </c>
      <c r="AC459" s="81">
        <v>0</v>
      </c>
      <c r="AD459" s="81">
        <v>0</v>
      </c>
      <c r="AE459" s="82"/>
      <c r="AF459" s="81">
        <v>34054382.571478277</v>
      </c>
      <c r="AG459" s="81">
        <v>795394.24080186279</v>
      </c>
      <c r="AH459" s="81">
        <v>56812.904633003491</v>
      </c>
      <c r="AI459" s="81">
        <v>13866546.5076246</v>
      </c>
      <c r="AJ459" s="81">
        <v>21009338.47098162</v>
      </c>
      <c r="AK459" s="81">
        <v>0</v>
      </c>
      <c r="AL459" s="81">
        <v>0</v>
      </c>
      <c r="AM459" s="81">
        <v>1820798.0232353129</v>
      </c>
      <c r="AN459" s="81">
        <v>0</v>
      </c>
      <c r="AO459" s="81">
        <v>0</v>
      </c>
      <c r="AP459" s="82"/>
      <c r="AQ459" s="81">
        <v>196</v>
      </c>
      <c r="AR459" s="81">
        <v>182</v>
      </c>
      <c r="AS459" s="81">
        <v>0</v>
      </c>
      <c r="AT459" s="81">
        <v>0</v>
      </c>
      <c r="AU459" s="81">
        <v>0</v>
      </c>
      <c r="AV459" s="81">
        <v>0</v>
      </c>
      <c r="AW459" s="81" t="s">
        <v>564</v>
      </c>
      <c r="AX459" s="82"/>
      <c r="AY459" s="81">
        <v>971.5</v>
      </c>
      <c r="AZ459" s="81">
        <v>7679.4000000000005</v>
      </c>
      <c r="BA459" s="81">
        <v>0</v>
      </c>
      <c r="BB459" s="81">
        <v>0</v>
      </c>
      <c r="BC459" s="81">
        <v>0</v>
      </c>
      <c r="BD459" s="81">
        <v>0</v>
      </c>
      <c r="BE459" s="81" t="s">
        <v>564</v>
      </c>
      <c r="BF459" s="82"/>
      <c r="BG459" s="81">
        <v>0</v>
      </c>
      <c r="BH459" s="81">
        <v>0</v>
      </c>
      <c r="BI459" s="81">
        <v>3.48</v>
      </c>
      <c r="BJ459" s="81">
        <v>0</v>
      </c>
      <c r="BK459" s="81">
        <v>0</v>
      </c>
      <c r="BL459" s="81">
        <v>0</v>
      </c>
      <c r="BM459" s="82"/>
      <c r="BN459" s="81">
        <v>0</v>
      </c>
      <c r="BO459" s="81">
        <v>0</v>
      </c>
      <c r="BP459" s="81">
        <v>1</v>
      </c>
      <c r="BQ459" s="81">
        <v>0</v>
      </c>
      <c r="BR459" s="81">
        <v>0</v>
      </c>
      <c r="BS459" s="81">
        <v>0</v>
      </c>
      <c r="BT459"/>
      <c r="BU459" s="80">
        <v>3.48</v>
      </c>
      <c r="BV459" s="80">
        <v>0</v>
      </c>
      <c r="BW459" s="80">
        <v>0</v>
      </c>
      <c r="BX459" s="80">
        <v>0</v>
      </c>
      <c r="BY459" s="80">
        <v>0</v>
      </c>
      <c r="BZ459" s="80">
        <v>0</v>
      </c>
      <c r="CA459" s="80">
        <v>0</v>
      </c>
      <c r="CB459" s="80">
        <v>0</v>
      </c>
      <c r="CC459" s="80">
        <v>0</v>
      </c>
    </row>
    <row r="460" spans="1:81">
      <c r="A460" s="80" t="s">
        <v>2249</v>
      </c>
      <c r="B460" s="80">
        <v>474</v>
      </c>
      <c r="C460" s="80">
        <v>15</v>
      </c>
      <c r="D460" s="80">
        <v>28</v>
      </c>
      <c r="E460" s="80">
        <v>2018</v>
      </c>
      <c r="F460" s="80" t="s">
        <v>93</v>
      </c>
      <c r="G460" s="80" t="s">
        <v>2234</v>
      </c>
      <c r="H460" s="80" t="s">
        <v>2235</v>
      </c>
      <c r="I460" s="177"/>
      <c r="J460" s="81">
        <v>23.76942019333713</v>
      </c>
      <c r="K460" s="81">
        <v>0.98886990748048698</v>
      </c>
      <c r="L460" s="81">
        <v>0.23916827273520136</v>
      </c>
      <c r="M460" s="81">
        <v>8.4782855773429038</v>
      </c>
      <c r="N460" s="81">
        <v>15.770300162775124</v>
      </c>
      <c r="O460" s="81">
        <v>15.54636276560446</v>
      </c>
      <c r="P460" s="81">
        <v>15.023179084288371</v>
      </c>
      <c r="Q460" s="81">
        <v>0.83673701150908952</v>
      </c>
      <c r="R460" s="81">
        <v>0</v>
      </c>
      <c r="S460" s="81">
        <v>0</v>
      </c>
      <c r="T460" s="82"/>
      <c r="U460" s="81">
        <v>4867608</v>
      </c>
      <c r="V460" s="81">
        <v>490</v>
      </c>
      <c r="W460" s="81">
        <v>11</v>
      </c>
      <c r="X460" s="81">
        <v>2242</v>
      </c>
      <c r="Y460" s="81">
        <v>4977</v>
      </c>
      <c r="Z460" s="81">
        <v>9473</v>
      </c>
      <c r="AA460" s="81">
        <v>3143</v>
      </c>
      <c r="AB460" s="81">
        <v>13202</v>
      </c>
      <c r="AC460" s="81">
        <v>0</v>
      </c>
      <c r="AD460" s="81">
        <v>0</v>
      </c>
      <c r="AE460" s="82"/>
      <c r="AF460" s="81">
        <v>34300494.102260329</v>
      </c>
      <c r="AG460" s="81">
        <v>703339.81422145106</v>
      </c>
      <c r="AH460" s="81">
        <v>53755.628145552007</v>
      </c>
      <c r="AI460" s="81">
        <v>13290967.58073454</v>
      </c>
      <c r="AJ460" s="81">
        <v>22297117.268366661</v>
      </c>
      <c r="AK460" s="81">
        <v>0</v>
      </c>
      <c r="AL460" s="81">
        <v>0</v>
      </c>
      <c r="AM460" s="81">
        <v>1817269.9636151879</v>
      </c>
      <c r="AN460" s="81">
        <v>0</v>
      </c>
      <c r="AO460" s="81">
        <v>0</v>
      </c>
      <c r="AP460" s="82"/>
      <c r="AQ460" s="81">
        <v>217</v>
      </c>
      <c r="AR460" s="81">
        <v>203</v>
      </c>
      <c r="AS460" s="81">
        <v>0</v>
      </c>
      <c r="AT460" s="81">
        <v>0</v>
      </c>
      <c r="AU460" s="81">
        <v>0</v>
      </c>
      <c r="AV460" s="81">
        <v>0</v>
      </c>
      <c r="AW460" s="81" t="s">
        <v>564</v>
      </c>
      <c r="AX460" s="82"/>
      <c r="AY460" s="81">
        <v>1082.8</v>
      </c>
      <c r="AZ460" s="81">
        <v>8896</v>
      </c>
      <c r="BA460" s="81">
        <v>0</v>
      </c>
      <c r="BB460" s="81">
        <v>0</v>
      </c>
      <c r="BC460" s="81">
        <v>0</v>
      </c>
      <c r="BD460" s="81">
        <v>0</v>
      </c>
      <c r="BE460" s="81" t="s">
        <v>564</v>
      </c>
      <c r="BF460" s="82"/>
      <c r="BG460" s="81">
        <v>0</v>
      </c>
      <c r="BH460" s="81">
        <v>0</v>
      </c>
      <c r="BI460" s="81">
        <v>3.5649999999999999</v>
      </c>
      <c r="BJ460" s="81">
        <v>0</v>
      </c>
      <c r="BK460" s="81">
        <v>0</v>
      </c>
      <c r="BL460" s="81">
        <v>0</v>
      </c>
      <c r="BM460" s="82"/>
      <c r="BN460" s="81">
        <v>0</v>
      </c>
      <c r="BO460" s="81">
        <v>0</v>
      </c>
      <c r="BP460" s="81">
        <v>1</v>
      </c>
      <c r="BQ460" s="81">
        <v>0</v>
      </c>
      <c r="BR460" s="81">
        <v>0</v>
      </c>
      <c r="BS460" s="81">
        <v>0</v>
      </c>
      <c r="BT460"/>
      <c r="BU460" s="80">
        <v>3.5649999999999999</v>
      </c>
      <c r="BV460" s="80">
        <v>0</v>
      </c>
      <c r="BW460" s="80">
        <v>0</v>
      </c>
      <c r="BX460" s="80">
        <v>0</v>
      </c>
      <c r="BY460" s="80">
        <v>0</v>
      </c>
      <c r="BZ460" s="80">
        <v>0</v>
      </c>
      <c r="CA460" s="80">
        <v>0</v>
      </c>
      <c r="CB460" s="80">
        <v>0</v>
      </c>
      <c r="CC460" s="80">
        <v>0</v>
      </c>
    </row>
    <row r="461" spans="1:81">
      <c r="A461" s="80" t="s">
        <v>2250</v>
      </c>
      <c r="B461" s="80">
        <v>475</v>
      </c>
      <c r="C461" s="80">
        <v>16</v>
      </c>
      <c r="D461" s="80">
        <v>28</v>
      </c>
      <c r="E461" s="80">
        <v>2019</v>
      </c>
      <c r="F461" s="80" t="s">
        <v>73</v>
      </c>
      <c r="G461" s="80" t="s">
        <v>2234</v>
      </c>
      <c r="H461" s="80" t="s">
        <v>2235</v>
      </c>
      <c r="I461" s="177"/>
      <c r="J461" s="81">
        <v>22.31692760419611</v>
      </c>
      <c r="K461" s="81">
        <v>0.9059246827755425</v>
      </c>
      <c r="L461" s="81">
        <v>0.24108141677174208</v>
      </c>
      <c r="M461" s="81">
        <v>8.0144213763408931</v>
      </c>
      <c r="N461" s="81">
        <v>14.107588561081243</v>
      </c>
      <c r="O461" s="81">
        <v>15.116556199205624</v>
      </c>
      <c r="P461" s="81">
        <v>14.972725580450049</v>
      </c>
      <c r="Q461" s="81">
        <v>0.81097691713904385</v>
      </c>
      <c r="R461" s="81">
        <v>0</v>
      </c>
      <c r="S461" s="81">
        <v>0</v>
      </c>
      <c r="T461" s="82"/>
      <c r="U461" s="81">
        <v>4771677</v>
      </c>
      <c r="V461" s="81">
        <v>490</v>
      </c>
      <c r="W461" s="81">
        <v>11</v>
      </c>
      <c r="X461" s="81">
        <v>2242</v>
      </c>
      <c r="Y461" s="81">
        <v>5086</v>
      </c>
      <c r="Z461" s="81">
        <v>9464</v>
      </c>
      <c r="AA461" s="81">
        <v>3109</v>
      </c>
      <c r="AB461" s="81">
        <v>13142</v>
      </c>
      <c r="AC461" s="81">
        <v>0</v>
      </c>
      <c r="AD461" s="81">
        <v>0</v>
      </c>
      <c r="AE461" s="82"/>
      <c r="AF461" s="81">
        <v>32914458.96258745</v>
      </c>
      <c r="AG461" s="81">
        <v>680062.96979852242</v>
      </c>
      <c r="AH461" s="81">
        <v>56776.308020047712</v>
      </c>
      <c r="AI461" s="81">
        <v>13045781.43970811</v>
      </c>
      <c r="AJ461" s="81">
        <v>19918965.359522119</v>
      </c>
      <c r="AK461" s="81">
        <v>0</v>
      </c>
      <c r="AL461" s="81">
        <v>0</v>
      </c>
      <c r="AM461" s="81">
        <v>1789841.4670769684</v>
      </c>
      <c r="AN461" s="81">
        <v>0</v>
      </c>
      <c r="AO461" s="81">
        <v>0</v>
      </c>
      <c r="AP461" s="82"/>
      <c r="AQ461" s="81">
        <v>249</v>
      </c>
      <c r="AR461" s="81">
        <v>228</v>
      </c>
      <c r="AS461" s="81">
        <v>0</v>
      </c>
      <c r="AT461" s="81">
        <v>0</v>
      </c>
      <c r="AU461" s="81">
        <v>0</v>
      </c>
      <c r="AV461" s="81">
        <v>0</v>
      </c>
      <c r="AW461" s="81" t="s">
        <v>564</v>
      </c>
      <c r="AX461" s="82"/>
      <c r="AY461" s="81">
        <v>1284.5999999999999</v>
      </c>
      <c r="AZ461" s="81">
        <v>11651.5</v>
      </c>
      <c r="BA461" s="81">
        <v>0</v>
      </c>
      <c r="BB461" s="81">
        <v>0</v>
      </c>
      <c r="BC461" s="81">
        <v>0</v>
      </c>
      <c r="BD461" s="81">
        <v>0</v>
      </c>
      <c r="BE461" s="81" t="s">
        <v>564</v>
      </c>
      <c r="BF461" s="82"/>
      <c r="BG461" s="81">
        <v>0</v>
      </c>
      <c r="BH461" s="81">
        <v>0</v>
      </c>
      <c r="BI461" s="81">
        <v>2.968</v>
      </c>
      <c r="BJ461" s="81">
        <v>0</v>
      </c>
      <c r="BK461" s="81">
        <v>0</v>
      </c>
      <c r="BL461" s="81">
        <v>0</v>
      </c>
      <c r="BM461" s="82"/>
      <c r="BN461" s="81">
        <v>0</v>
      </c>
      <c r="BO461" s="81">
        <v>0</v>
      </c>
      <c r="BP461" s="81">
        <v>1</v>
      </c>
      <c r="BQ461" s="81">
        <v>0</v>
      </c>
      <c r="BR461" s="81">
        <v>0</v>
      </c>
      <c r="BS461" s="81">
        <v>0</v>
      </c>
      <c r="BT461"/>
      <c r="BU461" s="80">
        <v>2.968</v>
      </c>
      <c r="BV461" s="80">
        <v>0</v>
      </c>
      <c r="BW461" s="80">
        <v>0</v>
      </c>
      <c r="BX461" s="80">
        <v>0</v>
      </c>
      <c r="BY461" s="80">
        <v>0</v>
      </c>
      <c r="BZ461" s="80">
        <v>0</v>
      </c>
      <c r="CA461" s="80">
        <v>0</v>
      </c>
      <c r="CB461" s="80">
        <v>0</v>
      </c>
      <c r="CC461" s="80">
        <v>0</v>
      </c>
    </row>
    <row r="462" spans="1:81">
      <c r="A462" s="80" t="s">
        <v>2251</v>
      </c>
      <c r="B462" s="80">
        <v>476</v>
      </c>
      <c r="C462" s="80">
        <v>17</v>
      </c>
      <c r="D462" s="80">
        <v>28</v>
      </c>
      <c r="E462" s="80">
        <v>2020</v>
      </c>
      <c r="F462" s="80" t="s">
        <v>218</v>
      </c>
      <c r="G462" s="174" t="s">
        <v>2234</v>
      </c>
      <c r="H462" s="80" t="s">
        <v>2235</v>
      </c>
      <c r="I462" s="177"/>
      <c r="J462" s="81">
        <v>22.440073500176211</v>
      </c>
      <c r="K462" s="81">
        <v>0.79059432719809974</v>
      </c>
      <c r="L462" s="81">
        <v>0.26797337894483392</v>
      </c>
      <c r="M462" s="81">
        <v>7.5484959159011593</v>
      </c>
      <c r="N462" s="81">
        <v>13.253352097481191</v>
      </c>
      <c r="O462" s="81">
        <v>13.280627527007084</v>
      </c>
      <c r="P462" s="81">
        <v>13.714421168334903</v>
      </c>
      <c r="Q462" s="81">
        <v>0.76316032292859926</v>
      </c>
      <c r="R462" s="81">
        <v>0</v>
      </c>
      <c r="S462" s="81">
        <v>0</v>
      </c>
      <c r="T462" s="82"/>
      <c r="U462" s="81">
        <v>4315258</v>
      </c>
      <c r="V462" s="81">
        <v>369</v>
      </c>
      <c r="W462" s="81">
        <v>15</v>
      </c>
      <c r="X462" s="81">
        <v>2210</v>
      </c>
      <c r="Y462" s="81">
        <v>5069</v>
      </c>
      <c r="Z462" s="81">
        <v>9490</v>
      </c>
      <c r="AA462" s="81">
        <v>3094</v>
      </c>
      <c r="AB462" s="81">
        <v>12943</v>
      </c>
      <c r="AC462" s="81">
        <v>0</v>
      </c>
      <c r="AD462" s="81">
        <v>0</v>
      </c>
      <c r="AE462" s="82"/>
      <c r="AF462" s="81">
        <v>33582667.338176273</v>
      </c>
      <c r="AG462" s="81">
        <v>558357.24377827439</v>
      </c>
      <c r="AH462" s="81">
        <v>67371.790193196299</v>
      </c>
      <c r="AI462" s="81">
        <v>12504872.960650599</v>
      </c>
      <c r="AJ462" s="81">
        <v>19601628.689926058</v>
      </c>
      <c r="AK462" s="81"/>
      <c r="AL462" s="81"/>
      <c r="AM462" s="81">
        <v>1689205.2997292376</v>
      </c>
      <c r="AN462" s="81"/>
      <c r="AO462" s="81"/>
      <c r="AP462" s="82"/>
      <c r="AQ462" s="81">
        <v>270</v>
      </c>
      <c r="AR462" s="81">
        <v>243</v>
      </c>
      <c r="AS462" s="81">
        <v>0</v>
      </c>
      <c r="AT462" s="81">
        <v>0</v>
      </c>
      <c r="AU462" s="81">
        <v>0</v>
      </c>
      <c r="AV462" s="81">
        <v>0</v>
      </c>
      <c r="AW462" s="81">
        <v>0</v>
      </c>
      <c r="AX462" s="82"/>
      <c r="AY462" s="81">
        <v>1414</v>
      </c>
      <c r="AZ462" s="81">
        <v>12344.9</v>
      </c>
      <c r="BA462" s="81">
        <v>0</v>
      </c>
      <c r="BB462" s="81">
        <v>0</v>
      </c>
      <c r="BC462" s="81">
        <v>0</v>
      </c>
      <c r="BD462" s="81">
        <v>0</v>
      </c>
      <c r="BE462" s="81">
        <v>0</v>
      </c>
      <c r="BF462" s="82"/>
      <c r="BG462" s="81">
        <v>0</v>
      </c>
      <c r="BH462" s="81">
        <v>0</v>
      </c>
      <c r="BI462" s="81">
        <v>2.105</v>
      </c>
      <c r="BJ462" s="81">
        <v>0</v>
      </c>
      <c r="BK462" s="81">
        <v>0</v>
      </c>
      <c r="BL462" s="81">
        <v>0</v>
      </c>
      <c r="BM462" s="82"/>
      <c r="BN462" s="81">
        <v>0</v>
      </c>
      <c r="BO462" s="81">
        <v>0</v>
      </c>
      <c r="BP462" s="81">
        <v>1</v>
      </c>
      <c r="BQ462" s="81">
        <v>0</v>
      </c>
      <c r="BR462" s="81">
        <v>0</v>
      </c>
      <c r="BS462" s="81">
        <v>0</v>
      </c>
      <c r="BT462"/>
      <c r="BU462" s="80">
        <v>2.105</v>
      </c>
      <c r="BV462" s="80">
        <v>0</v>
      </c>
      <c r="BW462" s="80">
        <v>0</v>
      </c>
      <c r="BX462" s="80">
        <v>0</v>
      </c>
      <c r="BY462" s="80">
        <v>0</v>
      </c>
      <c r="BZ462" s="80">
        <v>0</v>
      </c>
      <c r="CA462" s="80">
        <v>0</v>
      </c>
      <c r="CB462" s="80">
        <v>0</v>
      </c>
      <c r="CC462" s="80">
        <v>0</v>
      </c>
    </row>
    <row r="463" spans="1:81">
      <c r="A463" s="80" t="s">
        <v>2252</v>
      </c>
      <c r="B463" s="80">
        <v>476</v>
      </c>
      <c r="C463" s="80">
        <v>18</v>
      </c>
      <c r="D463" s="80">
        <v>28</v>
      </c>
      <c r="E463" s="80">
        <v>2021</v>
      </c>
      <c r="F463" s="80" t="s">
        <v>75</v>
      </c>
      <c r="G463" s="174" t="s">
        <v>2234</v>
      </c>
      <c r="H463" s="80" t="s">
        <v>2235</v>
      </c>
      <c r="I463" s="177"/>
      <c r="J463" s="81">
        <v>24.02381916199705</v>
      </c>
      <c r="K463" s="81">
        <v>0.86776823113076018</v>
      </c>
      <c r="L463" s="81">
        <v>0.26245654566335586</v>
      </c>
      <c r="M463" s="81">
        <v>8.3555492039604076</v>
      </c>
      <c r="N463" s="81">
        <v>13.9700824074776</v>
      </c>
      <c r="O463" s="81">
        <v>12.802617647942354</v>
      </c>
      <c r="P463" s="81">
        <v>13.94495558534293</v>
      </c>
      <c r="Q463" s="81">
        <v>0.76181680891115311</v>
      </c>
      <c r="R463" s="81">
        <v>0</v>
      </c>
      <c r="S463" s="81">
        <v>0</v>
      </c>
      <c r="T463" s="82"/>
      <c r="U463" s="81">
        <v>4906599</v>
      </c>
      <c r="V463" s="81">
        <v>369</v>
      </c>
      <c r="W463" s="81">
        <v>15</v>
      </c>
      <c r="X463" s="81">
        <v>2210</v>
      </c>
      <c r="Y463" s="81">
        <v>5081</v>
      </c>
      <c r="Z463" s="81">
        <v>9420</v>
      </c>
      <c r="AA463" s="81">
        <v>3068</v>
      </c>
      <c r="AB463" s="81">
        <v>12767</v>
      </c>
      <c r="AC463" s="81">
        <v>0</v>
      </c>
      <c r="AD463" s="81">
        <v>0</v>
      </c>
      <c r="AE463" s="82"/>
      <c r="AF463" s="81">
        <v>35347849.881676815</v>
      </c>
      <c r="AG463" s="81">
        <v>603413.79259884218</v>
      </c>
      <c r="AH463" s="81">
        <v>62975.959020547089</v>
      </c>
      <c r="AI463" s="81">
        <v>13688893.542328469</v>
      </c>
      <c r="AJ463" s="81">
        <v>20247527.191164412</v>
      </c>
      <c r="AK463" s="81">
        <v>0</v>
      </c>
      <c r="AL463" s="81">
        <v>0</v>
      </c>
      <c r="AM463" s="81">
        <v>1675846.05564222</v>
      </c>
      <c r="AN463" s="81">
        <v>0</v>
      </c>
      <c r="AO463" s="81">
        <v>0</v>
      </c>
      <c r="AP463" s="82"/>
      <c r="AQ463" s="81">
        <v>292</v>
      </c>
      <c r="AR463" s="81">
        <v>252</v>
      </c>
      <c r="AS463" s="81">
        <v>0</v>
      </c>
      <c r="AT463" s="81">
        <v>0</v>
      </c>
      <c r="AU463" s="81">
        <v>0</v>
      </c>
      <c r="AV463" s="81">
        <v>0</v>
      </c>
      <c r="AW463" s="81"/>
      <c r="AX463" s="82"/>
      <c r="AY463" s="81">
        <v>1557</v>
      </c>
      <c r="AZ463" s="81">
        <v>12723.3</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2253</v>
      </c>
      <c r="B464" s="80">
        <v>476</v>
      </c>
      <c r="C464" s="80">
        <v>19</v>
      </c>
      <c r="D464" s="80">
        <v>28</v>
      </c>
      <c r="E464" s="80">
        <v>2022</v>
      </c>
      <c r="F464" s="80" t="s">
        <v>568</v>
      </c>
      <c r="G464" s="80" t="s">
        <v>2234</v>
      </c>
      <c r="H464" s="80" t="s">
        <v>2235</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316</v>
      </c>
      <c r="AR464" s="81">
        <v>261</v>
      </c>
      <c r="AS464" s="81">
        <v>0</v>
      </c>
      <c r="AT464" s="81">
        <v>0</v>
      </c>
      <c r="AU464" s="81">
        <v>0</v>
      </c>
      <c r="AV464" s="81">
        <v>0</v>
      </c>
      <c r="AW464" s="81"/>
      <c r="AX464" s="82"/>
      <c r="AY464" s="81">
        <v>1692.7000000000007</v>
      </c>
      <c r="AZ464" s="81">
        <v>13168.799999999996</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2254</v>
      </c>
      <c r="B465" s="80">
        <v>205</v>
      </c>
      <c r="C465" s="80">
        <v>1</v>
      </c>
      <c r="D465" s="80">
        <v>13</v>
      </c>
      <c r="E465" s="80">
        <v>1990</v>
      </c>
      <c r="F465" s="80" t="s">
        <v>562</v>
      </c>
      <c r="G465" s="80" t="s">
        <v>2255</v>
      </c>
      <c r="H465" s="80" t="s">
        <v>2256</v>
      </c>
      <c r="I465" s="177"/>
      <c r="J465" s="81">
        <v>42.785004415725595</v>
      </c>
      <c r="K465" s="81">
        <v>2.1454176011659469</v>
      </c>
      <c r="L465" s="81">
        <v>5.136691278765471</v>
      </c>
      <c r="M465" s="81">
        <v>6.3503558062286301</v>
      </c>
      <c r="N465" s="81">
        <v>8.902890298333821</v>
      </c>
      <c r="O465" s="81">
        <v>9.2363043837592507</v>
      </c>
      <c r="P465" s="81">
        <v>12.145244101130194</v>
      </c>
      <c r="Q465" s="81">
        <v>0.74707744292893075</v>
      </c>
      <c r="R465" s="81">
        <v>0</v>
      </c>
      <c r="S465" s="81">
        <v>0.73599294344547539</v>
      </c>
      <c r="T465" s="82"/>
      <c r="U465" s="81">
        <v>4448930</v>
      </c>
      <c r="V465" s="81">
        <v>660</v>
      </c>
      <c r="W465" s="81">
        <v>58</v>
      </c>
      <c r="X465" s="81">
        <v>2190</v>
      </c>
      <c r="Y465" s="81">
        <v>3050</v>
      </c>
      <c r="Z465" s="81">
        <v>3799</v>
      </c>
      <c r="AA465" s="81">
        <v>2949</v>
      </c>
      <c r="AB465" s="81">
        <v>12130</v>
      </c>
      <c r="AC465" s="81">
        <v>0</v>
      </c>
      <c r="AD465" s="81">
        <v>0.73599294344547539</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2257</v>
      </c>
      <c r="B466" s="80">
        <v>206</v>
      </c>
      <c r="C466" s="80">
        <v>2</v>
      </c>
      <c r="D466" s="80">
        <v>13</v>
      </c>
      <c r="E466" s="80">
        <v>2005</v>
      </c>
      <c r="F466" s="80" t="s">
        <v>565</v>
      </c>
      <c r="G466" s="80" t="s">
        <v>2255</v>
      </c>
      <c r="H466" s="80" t="s">
        <v>2256</v>
      </c>
      <c r="I466" s="177"/>
      <c r="J466" s="81">
        <v>41.721071814145823</v>
      </c>
      <c r="K466" s="81">
        <v>1.4431709367022816</v>
      </c>
      <c r="L466" s="81">
        <v>0.75382378020755036</v>
      </c>
      <c r="M466" s="81">
        <v>10.758912624450911</v>
      </c>
      <c r="N466" s="81">
        <v>18.36766187160633</v>
      </c>
      <c r="O466" s="81">
        <v>15.578842081742369</v>
      </c>
      <c r="P466" s="81">
        <v>13.597506125724534</v>
      </c>
      <c r="Q466" s="81">
        <v>0.76577460801056407</v>
      </c>
      <c r="R466" s="81">
        <v>0</v>
      </c>
      <c r="S466" s="81">
        <v>1.3136014560557003</v>
      </c>
      <c r="T466" s="82"/>
      <c r="U466" s="81">
        <v>4515712</v>
      </c>
      <c r="V466" s="81">
        <v>550</v>
      </c>
      <c r="W466" s="81">
        <v>9</v>
      </c>
      <c r="X466" s="81">
        <v>1741</v>
      </c>
      <c r="Y466" s="81">
        <v>4053</v>
      </c>
      <c r="Z466" s="81">
        <v>7415</v>
      </c>
      <c r="AA466" s="81">
        <v>2704</v>
      </c>
      <c r="AB466" s="81">
        <v>12998</v>
      </c>
      <c r="AC466" s="81">
        <v>0</v>
      </c>
      <c r="AD466" s="81">
        <v>1.3136014560557003</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2258</v>
      </c>
      <c r="B467" s="80">
        <v>207</v>
      </c>
      <c r="C467" s="80">
        <v>3</v>
      </c>
      <c r="D467" s="80">
        <v>13</v>
      </c>
      <c r="E467" s="80">
        <v>2006</v>
      </c>
      <c r="F467" s="80" t="s">
        <v>566</v>
      </c>
      <c r="G467" s="80" t="s">
        <v>2255</v>
      </c>
      <c r="H467" s="80" t="s">
        <v>2256</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2259</v>
      </c>
      <c r="B468" s="80">
        <v>208</v>
      </c>
      <c r="C468" s="80">
        <v>4</v>
      </c>
      <c r="D468" s="80">
        <v>13</v>
      </c>
      <c r="E468" s="80">
        <v>2007</v>
      </c>
      <c r="F468" s="80" t="s">
        <v>567</v>
      </c>
      <c r="G468" s="80" t="s">
        <v>2255</v>
      </c>
      <c r="H468" s="80" t="s">
        <v>2256</v>
      </c>
      <c r="I468" s="177"/>
      <c r="J468" s="81">
        <v>41.23334316869974</v>
      </c>
      <c r="K468" s="81">
        <v>1.1972938017469856</v>
      </c>
      <c r="L468" s="81">
        <v>0.60144313542153116</v>
      </c>
      <c r="M468" s="81">
        <v>12.018930864486315</v>
      </c>
      <c r="N468" s="81">
        <v>19.172830958238485</v>
      </c>
      <c r="O468" s="81">
        <v>15.09121179569639</v>
      </c>
      <c r="P468" s="81">
        <v>13.333075182522505</v>
      </c>
      <c r="Q468" s="81">
        <v>0.80536174757448853</v>
      </c>
      <c r="R468" s="81">
        <v>0</v>
      </c>
      <c r="S468" s="81">
        <v>1.073581060929693</v>
      </c>
      <c r="T468" s="82"/>
      <c r="U468" s="81">
        <v>5265979</v>
      </c>
      <c r="V468" s="81">
        <v>477</v>
      </c>
      <c r="W468" s="81">
        <v>9</v>
      </c>
      <c r="X468" s="81">
        <v>2619</v>
      </c>
      <c r="Y468" s="81">
        <v>4149</v>
      </c>
      <c r="Z468" s="81">
        <v>7467</v>
      </c>
      <c r="AA468" s="81">
        <v>2611</v>
      </c>
      <c r="AB468" s="81">
        <v>12947</v>
      </c>
      <c r="AC468" s="81">
        <v>0</v>
      </c>
      <c r="AD468" s="81">
        <v>1.073581060929693</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2260</v>
      </c>
      <c r="B469" s="80">
        <v>209</v>
      </c>
      <c r="C469" s="80">
        <v>5</v>
      </c>
      <c r="D469" s="80">
        <v>13</v>
      </c>
      <c r="E469" s="80">
        <v>2008</v>
      </c>
      <c r="F469" s="80" t="s">
        <v>84</v>
      </c>
      <c r="G469" s="80" t="s">
        <v>2255</v>
      </c>
      <c r="H469" s="80" t="s">
        <v>2256</v>
      </c>
      <c r="I469" s="177"/>
      <c r="J469" s="81">
        <v>39.104453312967294</v>
      </c>
      <c r="K469" s="81">
        <v>0.94854892002538838</v>
      </c>
      <c r="L469" s="81">
        <v>0.58756323167535673</v>
      </c>
      <c r="M469" s="81">
        <v>13.468504559899218</v>
      </c>
      <c r="N469" s="81">
        <v>18.567709492843868</v>
      </c>
      <c r="O469" s="81">
        <v>14.622452530129465</v>
      </c>
      <c r="P469" s="81">
        <v>12.394656764672675</v>
      </c>
      <c r="Q469" s="81">
        <v>0.79595258933754798</v>
      </c>
      <c r="R469" s="81">
        <v>0</v>
      </c>
      <c r="S469" s="81">
        <v>1.2479238612893619</v>
      </c>
      <c r="T469" s="82"/>
      <c r="U469" s="81">
        <v>5204342</v>
      </c>
      <c r="V469" s="81">
        <v>477</v>
      </c>
      <c r="W469" s="81">
        <v>9</v>
      </c>
      <c r="X469" s="81">
        <v>2619</v>
      </c>
      <c r="Y469" s="81">
        <v>4211</v>
      </c>
      <c r="Z469" s="81">
        <v>7489</v>
      </c>
      <c r="AA469" s="81">
        <v>2430</v>
      </c>
      <c r="AB469" s="81">
        <v>13006</v>
      </c>
      <c r="AC469" s="81">
        <v>0</v>
      </c>
      <c r="AD469" s="81">
        <v>1.2479238612893619</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2261</v>
      </c>
      <c r="B470" s="80">
        <v>210</v>
      </c>
      <c r="C470" s="80">
        <v>6</v>
      </c>
      <c r="D470" s="80">
        <v>13</v>
      </c>
      <c r="E470" s="80">
        <v>2009</v>
      </c>
      <c r="F470" s="80" t="s">
        <v>85</v>
      </c>
      <c r="G470" s="80" t="s">
        <v>2255</v>
      </c>
      <c r="H470" s="80" t="s">
        <v>2256</v>
      </c>
      <c r="I470" s="177"/>
      <c r="J470" s="81">
        <v>39.080321508220386</v>
      </c>
      <c r="K470" s="81">
        <v>0.9143744877118104</v>
      </c>
      <c r="L470" s="81">
        <v>1.2793979056424314</v>
      </c>
      <c r="M470" s="81">
        <v>13.829039985084277</v>
      </c>
      <c r="N470" s="81">
        <v>17.183250955835053</v>
      </c>
      <c r="O470" s="81">
        <v>14.984439206210533</v>
      </c>
      <c r="P470" s="81">
        <v>11.770274344879786</v>
      </c>
      <c r="Q470" s="81">
        <v>0.75968407429806617</v>
      </c>
      <c r="R470" s="81">
        <v>0</v>
      </c>
      <c r="S470" s="81">
        <v>1.2699994731926547</v>
      </c>
      <c r="T470" s="82"/>
      <c r="U470" s="81">
        <v>4502303</v>
      </c>
      <c r="V470" s="81">
        <v>469</v>
      </c>
      <c r="W470" s="81">
        <v>27</v>
      </c>
      <c r="X470" s="81">
        <v>2664</v>
      </c>
      <c r="Y470" s="81">
        <v>4257</v>
      </c>
      <c r="Z470" s="81">
        <v>7575</v>
      </c>
      <c r="AA470" s="81">
        <v>2369</v>
      </c>
      <c r="AB470" s="81">
        <v>13031</v>
      </c>
      <c r="AC470" s="81">
        <v>0</v>
      </c>
      <c r="AD470" s="81">
        <v>1.2699994731926547</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16.7</v>
      </c>
      <c r="BJ470" s="81">
        <v>0</v>
      </c>
      <c r="BK470" s="81">
        <v>0</v>
      </c>
      <c r="BL470" s="81">
        <v>0</v>
      </c>
      <c r="BM470" s="82"/>
      <c r="BN470" s="81">
        <v>0</v>
      </c>
      <c r="BO470" s="81">
        <v>0</v>
      </c>
      <c r="BP470" s="81">
        <v>1</v>
      </c>
      <c r="BQ470" s="81">
        <v>0</v>
      </c>
      <c r="BR470" s="81">
        <v>0</v>
      </c>
      <c r="BS470" s="81">
        <v>0</v>
      </c>
      <c r="BT470"/>
      <c r="BU470" s="80"/>
      <c r="BV470" s="80"/>
      <c r="BW470" s="80"/>
      <c r="BX470" s="80"/>
      <c r="BY470" s="80"/>
      <c r="BZ470" s="80"/>
      <c r="CA470" s="80"/>
      <c r="CB470" s="80"/>
      <c r="CC470" s="80"/>
    </row>
    <row r="471" spans="1:81">
      <c r="A471" s="80" t="s">
        <v>2262</v>
      </c>
      <c r="B471" s="80">
        <v>211</v>
      </c>
      <c r="C471" s="80">
        <v>7</v>
      </c>
      <c r="D471" s="80">
        <v>13</v>
      </c>
      <c r="E471" s="80">
        <v>2010</v>
      </c>
      <c r="F471" s="80" t="s">
        <v>86</v>
      </c>
      <c r="G471" s="80" t="s">
        <v>2255</v>
      </c>
      <c r="H471" s="80" t="s">
        <v>2256</v>
      </c>
      <c r="I471" s="177"/>
      <c r="J471" s="81">
        <v>35.975272634752919</v>
      </c>
      <c r="K471" s="81">
        <v>0.93198223153344895</v>
      </c>
      <c r="L471" s="81">
        <v>1.2112535081032356</v>
      </c>
      <c r="M471" s="81">
        <v>13.487049412939601</v>
      </c>
      <c r="N471" s="81">
        <v>17.358700588368919</v>
      </c>
      <c r="O471" s="81">
        <v>15.165193851781959</v>
      </c>
      <c r="P471" s="81">
        <v>11.852634718392268</v>
      </c>
      <c r="Q471" s="81">
        <v>0.79270095348037328</v>
      </c>
      <c r="R471" s="81">
        <v>0</v>
      </c>
      <c r="S471" s="81">
        <v>1.1984068827261867</v>
      </c>
      <c r="T471" s="82"/>
      <c r="U471" s="81">
        <v>4433877</v>
      </c>
      <c r="V471" s="81">
        <v>469</v>
      </c>
      <c r="W471" s="81">
        <v>27</v>
      </c>
      <c r="X471" s="81">
        <v>2664</v>
      </c>
      <c r="Y471" s="81">
        <v>4293</v>
      </c>
      <c r="Z471" s="81">
        <v>7702</v>
      </c>
      <c r="AA471" s="81">
        <v>2326</v>
      </c>
      <c r="AB471" s="81">
        <v>13029</v>
      </c>
      <c r="AC471" s="81">
        <v>0</v>
      </c>
      <c r="AD471" s="81">
        <v>1.1984068827261867</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29.707999999999998</v>
      </c>
      <c r="BJ471" s="81">
        <v>0</v>
      </c>
      <c r="BK471" s="81">
        <v>0</v>
      </c>
      <c r="BL471" s="81">
        <v>0</v>
      </c>
      <c r="BM471" s="82"/>
      <c r="BN471" s="81">
        <v>0</v>
      </c>
      <c r="BO471" s="81">
        <v>0</v>
      </c>
      <c r="BP471" s="81">
        <v>2</v>
      </c>
      <c r="BQ471" s="81">
        <v>0</v>
      </c>
      <c r="BR471" s="81">
        <v>0</v>
      </c>
      <c r="BS471" s="81">
        <v>0</v>
      </c>
      <c r="BT471"/>
      <c r="BU471" s="80">
        <v>29.707999999999998</v>
      </c>
      <c r="BV471" s="80">
        <v>0</v>
      </c>
      <c r="BW471" s="80">
        <v>0</v>
      </c>
      <c r="BX471" s="80">
        <v>0</v>
      </c>
      <c r="BY471" s="80">
        <v>0</v>
      </c>
      <c r="BZ471" s="80">
        <v>0</v>
      </c>
      <c r="CA471" s="80">
        <v>0</v>
      </c>
      <c r="CB471" s="80">
        <v>0</v>
      </c>
      <c r="CC471" s="80">
        <v>0</v>
      </c>
    </row>
    <row r="472" spans="1:81">
      <c r="A472" s="80" t="s">
        <v>2263</v>
      </c>
      <c r="B472" s="80">
        <v>212</v>
      </c>
      <c r="C472" s="80">
        <v>8</v>
      </c>
      <c r="D472" s="80">
        <v>13</v>
      </c>
      <c r="E472" s="80">
        <v>2011</v>
      </c>
      <c r="F472" s="80" t="s">
        <v>87</v>
      </c>
      <c r="G472" s="80" t="s">
        <v>2255</v>
      </c>
      <c r="H472" s="80" t="s">
        <v>2256</v>
      </c>
      <c r="I472" s="177"/>
      <c r="J472" s="81">
        <v>31.892092901866498</v>
      </c>
      <c r="K472" s="81">
        <v>1.2518984361958783</v>
      </c>
      <c r="L472" s="81">
        <v>1.1307654347721514</v>
      </c>
      <c r="M472" s="81">
        <v>15.696271780316478</v>
      </c>
      <c r="N472" s="81">
        <v>20.479220970637083</v>
      </c>
      <c r="O472" s="81">
        <v>14.948727376763902</v>
      </c>
      <c r="P472" s="81">
        <v>11.7971226406091</v>
      </c>
      <c r="Q472" s="81">
        <v>0.90838811934102781</v>
      </c>
      <c r="R472" s="81">
        <v>0</v>
      </c>
      <c r="S472" s="81">
        <v>1.8979445932098324</v>
      </c>
      <c r="T472" s="82"/>
      <c r="U472" s="81">
        <v>3241243</v>
      </c>
      <c r="V472" s="81">
        <v>469</v>
      </c>
      <c r="W472" s="81">
        <v>27</v>
      </c>
      <c r="X472" s="81">
        <v>2664</v>
      </c>
      <c r="Y472" s="81">
        <v>4327</v>
      </c>
      <c r="Z472" s="81">
        <v>7757</v>
      </c>
      <c r="AA472" s="81">
        <v>2384</v>
      </c>
      <c r="AB472" s="81">
        <v>12944</v>
      </c>
      <c r="AC472" s="81">
        <v>0</v>
      </c>
      <c r="AD472" s="81">
        <v>1.8979445932098324</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24.009</v>
      </c>
      <c r="BJ472" s="81">
        <v>0</v>
      </c>
      <c r="BK472" s="81">
        <v>0</v>
      </c>
      <c r="BL472" s="81">
        <v>0</v>
      </c>
      <c r="BM472" s="82"/>
      <c r="BN472" s="81">
        <v>0</v>
      </c>
      <c r="BO472" s="81">
        <v>0</v>
      </c>
      <c r="BP472" s="81">
        <v>2</v>
      </c>
      <c r="BQ472" s="81">
        <v>0</v>
      </c>
      <c r="BR472" s="81">
        <v>0</v>
      </c>
      <c r="BS472" s="81">
        <v>0</v>
      </c>
      <c r="BT472"/>
      <c r="BU472" s="80">
        <v>24.009</v>
      </c>
      <c r="BV472" s="80">
        <v>0</v>
      </c>
      <c r="BW472" s="80">
        <v>0</v>
      </c>
      <c r="BX472" s="80">
        <v>0</v>
      </c>
      <c r="BY472" s="80">
        <v>0</v>
      </c>
      <c r="BZ472" s="80">
        <v>0</v>
      </c>
      <c r="CA472" s="80">
        <v>0</v>
      </c>
      <c r="CB472" s="80">
        <v>0</v>
      </c>
      <c r="CC472" s="80">
        <v>0</v>
      </c>
    </row>
    <row r="473" spans="1:81">
      <c r="A473" s="80" t="s">
        <v>2264</v>
      </c>
      <c r="B473" s="80">
        <v>213</v>
      </c>
      <c r="C473" s="80">
        <v>9</v>
      </c>
      <c r="D473" s="80">
        <v>13</v>
      </c>
      <c r="E473" s="80">
        <v>2012</v>
      </c>
      <c r="F473" s="80" t="s">
        <v>88</v>
      </c>
      <c r="G473" s="80" t="s">
        <v>2255</v>
      </c>
      <c r="H473" s="80" t="s">
        <v>2256</v>
      </c>
      <c r="I473" s="177"/>
      <c r="J473" s="81">
        <v>42.790282295180624</v>
      </c>
      <c r="K473" s="81">
        <v>1.1752448827231463</v>
      </c>
      <c r="L473" s="81">
        <v>1.1341426056818551</v>
      </c>
      <c r="M473" s="81">
        <v>17.660203047647254</v>
      </c>
      <c r="N473" s="81">
        <v>22.138136222462197</v>
      </c>
      <c r="O473" s="81">
        <v>15.1236232287589</v>
      </c>
      <c r="P473" s="81">
        <v>12.003588988414599</v>
      </c>
      <c r="Q473" s="81">
        <v>0.98168093213397367</v>
      </c>
      <c r="R473" s="81">
        <v>0</v>
      </c>
      <c r="S473" s="81">
        <v>0.97054679243310837</v>
      </c>
      <c r="T473" s="82"/>
      <c r="U473" s="81">
        <v>3988301</v>
      </c>
      <c r="V473" s="81">
        <v>469</v>
      </c>
      <c r="W473" s="81">
        <v>27</v>
      </c>
      <c r="X473" s="81">
        <v>2664</v>
      </c>
      <c r="Y473" s="81">
        <v>4399</v>
      </c>
      <c r="Z473" s="81">
        <v>7910</v>
      </c>
      <c r="AA473" s="81">
        <v>2412</v>
      </c>
      <c r="AB473" s="81">
        <v>12875</v>
      </c>
      <c r="AC473" s="81">
        <v>0</v>
      </c>
      <c r="AD473" s="81">
        <v>0.97054679243310837</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33.935000000000002</v>
      </c>
      <c r="BJ473" s="81">
        <v>0</v>
      </c>
      <c r="BK473" s="81">
        <v>0</v>
      </c>
      <c r="BL473" s="81">
        <v>0</v>
      </c>
      <c r="BM473" s="82"/>
      <c r="BN473" s="81">
        <v>0</v>
      </c>
      <c r="BO473" s="81">
        <v>0</v>
      </c>
      <c r="BP473" s="81">
        <v>2</v>
      </c>
      <c r="BQ473" s="81">
        <v>0</v>
      </c>
      <c r="BR473" s="81">
        <v>0</v>
      </c>
      <c r="BS473" s="81">
        <v>0</v>
      </c>
      <c r="BT473"/>
      <c r="BU473" s="80">
        <v>33.935000000000002</v>
      </c>
      <c r="BV473" s="80">
        <v>0</v>
      </c>
      <c r="BW473" s="80">
        <v>0</v>
      </c>
      <c r="BX473" s="80">
        <v>0</v>
      </c>
      <c r="BY473" s="80">
        <v>0</v>
      </c>
      <c r="BZ473" s="80">
        <v>0</v>
      </c>
      <c r="CA473" s="80">
        <v>0</v>
      </c>
      <c r="CB473" s="80">
        <v>0</v>
      </c>
      <c r="CC473" s="80">
        <v>0</v>
      </c>
    </row>
    <row r="474" spans="1:81">
      <c r="A474" s="80" t="s">
        <v>2265</v>
      </c>
      <c r="B474" s="80">
        <v>214</v>
      </c>
      <c r="C474" s="80">
        <v>10</v>
      </c>
      <c r="D474" s="80">
        <v>13</v>
      </c>
      <c r="E474" s="80">
        <v>2013</v>
      </c>
      <c r="F474" s="80" t="s">
        <v>89</v>
      </c>
      <c r="G474" s="80" t="s">
        <v>2255</v>
      </c>
      <c r="H474" s="80" t="s">
        <v>2256</v>
      </c>
      <c r="I474" s="177"/>
      <c r="J474" s="81">
        <v>43.11982152796967</v>
      </c>
      <c r="K474" s="81">
        <v>0.99775283617787203</v>
      </c>
      <c r="L474" s="81">
        <v>0.82276054301672263</v>
      </c>
      <c r="M474" s="81">
        <v>15.241869466143916</v>
      </c>
      <c r="N474" s="81">
        <v>21.839122030313263</v>
      </c>
      <c r="O474" s="81">
        <v>14.830478401421404</v>
      </c>
      <c r="P474" s="81">
        <v>12.05381258433821</v>
      </c>
      <c r="Q474" s="81">
        <v>0.99696690705016466</v>
      </c>
      <c r="R474" s="81">
        <v>0</v>
      </c>
      <c r="S474" s="81">
        <v>2.1948016756819504</v>
      </c>
      <c r="T474" s="82"/>
      <c r="U474" s="81">
        <v>4418668</v>
      </c>
      <c r="V474" s="81">
        <v>469</v>
      </c>
      <c r="W474" s="81">
        <v>27</v>
      </c>
      <c r="X474" s="81">
        <v>2664</v>
      </c>
      <c r="Y474" s="81">
        <v>4412</v>
      </c>
      <c r="Z474" s="81">
        <v>8103</v>
      </c>
      <c r="AA474" s="81">
        <v>2413</v>
      </c>
      <c r="AB474" s="81">
        <v>12888</v>
      </c>
      <c r="AC474" s="81">
        <v>0</v>
      </c>
      <c r="AD474" s="81">
        <v>2.1948016756819504</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37.277000000000001</v>
      </c>
      <c r="BJ474" s="81">
        <v>0</v>
      </c>
      <c r="BK474" s="81">
        <v>0</v>
      </c>
      <c r="BL474" s="81">
        <v>0</v>
      </c>
      <c r="BM474" s="82"/>
      <c r="BN474" s="81">
        <v>0</v>
      </c>
      <c r="BO474" s="81">
        <v>0</v>
      </c>
      <c r="BP474" s="81">
        <v>2</v>
      </c>
      <c r="BQ474" s="81">
        <v>0</v>
      </c>
      <c r="BR474" s="81">
        <v>0</v>
      </c>
      <c r="BS474" s="81">
        <v>0</v>
      </c>
      <c r="BT474"/>
      <c r="BU474" s="80">
        <v>37.277000000000001</v>
      </c>
      <c r="BV474" s="80">
        <v>0</v>
      </c>
      <c r="BW474" s="80">
        <v>0</v>
      </c>
      <c r="BX474" s="80">
        <v>0</v>
      </c>
      <c r="BY474" s="80">
        <v>0</v>
      </c>
      <c r="BZ474" s="80">
        <v>0</v>
      </c>
      <c r="CA474" s="80">
        <v>0</v>
      </c>
      <c r="CB474" s="80">
        <v>0</v>
      </c>
      <c r="CC474" s="80">
        <v>0</v>
      </c>
    </row>
    <row r="475" spans="1:81">
      <c r="A475" s="80" t="s">
        <v>2266</v>
      </c>
      <c r="B475" s="80">
        <v>215</v>
      </c>
      <c r="C475" s="80">
        <v>11</v>
      </c>
      <c r="D475" s="80">
        <v>13</v>
      </c>
      <c r="E475" s="80">
        <v>2014</v>
      </c>
      <c r="F475" s="80" t="s">
        <v>90</v>
      </c>
      <c r="G475" s="80" t="s">
        <v>2255</v>
      </c>
      <c r="H475" s="80" t="s">
        <v>2256</v>
      </c>
      <c r="I475" s="177"/>
      <c r="J475" s="81">
        <v>44.503448985606674</v>
      </c>
      <c r="K475" s="81">
        <v>0.96363894766672675</v>
      </c>
      <c r="L475" s="81">
        <v>0.96379813389204816</v>
      </c>
      <c r="M475" s="81">
        <v>17.246353009360266</v>
      </c>
      <c r="N475" s="81">
        <v>21.755534314061496</v>
      </c>
      <c r="O475" s="81">
        <v>14.220222624888811</v>
      </c>
      <c r="P475" s="81">
        <v>12.106462796581681</v>
      </c>
      <c r="Q475" s="81">
        <v>0.95587675034665998</v>
      </c>
      <c r="R475" s="81">
        <v>0</v>
      </c>
      <c r="S475" s="81">
        <v>1.1748337439172456</v>
      </c>
      <c r="T475" s="82"/>
      <c r="U475" s="81">
        <v>4904851</v>
      </c>
      <c r="V475" s="81">
        <v>417</v>
      </c>
      <c r="W475" s="81">
        <v>21</v>
      </c>
      <c r="X475" s="81">
        <v>2696</v>
      </c>
      <c r="Y475" s="81">
        <v>4500</v>
      </c>
      <c r="Z475" s="81">
        <v>8183</v>
      </c>
      <c r="AA475" s="81">
        <v>2411</v>
      </c>
      <c r="AB475" s="81">
        <v>12879</v>
      </c>
      <c r="AC475" s="81">
        <v>0</v>
      </c>
      <c r="AD475" s="81">
        <v>1.1748337439172456</v>
      </c>
      <c r="AE475" s="82"/>
      <c r="AF475" s="81">
        <v>47174090.402108081</v>
      </c>
      <c r="AG475" s="81">
        <v>758958.89649104269</v>
      </c>
      <c r="AH475" s="81">
        <v>215324.1590354917</v>
      </c>
      <c r="AI475" s="81">
        <v>18543874.443500198</v>
      </c>
      <c r="AJ475" s="81">
        <v>26975799.542472288</v>
      </c>
      <c r="AK475" s="81">
        <v>0</v>
      </c>
      <c r="AL475" s="81">
        <v>0</v>
      </c>
      <c r="AM475" s="81">
        <v>1768094.2463344331</v>
      </c>
      <c r="AN475" s="81">
        <v>0</v>
      </c>
      <c r="AO475" s="81">
        <v>0</v>
      </c>
      <c r="AP475" s="82"/>
      <c r="AQ475" s="81">
        <v>281</v>
      </c>
      <c r="AR475" s="81">
        <v>89</v>
      </c>
      <c r="AS475" s="81">
        <v>0</v>
      </c>
      <c r="AT475" s="81">
        <v>0</v>
      </c>
      <c r="AU475" s="81">
        <v>0</v>
      </c>
      <c r="AV475" s="81">
        <v>0</v>
      </c>
      <c r="AW475" s="81" t="s">
        <v>564</v>
      </c>
      <c r="AX475" s="82"/>
      <c r="AY475" s="81">
        <v>1239.2</v>
      </c>
      <c r="AZ475" s="81">
        <v>10076.6</v>
      </c>
      <c r="BA475" s="81">
        <v>0</v>
      </c>
      <c r="BB475" s="81">
        <v>0</v>
      </c>
      <c r="BC475" s="81">
        <v>0</v>
      </c>
      <c r="BD475" s="81">
        <v>0</v>
      </c>
      <c r="BE475" s="81" t="s">
        <v>564</v>
      </c>
      <c r="BF475" s="82"/>
      <c r="BG475" s="81">
        <v>0</v>
      </c>
      <c r="BH475" s="81">
        <v>0</v>
      </c>
      <c r="BI475" s="81">
        <v>19.888000000000002</v>
      </c>
      <c r="BJ475" s="81">
        <v>0</v>
      </c>
      <c r="BK475" s="81">
        <v>0</v>
      </c>
      <c r="BL475" s="81">
        <v>0</v>
      </c>
      <c r="BM475" s="82"/>
      <c r="BN475" s="81">
        <v>0</v>
      </c>
      <c r="BO475" s="81">
        <v>0</v>
      </c>
      <c r="BP475" s="81">
        <v>1</v>
      </c>
      <c r="BQ475" s="81">
        <v>0</v>
      </c>
      <c r="BR475" s="81">
        <v>0</v>
      </c>
      <c r="BS475" s="81">
        <v>0</v>
      </c>
      <c r="BT475"/>
      <c r="BU475" s="80">
        <v>19.888000000000002</v>
      </c>
      <c r="BV475" s="80">
        <v>0</v>
      </c>
      <c r="BW475" s="80">
        <v>0</v>
      </c>
      <c r="BX475" s="80">
        <v>0</v>
      </c>
      <c r="BY475" s="80">
        <v>0</v>
      </c>
      <c r="BZ475" s="80">
        <v>0</v>
      </c>
      <c r="CA475" s="80">
        <v>0</v>
      </c>
      <c r="CB475" s="80">
        <v>0</v>
      </c>
      <c r="CC475" s="80">
        <v>0</v>
      </c>
    </row>
    <row r="476" spans="1:81">
      <c r="A476" s="80" t="s">
        <v>2267</v>
      </c>
      <c r="B476" s="80">
        <v>216</v>
      </c>
      <c r="C476" s="80">
        <v>12</v>
      </c>
      <c r="D476" s="80">
        <v>13</v>
      </c>
      <c r="E476" s="80">
        <v>2015</v>
      </c>
      <c r="F476" s="80" t="s">
        <v>91</v>
      </c>
      <c r="G476" s="80" t="s">
        <v>2255</v>
      </c>
      <c r="H476" s="80" t="s">
        <v>2256</v>
      </c>
      <c r="I476" s="177"/>
      <c r="J476" s="81">
        <v>41.988627373781902</v>
      </c>
      <c r="K476" s="81">
        <v>0.97386093957923425</v>
      </c>
      <c r="L476" s="81">
        <v>0.98038291885373829</v>
      </c>
      <c r="M476" s="81">
        <v>16.966939214010107</v>
      </c>
      <c r="N476" s="81">
        <v>19.727465653931773</v>
      </c>
      <c r="O476" s="81">
        <v>14.139599802407959</v>
      </c>
      <c r="P476" s="81">
        <v>12.075785997646387</v>
      </c>
      <c r="Q476" s="81">
        <v>0.93575588556458211</v>
      </c>
      <c r="R476" s="81">
        <v>0</v>
      </c>
      <c r="S476" s="81">
        <v>1.2818307433046625</v>
      </c>
      <c r="T476" s="82"/>
      <c r="U476" s="81">
        <v>5123844</v>
      </c>
      <c r="V476" s="81">
        <v>417</v>
      </c>
      <c r="W476" s="81">
        <v>21</v>
      </c>
      <c r="X476" s="81">
        <v>2696</v>
      </c>
      <c r="Y476" s="81">
        <v>4551</v>
      </c>
      <c r="Z476" s="81">
        <v>8215</v>
      </c>
      <c r="AA476" s="81">
        <v>2403</v>
      </c>
      <c r="AB476" s="81">
        <v>12879</v>
      </c>
      <c r="AC476" s="81">
        <v>0</v>
      </c>
      <c r="AD476" s="81">
        <v>1.2818307433046625</v>
      </c>
      <c r="AE476" s="82"/>
      <c r="AF476" s="81">
        <v>44662891.227461487</v>
      </c>
      <c r="AG476" s="81">
        <v>716134.33931771107</v>
      </c>
      <c r="AH476" s="81">
        <v>170521.69016127265</v>
      </c>
      <c r="AI476" s="81">
        <v>18996340.083593301</v>
      </c>
      <c r="AJ476" s="81">
        <v>24939680.058149718</v>
      </c>
      <c r="AK476" s="81">
        <v>0</v>
      </c>
      <c r="AL476" s="81">
        <v>0</v>
      </c>
      <c r="AM476" s="81">
        <v>1765012.9246269332</v>
      </c>
      <c r="AN476" s="81">
        <v>0</v>
      </c>
      <c r="AO476" s="81">
        <v>0</v>
      </c>
      <c r="AP476" s="82"/>
      <c r="AQ476" s="81">
        <v>310</v>
      </c>
      <c r="AR476" s="81">
        <v>122</v>
      </c>
      <c r="AS476" s="81">
        <v>0</v>
      </c>
      <c r="AT476" s="81">
        <v>0</v>
      </c>
      <c r="AU476" s="81">
        <v>0</v>
      </c>
      <c r="AV476" s="81">
        <v>0</v>
      </c>
      <c r="AW476" s="81" t="s">
        <v>564</v>
      </c>
      <c r="AX476" s="82"/>
      <c r="AY476" s="81">
        <v>1377.5</v>
      </c>
      <c r="AZ476" s="81">
        <v>14227</v>
      </c>
      <c r="BA476" s="81">
        <v>0</v>
      </c>
      <c r="BB476" s="81">
        <v>0</v>
      </c>
      <c r="BC476" s="81">
        <v>0</v>
      </c>
      <c r="BD476" s="81">
        <v>0</v>
      </c>
      <c r="BE476" s="81" t="s">
        <v>564</v>
      </c>
      <c r="BF476" s="82"/>
      <c r="BG476" s="81">
        <v>0</v>
      </c>
      <c r="BH476" s="81">
        <v>0</v>
      </c>
      <c r="BI476" s="81">
        <v>37.357999999999997</v>
      </c>
      <c r="BJ476" s="81">
        <v>0</v>
      </c>
      <c r="BK476" s="81">
        <v>0</v>
      </c>
      <c r="BL476" s="81">
        <v>0</v>
      </c>
      <c r="BM476" s="82"/>
      <c r="BN476" s="81">
        <v>0</v>
      </c>
      <c r="BO476" s="81">
        <v>0</v>
      </c>
      <c r="BP476" s="81">
        <v>2</v>
      </c>
      <c r="BQ476" s="81">
        <v>0</v>
      </c>
      <c r="BR476" s="81">
        <v>0</v>
      </c>
      <c r="BS476" s="81">
        <v>0</v>
      </c>
      <c r="BT476"/>
      <c r="BU476" s="80">
        <v>37.357999999999997</v>
      </c>
      <c r="BV476" s="80">
        <v>0</v>
      </c>
      <c r="BW476" s="80">
        <v>0</v>
      </c>
      <c r="BX476" s="80">
        <v>0</v>
      </c>
      <c r="BY476" s="80">
        <v>0</v>
      </c>
      <c r="BZ476" s="80">
        <v>0</v>
      </c>
      <c r="CA476" s="80">
        <v>0</v>
      </c>
      <c r="CB476" s="80">
        <v>0</v>
      </c>
      <c r="CC476" s="80">
        <v>0</v>
      </c>
    </row>
    <row r="477" spans="1:81">
      <c r="A477" s="80" t="s">
        <v>2268</v>
      </c>
      <c r="B477" s="80">
        <v>217</v>
      </c>
      <c r="C477" s="80">
        <v>13</v>
      </c>
      <c r="D477" s="80">
        <v>13</v>
      </c>
      <c r="E477" s="80">
        <v>2016</v>
      </c>
      <c r="F477" s="80" t="s">
        <v>92</v>
      </c>
      <c r="G477" s="80" t="s">
        <v>2255</v>
      </c>
      <c r="H477" s="80" t="s">
        <v>2256</v>
      </c>
      <c r="I477" s="177"/>
      <c r="J477" s="81">
        <v>47.691274508483417</v>
      </c>
      <c r="K477" s="81">
        <v>1.0003770640253511</v>
      </c>
      <c r="L477" s="81">
        <v>1.0748854795376555</v>
      </c>
      <c r="M477" s="81">
        <v>12.395611780485718</v>
      </c>
      <c r="N477" s="81">
        <v>18.608644341981623</v>
      </c>
      <c r="O477" s="81">
        <v>14.214438621347206</v>
      </c>
      <c r="P477" s="81">
        <v>11.787259412031302</v>
      </c>
      <c r="Q477" s="81">
        <v>0.90423122055242044</v>
      </c>
      <c r="R477" s="81">
        <v>0</v>
      </c>
      <c r="S477" s="81">
        <v>1.1568774810183808</v>
      </c>
      <c r="T477" s="82"/>
      <c r="U477" s="81">
        <v>5734838</v>
      </c>
      <c r="V477" s="81">
        <v>417</v>
      </c>
      <c r="W477" s="81">
        <v>21</v>
      </c>
      <c r="X477" s="81">
        <v>2696</v>
      </c>
      <c r="Y477" s="81">
        <v>4614</v>
      </c>
      <c r="Z477" s="81">
        <v>8360</v>
      </c>
      <c r="AA477" s="81">
        <v>2426</v>
      </c>
      <c r="AB477" s="81">
        <v>12802</v>
      </c>
      <c r="AC477" s="81">
        <v>0</v>
      </c>
      <c r="AD477" s="81">
        <v>1.1568774810183811</v>
      </c>
      <c r="AE477" s="82"/>
      <c r="AF477" s="81">
        <v>52962001.259027608</v>
      </c>
      <c r="AG477" s="81">
        <v>705912.33942685265</v>
      </c>
      <c r="AH477" s="81">
        <v>150026.73766080671</v>
      </c>
      <c r="AI477" s="81">
        <v>16920431.743528221</v>
      </c>
      <c r="AJ477" s="81">
        <v>23558060.272396911</v>
      </c>
      <c r="AK477" s="81">
        <v>0</v>
      </c>
      <c r="AL477" s="81">
        <v>0</v>
      </c>
      <c r="AM477" s="81">
        <v>1755823.441212632</v>
      </c>
      <c r="AN477" s="81">
        <v>0</v>
      </c>
      <c r="AO477" s="81">
        <v>0</v>
      </c>
      <c r="AP477" s="82"/>
      <c r="AQ477" s="81">
        <v>337</v>
      </c>
      <c r="AR477" s="81">
        <v>141</v>
      </c>
      <c r="AS477" s="81">
        <v>0</v>
      </c>
      <c r="AT477" s="81">
        <v>0</v>
      </c>
      <c r="AU477" s="81">
        <v>0</v>
      </c>
      <c r="AV477" s="81">
        <v>0</v>
      </c>
      <c r="AW477" s="81" t="s">
        <v>564</v>
      </c>
      <c r="AX477" s="82"/>
      <c r="AY477" s="81">
        <v>1516</v>
      </c>
      <c r="AZ477" s="81">
        <v>14991.6</v>
      </c>
      <c r="BA477" s="81">
        <v>0</v>
      </c>
      <c r="BB477" s="81">
        <v>0</v>
      </c>
      <c r="BC477" s="81">
        <v>0</v>
      </c>
      <c r="BD477" s="81">
        <v>0</v>
      </c>
      <c r="BE477" s="81" t="s">
        <v>564</v>
      </c>
      <c r="BF477" s="82"/>
      <c r="BG477" s="81">
        <v>0</v>
      </c>
      <c r="BH477" s="81">
        <v>0</v>
      </c>
      <c r="BI477" s="81">
        <v>36.774000000000001</v>
      </c>
      <c r="BJ477" s="81">
        <v>0</v>
      </c>
      <c r="BK477" s="81">
        <v>0</v>
      </c>
      <c r="BL477" s="81">
        <v>0</v>
      </c>
      <c r="BM477" s="82"/>
      <c r="BN477" s="81">
        <v>0</v>
      </c>
      <c r="BO477" s="81">
        <v>0</v>
      </c>
      <c r="BP477" s="81">
        <v>2</v>
      </c>
      <c r="BQ477" s="81">
        <v>0</v>
      </c>
      <c r="BR477" s="81">
        <v>0</v>
      </c>
      <c r="BS477" s="81">
        <v>0</v>
      </c>
      <c r="BT477"/>
      <c r="BU477" s="80">
        <v>36.774000000000001</v>
      </c>
      <c r="BV477" s="80">
        <v>0</v>
      </c>
      <c r="BW477" s="80">
        <v>0</v>
      </c>
      <c r="BX477" s="80">
        <v>0</v>
      </c>
      <c r="BY477" s="80">
        <v>0</v>
      </c>
      <c r="BZ477" s="80">
        <v>0</v>
      </c>
      <c r="CA477" s="80">
        <v>0</v>
      </c>
      <c r="CB477" s="80">
        <v>0</v>
      </c>
      <c r="CC477" s="80">
        <v>0</v>
      </c>
    </row>
    <row r="478" spans="1:81">
      <c r="A478" s="80" t="s">
        <v>2269</v>
      </c>
      <c r="B478" s="80">
        <v>218</v>
      </c>
      <c r="C478" s="80">
        <v>14</v>
      </c>
      <c r="D478" s="80">
        <v>13</v>
      </c>
      <c r="E478" s="80">
        <v>2017</v>
      </c>
      <c r="F478" s="80" t="s">
        <v>71</v>
      </c>
      <c r="G478" s="80" t="s">
        <v>2255</v>
      </c>
      <c r="H478" s="80" t="s">
        <v>2256</v>
      </c>
      <c r="I478" s="177"/>
      <c r="J478" s="81">
        <v>41.41093015163284</v>
      </c>
      <c r="K478" s="81">
        <v>1.0282479159464786</v>
      </c>
      <c r="L478" s="81">
        <v>1.1136148235807148</v>
      </c>
      <c r="M478" s="81">
        <v>11.48927509024386</v>
      </c>
      <c r="N478" s="81">
        <v>19.901059373373901</v>
      </c>
      <c r="O478" s="81">
        <v>14.11629661176587</v>
      </c>
      <c r="P478" s="81">
        <v>11.780182544052645</v>
      </c>
      <c r="Q478" s="81">
        <v>0.86864777945078919</v>
      </c>
      <c r="R478" s="81">
        <v>0</v>
      </c>
      <c r="S478" s="81">
        <v>0.97947561625113011</v>
      </c>
      <c r="T478" s="82"/>
      <c r="U478" s="81">
        <v>5264504</v>
      </c>
      <c r="V478" s="81">
        <v>417</v>
      </c>
      <c r="W478" s="81">
        <v>21</v>
      </c>
      <c r="X478" s="81">
        <v>2696</v>
      </c>
      <c r="Y478" s="81">
        <v>4650</v>
      </c>
      <c r="Z478" s="81">
        <v>8440</v>
      </c>
      <c r="AA478" s="81">
        <v>2440</v>
      </c>
      <c r="AB478" s="81">
        <v>12718</v>
      </c>
      <c r="AC478" s="81">
        <v>0</v>
      </c>
      <c r="AD478" s="81">
        <v>0.97947561625113011</v>
      </c>
      <c r="AE478" s="82"/>
      <c r="AF478" s="81">
        <v>46998403.424494863</v>
      </c>
      <c r="AG478" s="81">
        <v>739455.59325725806</v>
      </c>
      <c r="AH478" s="81">
        <v>210090.8921574188</v>
      </c>
      <c r="AI478" s="81">
        <v>16598023.290806649</v>
      </c>
      <c r="AJ478" s="81">
        <v>25350364.871404119</v>
      </c>
      <c r="AK478" s="81">
        <v>0</v>
      </c>
      <c r="AL478" s="81">
        <v>0</v>
      </c>
      <c r="AM478" s="81">
        <v>1747032.007507107</v>
      </c>
      <c r="AN478" s="81">
        <v>0</v>
      </c>
      <c r="AO478" s="81">
        <v>0</v>
      </c>
      <c r="AP478" s="82"/>
      <c r="AQ478" s="81">
        <v>358</v>
      </c>
      <c r="AR478" s="81">
        <v>160</v>
      </c>
      <c r="AS478" s="81">
        <v>0</v>
      </c>
      <c r="AT478" s="81">
        <v>0</v>
      </c>
      <c r="AU478" s="81">
        <v>0</v>
      </c>
      <c r="AV478" s="81">
        <v>0</v>
      </c>
      <c r="AW478" s="81" t="s">
        <v>564</v>
      </c>
      <c r="AX478" s="82"/>
      <c r="AY478" s="81">
        <v>1635.9</v>
      </c>
      <c r="AZ478" s="81">
        <v>17618.8</v>
      </c>
      <c r="BA478" s="81">
        <v>0</v>
      </c>
      <c r="BB478" s="81">
        <v>0</v>
      </c>
      <c r="BC478" s="81">
        <v>0</v>
      </c>
      <c r="BD478" s="81">
        <v>0</v>
      </c>
      <c r="BE478" s="81" t="s">
        <v>564</v>
      </c>
      <c r="BF478" s="82"/>
      <c r="BG478" s="81">
        <v>0</v>
      </c>
      <c r="BH478" s="81">
        <v>0</v>
      </c>
      <c r="BI478" s="81">
        <v>36.774000000000001</v>
      </c>
      <c r="BJ478" s="81">
        <v>0</v>
      </c>
      <c r="BK478" s="81">
        <v>0</v>
      </c>
      <c r="BL478" s="81">
        <v>0</v>
      </c>
      <c r="BM478" s="82"/>
      <c r="BN478" s="81">
        <v>0</v>
      </c>
      <c r="BO478" s="81">
        <v>0</v>
      </c>
      <c r="BP478" s="81">
        <v>2</v>
      </c>
      <c r="BQ478" s="81">
        <v>0</v>
      </c>
      <c r="BR478" s="81">
        <v>0</v>
      </c>
      <c r="BS478" s="81">
        <v>0</v>
      </c>
      <c r="BT478"/>
      <c r="BU478" s="80">
        <v>36.774000000000001</v>
      </c>
      <c r="BV478" s="80">
        <v>0</v>
      </c>
      <c r="BW478" s="80">
        <v>0</v>
      </c>
      <c r="BX478" s="80">
        <v>0</v>
      </c>
      <c r="BY478" s="80">
        <v>0</v>
      </c>
      <c r="BZ478" s="80">
        <v>0</v>
      </c>
      <c r="CA478" s="80">
        <v>0</v>
      </c>
      <c r="CB478" s="80">
        <v>0</v>
      </c>
      <c r="CC478" s="80">
        <v>0</v>
      </c>
    </row>
    <row r="479" spans="1:81">
      <c r="A479" s="80" t="s">
        <v>2270</v>
      </c>
      <c r="B479" s="80">
        <v>219</v>
      </c>
      <c r="C479" s="80">
        <v>15</v>
      </c>
      <c r="D479" s="80">
        <v>13</v>
      </c>
      <c r="E479" s="80">
        <v>2018</v>
      </c>
      <c r="F479" s="80" t="s">
        <v>93</v>
      </c>
      <c r="G479" s="80" t="s">
        <v>2255</v>
      </c>
      <c r="H479" s="80" t="s">
        <v>2256</v>
      </c>
      <c r="I479" s="177"/>
      <c r="J479" s="81">
        <v>49.165720887702925</v>
      </c>
      <c r="K479" s="81">
        <v>0.97734113072133277</v>
      </c>
      <c r="L479" s="81">
        <v>1.0098190504057809</v>
      </c>
      <c r="M479" s="81">
        <v>12.186157573340186</v>
      </c>
      <c r="N479" s="81">
        <v>18.526263280242819</v>
      </c>
      <c r="O479" s="81">
        <v>13.920009392785497</v>
      </c>
      <c r="P479" s="81">
        <v>11.486064059670682</v>
      </c>
      <c r="Q479" s="81">
        <v>0.80333598097846615</v>
      </c>
      <c r="R479" s="81">
        <v>0</v>
      </c>
      <c r="S479" s="81">
        <v>1.2658146832528374</v>
      </c>
      <c r="T479" s="82"/>
      <c r="U479" s="81">
        <v>6027850</v>
      </c>
      <c r="V479" s="81">
        <v>417</v>
      </c>
      <c r="W479" s="81">
        <v>21</v>
      </c>
      <c r="X479" s="81">
        <v>2696</v>
      </c>
      <c r="Y479" s="81">
        <v>4716</v>
      </c>
      <c r="Z479" s="81">
        <v>8482</v>
      </c>
      <c r="AA479" s="81">
        <v>2403</v>
      </c>
      <c r="AB479" s="81">
        <v>12675</v>
      </c>
      <c r="AC479" s="81">
        <v>0</v>
      </c>
      <c r="AD479" s="81">
        <v>1.265814683252837</v>
      </c>
      <c r="AE479" s="82"/>
      <c r="AF479" s="81">
        <v>56307872.923345797</v>
      </c>
      <c r="AG479" s="81">
        <v>657213.96197581582</v>
      </c>
      <c r="AH479" s="81">
        <v>199193.91686055809</v>
      </c>
      <c r="AI479" s="81">
        <v>16556018.498511599</v>
      </c>
      <c r="AJ479" s="81">
        <v>23515355.37272799</v>
      </c>
      <c r="AK479" s="81">
        <v>0</v>
      </c>
      <c r="AL479" s="81">
        <v>0</v>
      </c>
      <c r="AM479" s="81">
        <v>1744727.828270149</v>
      </c>
      <c r="AN479" s="81">
        <v>0</v>
      </c>
      <c r="AO479" s="81">
        <v>0</v>
      </c>
      <c r="AP479" s="82"/>
      <c r="AQ479" s="81">
        <v>386</v>
      </c>
      <c r="AR479" s="81">
        <v>165</v>
      </c>
      <c r="AS479" s="81">
        <v>0</v>
      </c>
      <c r="AT479" s="81">
        <v>0</v>
      </c>
      <c r="AU479" s="81">
        <v>0</v>
      </c>
      <c r="AV479" s="81">
        <v>0</v>
      </c>
      <c r="AW479" s="81" t="s">
        <v>564</v>
      </c>
      <c r="AX479" s="82"/>
      <c r="AY479" s="81">
        <v>1765.2</v>
      </c>
      <c r="AZ479" s="81">
        <v>17809</v>
      </c>
      <c r="BA479" s="81">
        <v>0</v>
      </c>
      <c r="BB479" s="81">
        <v>0</v>
      </c>
      <c r="BC479" s="81">
        <v>0</v>
      </c>
      <c r="BD479" s="81">
        <v>0</v>
      </c>
      <c r="BE479" s="81" t="s">
        <v>564</v>
      </c>
      <c r="BF479" s="82"/>
      <c r="BG479" s="81">
        <v>0</v>
      </c>
      <c r="BH479" s="81">
        <v>0</v>
      </c>
      <c r="BI479" s="81">
        <v>36.203000000000003</v>
      </c>
      <c r="BJ479" s="81">
        <v>0</v>
      </c>
      <c r="BK479" s="81">
        <v>0</v>
      </c>
      <c r="BL479" s="81">
        <v>0</v>
      </c>
      <c r="BM479" s="82"/>
      <c r="BN479" s="81">
        <v>0</v>
      </c>
      <c r="BO479" s="81">
        <v>0</v>
      </c>
      <c r="BP479" s="81">
        <v>2</v>
      </c>
      <c r="BQ479" s="81">
        <v>0</v>
      </c>
      <c r="BR479" s="81">
        <v>0</v>
      </c>
      <c r="BS479" s="81">
        <v>0</v>
      </c>
      <c r="BT479"/>
      <c r="BU479" s="80">
        <v>36.203000000000003</v>
      </c>
      <c r="BV479" s="80">
        <v>0</v>
      </c>
      <c r="BW479" s="80">
        <v>0</v>
      </c>
      <c r="BX479" s="80">
        <v>0</v>
      </c>
      <c r="BY479" s="80">
        <v>0</v>
      </c>
      <c r="BZ479" s="80">
        <v>0</v>
      </c>
      <c r="CA479" s="80">
        <v>0</v>
      </c>
      <c r="CB479" s="80">
        <v>0</v>
      </c>
      <c r="CC479" s="80">
        <v>0</v>
      </c>
    </row>
    <row r="480" spans="1:81">
      <c r="A480" s="80" t="s">
        <v>2271</v>
      </c>
      <c r="B480" s="80">
        <v>220</v>
      </c>
      <c r="C480" s="80">
        <v>16</v>
      </c>
      <c r="D480" s="80">
        <v>13</v>
      </c>
      <c r="E480" s="80">
        <v>2019</v>
      </c>
      <c r="F480" s="80" t="s">
        <v>73</v>
      </c>
      <c r="G480" s="80" t="s">
        <v>2255</v>
      </c>
      <c r="H480" s="80" t="s">
        <v>2256</v>
      </c>
      <c r="I480" s="177"/>
      <c r="J480" s="81">
        <v>48.1872032962278</v>
      </c>
      <c r="K480" s="81">
        <v>0.90469594754509897</v>
      </c>
      <c r="L480" s="81">
        <v>1.0197683850344343</v>
      </c>
      <c r="M480" s="81">
        <v>12.200176267840193</v>
      </c>
      <c r="N480" s="81">
        <v>18.191363262429149</v>
      </c>
      <c r="O480" s="81">
        <v>13.57519137120125</v>
      </c>
      <c r="P480" s="81">
        <v>11.250011886758221</v>
      </c>
      <c r="Q480" s="81">
        <v>0.77901176396007377</v>
      </c>
      <c r="R480" s="81">
        <v>0</v>
      </c>
      <c r="S480" s="81">
        <v>1.6170851509746682</v>
      </c>
      <c r="T480" s="82"/>
      <c r="U480" s="81">
        <v>5918295</v>
      </c>
      <c r="V480" s="81">
        <v>417</v>
      </c>
      <c r="W480" s="81">
        <v>21</v>
      </c>
      <c r="X480" s="81">
        <v>2696</v>
      </c>
      <c r="Y480" s="81">
        <v>4756</v>
      </c>
      <c r="Z480" s="81">
        <v>8499</v>
      </c>
      <c r="AA480" s="81">
        <v>2336</v>
      </c>
      <c r="AB480" s="81">
        <v>12624</v>
      </c>
      <c r="AC480" s="81">
        <v>0</v>
      </c>
      <c r="AD480" s="81">
        <v>1.617085150974668</v>
      </c>
      <c r="AE480" s="82"/>
      <c r="AF480" s="81">
        <v>58393220.018314891</v>
      </c>
      <c r="AG480" s="81">
        <v>636377.17489023099</v>
      </c>
      <c r="AH480" s="81">
        <v>209105.685109079</v>
      </c>
      <c r="AI480" s="81">
        <v>17687437.49091066</v>
      </c>
      <c r="AJ480" s="81">
        <v>24213056.211717065</v>
      </c>
      <c r="AK480" s="81">
        <v>0</v>
      </c>
      <c r="AL480" s="81">
        <v>0</v>
      </c>
      <c r="AM480" s="81">
        <v>1719293.7665788806</v>
      </c>
      <c r="AN480" s="81">
        <v>0</v>
      </c>
      <c r="AO480" s="81">
        <v>0</v>
      </c>
      <c r="AP480" s="82"/>
      <c r="AQ480" s="81">
        <v>418</v>
      </c>
      <c r="AR480" s="81">
        <v>181</v>
      </c>
      <c r="AS480" s="81">
        <v>0</v>
      </c>
      <c r="AT480" s="81">
        <v>0</v>
      </c>
      <c r="AU480" s="81">
        <v>0</v>
      </c>
      <c r="AV480" s="81">
        <v>0</v>
      </c>
      <c r="AW480" s="81" t="s">
        <v>564</v>
      </c>
      <c r="AX480" s="82"/>
      <c r="AY480" s="81">
        <v>1919.1999999999989</v>
      </c>
      <c r="AZ480" s="81">
        <v>19585.2</v>
      </c>
      <c r="BA480" s="81">
        <v>0</v>
      </c>
      <c r="BB480" s="81">
        <v>0</v>
      </c>
      <c r="BC480" s="81">
        <v>0</v>
      </c>
      <c r="BD480" s="81">
        <v>0</v>
      </c>
      <c r="BE480" s="81" t="s">
        <v>564</v>
      </c>
      <c r="BF480" s="82"/>
      <c r="BG480" s="81">
        <v>0</v>
      </c>
      <c r="BH480" s="81">
        <v>0</v>
      </c>
      <c r="BI480" s="81">
        <v>36.521999999999998</v>
      </c>
      <c r="BJ480" s="81">
        <v>0</v>
      </c>
      <c r="BK480" s="81">
        <v>0</v>
      </c>
      <c r="BL480" s="81">
        <v>0</v>
      </c>
      <c r="BM480" s="82"/>
      <c r="BN480" s="81">
        <v>0</v>
      </c>
      <c r="BO480" s="81">
        <v>0</v>
      </c>
      <c r="BP480" s="81">
        <v>2</v>
      </c>
      <c r="BQ480" s="81">
        <v>0</v>
      </c>
      <c r="BR480" s="81">
        <v>0</v>
      </c>
      <c r="BS480" s="81">
        <v>0</v>
      </c>
      <c r="BT480"/>
      <c r="BU480" s="80">
        <v>36.521999999999998</v>
      </c>
      <c r="BV480" s="80">
        <v>0</v>
      </c>
      <c r="BW480" s="80">
        <v>0</v>
      </c>
      <c r="BX480" s="80">
        <v>0</v>
      </c>
      <c r="BY480" s="80">
        <v>0</v>
      </c>
      <c r="BZ480" s="80">
        <v>0</v>
      </c>
      <c r="CA480" s="80">
        <v>0</v>
      </c>
      <c r="CB480" s="80">
        <v>0</v>
      </c>
      <c r="CC480" s="80">
        <v>0</v>
      </c>
    </row>
    <row r="481" spans="1:81">
      <c r="A481" s="80" t="s">
        <v>2272</v>
      </c>
      <c r="B481" s="80">
        <v>221</v>
      </c>
      <c r="C481" s="80">
        <v>17</v>
      </c>
      <c r="D481" s="80">
        <v>13</v>
      </c>
      <c r="E481" s="80">
        <v>2020</v>
      </c>
      <c r="F481" s="80" t="s">
        <v>218</v>
      </c>
      <c r="G481" s="80" t="s">
        <v>2255</v>
      </c>
      <c r="H481" s="80" t="s">
        <v>2256</v>
      </c>
      <c r="I481" s="177"/>
      <c r="J481" s="81">
        <v>49.09433480318603</v>
      </c>
      <c r="K481" s="81">
        <v>0.93433812023607044</v>
      </c>
      <c r="L481" s="81">
        <v>0.35734358808469541</v>
      </c>
      <c r="M481" s="81">
        <v>10.554370152445733</v>
      </c>
      <c r="N481" s="81">
        <v>16.555115999054582</v>
      </c>
      <c r="O481" s="81">
        <v>11.892389117440063</v>
      </c>
      <c r="P481" s="81">
        <v>10.713560427881532</v>
      </c>
      <c r="Q481" s="81">
        <v>0.74700441406029705</v>
      </c>
      <c r="R481" s="81">
        <v>0</v>
      </c>
      <c r="S481" s="81">
        <v>1.788029610559813</v>
      </c>
      <c r="T481" s="82"/>
      <c r="U481" s="81">
        <v>6365537</v>
      </c>
      <c r="V481" s="81">
        <v>427</v>
      </c>
      <c r="W481" s="81">
        <v>9</v>
      </c>
      <c r="X481" s="81">
        <v>2792</v>
      </c>
      <c r="Y481" s="81">
        <v>4853</v>
      </c>
      <c r="Z481" s="81">
        <v>8498</v>
      </c>
      <c r="AA481" s="81">
        <v>2417</v>
      </c>
      <c r="AB481" s="81">
        <v>12669</v>
      </c>
      <c r="AC481" s="81">
        <v>0</v>
      </c>
      <c r="AD481" s="81">
        <v>1.788029610559813</v>
      </c>
      <c r="AE481" s="82"/>
      <c r="AF481" s="81">
        <v>59642069.105155014</v>
      </c>
      <c r="AG481" s="81">
        <v>639332.30376580986</v>
      </c>
      <c r="AH481" s="81">
        <v>73833.221242001207</v>
      </c>
      <c r="AI481" s="81">
        <v>15671955.005741354</v>
      </c>
      <c r="AJ481" s="81">
        <v>23470219.511618078</v>
      </c>
      <c r="AK481" s="81"/>
      <c r="AL481" s="81"/>
      <c r="AM481" s="81">
        <v>1653445.2555257445</v>
      </c>
      <c r="AN481" s="81"/>
      <c r="AO481" s="81"/>
      <c r="AP481" s="82"/>
      <c r="AQ481" s="81">
        <v>456</v>
      </c>
      <c r="AR481" s="81">
        <v>197</v>
      </c>
      <c r="AS481" s="81">
        <v>0</v>
      </c>
      <c r="AT481" s="81">
        <v>0</v>
      </c>
      <c r="AU481" s="81">
        <v>0</v>
      </c>
      <c r="AV481" s="81">
        <v>0</v>
      </c>
      <c r="AW481" s="81">
        <v>0</v>
      </c>
      <c r="AX481" s="82"/>
      <c r="AY481" s="81">
        <v>2138.900000000001</v>
      </c>
      <c r="AZ481" s="81">
        <v>20243.30000000001</v>
      </c>
      <c r="BA481" s="81">
        <v>0</v>
      </c>
      <c r="BB481" s="81">
        <v>0</v>
      </c>
      <c r="BC481" s="81">
        <v>0</v>
      </c>
      <c r="BD481" s="81">
        <v>0</v>
      </c>
      <c r="BE481" s="81">
        <v>0</v>
      </c>
      <c r="BF481" s="82"/>
      <c r="BG481" s="81">
        <v>0</v>
      </c>
      <c r="BH481" s="81">
        <v>0</v>
      </c>
      <c r="BI481" s="81">
        <v>36.314</v>
      </c>
      <c r="BJ481" s="81">
        <v>0</v>
      </c>
      <c r="BK481" s="81">
        <v>0</v>
      </c>
      <c r="BL481" s="81">
        <v>0</v>
      </c>
      <c r="BM481" s="82"/>
      <c r="BN481" s="81">
        <v>0</v>
      </c>
      <c r="BO481" s="81">
        <v>0</v>
      </c>
      <c r="BP481" s="81">
        <v>2</v>
      </c>
      <c r="BQ481" s="81">
        <v>0</v>
      </c>
      <c r="BR481" s="81">
        <v>0</v>
      </c>
      <c r="BS481" s="81">
        <v>0</v>
      </c>
      <c r="BT481"/>
      <c r="BU481" s="80">
        <v>36.314</v>
      </c>
      <c r="BV481" s="80">
        <v>0</v>
      </c>
      <c r="BW481" s="80">
        <v>0</v>
      </c>
      <c r="BX481" s="80">
        <v>0</v>
      </c>
      <c r="BY481" s="80">
        <v>0</v>
      </c>
      <c r="BZ481" s="80">
        <v>0</v>
      </c>
      <c r="CA481" s="80">
        <v>0</v>
      </c>
      <c r="CB481" s="80">
        <v>0</v>
      </c>
      <c r="CC481" s="80">
        <v>0</v>
      </c>
    </row>
    <row r="482" spans="1:81">
      <c r="A482" s="80" t="s">
        <v>2273</v>
      </c>
      <c r="B482" s="80">
        <v>221</v>
      </c>
      <c r="C482" s="80">
        <v>18</v>
      </c>
      <c r="D482" s="80">
        <v>13</v>
      </c>
      <c r="E482" s="80">
        <v>2021</v>
      </c>
      <c r="F482" s="80" t="s">
        <v>75</v>
      </c>
      <c r="G482" s="174" t="s">
        <v>2255</v>
      </c>
      <c r="H482" s="80" t="s">
        <v>2256</v>
      </c>
      <c r="I482" s="177"/>
      <c r="J482" s="81">
        <v>47.090225093506568</v>
      </c>
      <c r="K482" s="81">
        <v>1.0232510766022103</v>
      </c>
      <c r="L482" s="81">
        <v>0.29427379962208911</v>
      </c>
      <c r="M482" s="81">
        <v>11.515257053498427</v>
      </c>
      <c r="N482" s="81">
        <v>17.752799078317892</v>
      </c>
      <c r="O482" s="81">
        <v>11.659623864299093</v>
      </c>
      <c r="P482" s="81">
        <v>11.272323941215927</v>
      </c>
      <c r="Q482" s="81">
        <v>0.75274685081962844</v>
      </c>
      <c r="R482" s="81">
        <v>0</v>
      </c>
      <c r="S482" s="81">
        <v>1.400011479276223</v>
      </c>
      <c r="T482" s="82"/>
      <c r="U482" s="81">
        <v>6332785</v>
      </c>
      <c r="V482" s="81">
        <v>427</v>
      </c>
      <c r="W482" s="81">
        <v>9</v>
      </c>
      <c r="X482" s="81">
        <v>2792</v>
      </c>
      <c r="Y482" s="81">
        <v>4883</v>
      </c>
      <c r="Z482" s="81">
        <v>8579</v>
      </c>
      <c r="AA482" s="81">
        <v>2480</v>
      </c>
      <c r="AB482" s="81">
        <v>12615</v>
      </c>
      <c r="AC482" s="81">
        <v>0</v>
      </c>
      <c r="AD482" s="81">
        <v>1.400011479276223</v>
      </c>
      <c r="AE482" s="82"/>
      <c r="AF482" s="81">
        <v>57916946.310434692</v>
      </c>
      <c r="AG482" s="81">
        <v>684601.21368775785</v>
      </c>
      <c r="AH482" s="81">
        <v>58956.373169279439</v>
      </c>
      <c r="AI482" s="81">
        <v>17264609.70272271</v>
      </c>
      <c r="AJ482" s="81">
        <v>23838774.651323177</v>
      </c>
      <c r="AK482" s="81">
        <v>0</v>
      </c>
      <c r="AL482" s="81">
        <v>0</v>
      </c>
      <c r="AM482" s="81">
        <v>1655893.9446954338</v>
      </c>
      <c r="AN482" s="81">
        <v>0</v>
      </c>
      <c r="AO482" s="81">
        <v>0</v>
      </c>
      <c r="AP482" s="82"/>
      <c r="AQ482" s="81">
        <v>481</v>
      </c>
      <c r="AR482" s="81">
        <v>224</v>
      </c>
      <c r="AS482" s="81">
        <v>0</v>
      </c>
      <c r="AT482" s="81">
        <v>0</v>
      </c>
      <c r="AU482" s="81">
        <v>0</v>
      </c>
      <c r="AV482" s="81">
        <v>0</v>
      </c>
      <c r="AW482" s="81"/>
      <c r="AX482" s="82"/>
      <c r="AY482" s="81">
        <v>2283.3000000000011</v>
      </c>
      <c r="AZ482" s="81">
        <v>21560.30000000001</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2274</v>
      </c>
      <c r="B483" s="80">
        <v>221</v>
      </c>
      <c r="C483" s="80">
        <v>19</v>
      </c>
      <c r="D483" s="80">
        <v>13</v>
      </c>
      <c r="E483" s="80">
        <v>2022</v>
      </c>
      <c r="F483" s="80" t="s">
        <v>568</v>
      </c>
      <c r="G483" s="174" t="s">
        <v>2255</v>
      </c>
      <c r="H483" s="80" t="s">
        <v>2256</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512</v>
      </c>
      <c r="AR483" s="81">
        <v>232</v>
      </c>
      <c r="AS483" s="81">
        <v>0</v>
      </c>
      <c r="AT483" s="81">
        <v>0</v>
      </c>
      <c r="AU483" s="81">
        <v>0</v>
      </c>
      <c r="AV483" s="81">
        <v>0</v>
      </c>
      <c r="AW483" s="81"/>
      <c r="AX483" s="82"/>
      <c r="AY483" s="81">
        <v>2469.6000000000017</v>
      </c>
      <c r="AZ483" s="81">
        <v>21956.30000000001</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2275</v>
      </c>
      <c r="B484" s="80">
        <v>86</v>
      </c>
      <c r="C484" s="80">
        <v>1</v>
      </c>
      <c r="D484" s="80">
        <v>6</v>
      </c>
      <c r="E484" s="80">
        <v>1990</v>
      </c>
      <c r="F484" s="80" t="s">
        <v>562</v>
      </c>
      <c r="G484" s="80" t="s">
        <v>2276</v>
      </c>
      <c r="H484" s="80" t="s">
        <v>2277</v>
      </c>
      <c r="I484" s="177"/>
      <c r="J484" s="81">
        <v>61.425090713592539</v>
      </c>
      <c r="K484" s="81">
        <v>4.7073772643687475</v>
      </c>
      <c r="L484" s="81">
        <v>13.880853838986496</v>
      </c>
      <c r="M484" s="81">
        <v>11.995113249451256</v>
      </c>
      <c r="N484" s="81">
        <v>17.514263667289018</v>
      </c>
      <c r="O484" s="81">
        <v>12.647342828195741</v>
      </c>
      <c r="P484" s="81">
        <v>23.096144089229611</v>
      </c>
      <c r="Q484" s="81">
        <v>1.0162224079412496</v>
      </c>
      <c r="R484" s="81">
        <v>0</v>
      </c>
      <c r="S484" s="81">
        <v>1.0136535666607991</v>
      </c>
      <c r="T484" s="82"/>
      <c r="U484" s="81">
        <v>1107928</v>
      </c>
      <c r="V484" s="81">
        <v>1050</v>
      </c>
      <c r="W484" s="81">
        <v>151</v>
      </c>
      <c r="X484" s="81">
        <v>3680</v>
      </c>
      <c r="Y484" s="81">
        <v>4704</v>
      </c>
      <c r="Z484" s="81">
        <v>5202</v>
      </c>
      <c r="AA484" s="81">
        <v>5608</v>
      </c>
      <c r="AB484" s="81">
        <v>16500</v>
      </c>
      <c r="AC484" s="81">
        <v>0</v>
      </c>
      <c r="AD484" s="81">
        <v>1.0136535666607991</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2278</v>
      </c>
      <c r="B485" s="80">
        <v>87</v>
      </c>
      <c r="C485" s="80">
        <v>2</v>
      </c>
      <c r="D485" s="80">
        <v>6</v>
      </c>
      <c r="E485" s="80">
        <v>2005</v>
      </c>
      <c r="F485" s="80" t="s">
        <v>565</v>
      </c>
      <c r="G485" s="80" t="s">
        <v>2276</v>
      </c>
      <c r="H485" s="80" t="s">
        <v>2277</v>
      </c>
      <c r="I485" s="177"/>
      <c r="J485" s="81">
        <v>66.164285780115705</v>
      </c>
      <c r="K485" s="81">
        <v>2.7386085831364677</v>
      </c>
      <c r="L485" s="81">
        <v>9.606541004856723</v>
      </c>
      <c r="M485" s="81">
        <v>19.829654092691321</v>
      </c>
      <c r="N485" s="81">
        <v>29.100935222439649</v>
      </c>
      <c r="O485" s="81">
        <v>17.593691651046608</v>
      </c>
      <c r="P485" s="81">
        <v>24.268330089773151</v>
      </c>
      <c r="Q485" s="81">
        <v>0.871408849598727</v>
      </c>
      <c r="R485" s="81">
        <v>0</v>
      </c>
      <c r="S485" s="81">
        <v>1.4315682849722695</v>
      </c>
      <c r="T485" s="82"/>
      <c r="U485" s="81">
        <v>1349418</v>
      </c>
      <c r="V485" s="81">
        <v>766</v>
      </c>
      <c r="W485" s="81">
        <v>118</v>
      </c>
      <c r="X485" s="81">
        <v>2899</v>
      </c>
      <c r="Y485" s="81">
        <v>5378</v>
      </c>
      <c r="Z485" s="81">
        <v>8374</v>
      </c>
      <c r="AA485" s="81">
        <v>4826</v>
      </c>
      <c r="AB485" s="81">
        <v>14791</v>
      </c>
      <c r="AC485" s="81">
        <v>0</v>
      </c>
      <c r="AD485" s="81">
        <v>1.4315682849722695</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2279</v>
      </c>
      <c r="B486" s="80">
        <v>88</v>
      </c>
      <c r="C486" s="80">
        <v>3</v>
      </c>
      <c r="D486" s="80">
        <v>6</v>
      </c>
      <c r="E486" s="80">
        <v>2006</v>
      </c>
      <c r="F486" s="80" t="s">
        <v>566</v>
      </c>
      <c r="G486" s="80" t="s">
        <v>2276</v>
      </c>
      <c r="H486" s="80" t="s">
        <v>2277</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2280</v>
      </c>
      <c r="B487" s="80">
        <v>89</v>
      </c>
      <c r="C487" s="80">
        <v>4</v>
      </c>
      <c r="D487" s="80">
        <v>6</v>
      </c>
      <c r="E487" s="80">
        <v>2007</v>
      </c>
      <c r="F487" s="80" t="s">
        <v>567</v>
      </c>
      <c r="G487" s="80" t="s">
        <v>2276</v>
      </c>
      <c r="H487" s="80" t="s">
        <v>2277</v>
      </c>
      <c r="I487" s="177"/>
      <c r="J487" s="81">
        <v>50.01048129002065</v>
      </c>
      <c r="K487" s="81">
        <v>2.3242725391217003</v>
      </c>
      <c r="L487" s="81">
        <v>6.2548007708779441</v>
      </c>
      <c r="M487" s="81">
        <v>23.141451634215599</v>
      </c>
      <c r="N487" s="81">
        <v>26.461447625670665</v>
      </c>
      <c r="O487" s="81">
        <v>16.982918537463071</v>
      </c>
      <c r="P487" s="81">
        <v>23.403095963807214</v>
      </c>
      <c r="Q487" s="81">
        <v>0.90470234469169397</v>
      </c>
      <c r="R487" s="81">
        <v>0</v>
      </c>
      <c r="S487" s="81">
        <v>0.7439829699067334</v>
      </c>
      <c r="T487" s="82"/>
      <c r="U487" s="81">
        <v>1107308</v>
      </c>
      <c r="V487" s="81">
        <v>676</v>
      </c>
      <c r="W487" s="81">
        <v>121</v>
      </c>
      <c r="X487" s="81">
        <v>3784</v>
      </c>
      <c r="Y487" s="81">
        <v>5468</v>
      </c>
      <c r="Z487" s="81">
        <v>8403</v>
      </c>
      <c r="AA487" s="81">
        <v>4583</v>
      </c>
      <c r="AB487" s="81">
        <v>14544</v>
      </c>
      <c r="AC487" s="81">
        <v>0</v>
      </c>
      <c r="AD487" s="81">
        <v>0.7439829699067334</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2281</v>
      </c>
      <c r="B488" s="80">
        <v>90</v>
      </c>
      <c r="C488" s="80">
        <v>5</v>
      </c>
      <c r="D488" s="80">
        <v>6</v>
      </c>
      <c r="E488" s="80">
        <v>2008</v>
      </c>
      <c r="F488" s="80" t="s">
        <v>84</v>
      </c>
      <c r="G488" s="80" t="s">
        <v>2276</v>
      </c>
      <c r="H488" s="80" t="s">
        <v>2277</v>
      </c>
      <c r="I488" s="177"/>
      <c r="J488" s="81">
        <v>49.301257642557346</v>
      </c>
      <c r="K488" s="81">
        <v>1.7639040193434261</v>
      </c>
      <c r="L488" s="81">
        <v>5.6367090370532686</v>
      </c>
      <c r="M488" s="81">
        <v>23.585349153124245</v>
      </c>
      <c r="N488" s="81">
        <v>27.064158825141121</v>
      </c>
      <c r="O488" s="81">
        <v>16.489065511676234</v>
      </c>
      <c r="P488" s="81">
        <v>22.774544219861522</v>
      </c>
      <c r="Q488" s="81">
        <v>0.88597613684758425</v>
      </c>
      <c r="R488" s="81">
        <v>0</v>
      </c>
      <c r="S488" s="81">
        <v>0.68867850487567195</v>
      </c>
      <c r="T488" s="82"/>
      <c r="U488" s="81">
        <v>1252755</v>
      </c>
      <c r="V488" s="81">
        <v>676</v>
      </c>
      <c r="W488" s="81">
        <v>121</v>
      </c>
      <c r="X488" s="81">
        <v>3784</v>
      </c>
      <c r="Y488" s="81">
        <v>5539</v>
      </c>
      <c r="Z488" s="81">
        <v>8445</v>
      </c>
      <c r="AA488" s="81">
        <v>4465</v>
      </c>
      <c r="AB488" s="81">
        <v>14477</v>
      </c>
      <c r="AC488" s="81">
        <v>0</v>
      </c>
      <c r="AD488" s="81">
        <v>0.68867850487567195</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2282</v>
      </c>
      <c r="B489" s="80">
        <v>91</v>
      </c>
      <c r="C489" s="80">
        <v>6</v>
      </c>
      <c r="D489" s="80">
        <v>6</v>
      </c>
      <c r="E489" s="80">
        <v>2009</v>
      </c>
      <c r="F489" s="80" t="s">
        <v>85</v>
      </c>
      <c r="G489" s="80" t="s">
        <v>2276</v>
      </c>
      <c r="H489" s="80" t="s">
        <v>2277</v>
      </c>
      <c r="I489" s="177"/>
      <c r="J489" s="81">
        <v>47.051232005660552</v>
      </c>
      <c r="K489" s="81">
        <v>1.295532992680404</v>
      </c>
      <c r="L489" s="81">
        <v>11.339790915312516</v>
      </c>
      <c r="M489" s="81">
        <v>22.529586931120029</v>
      </c>
      <c r="N489" s="81">
        <v>25.108746841684656</v>
      </c>
      <c r="O489" s="81">
        <v>16.752899754111816</v>
      </c>
      <c r="P489" s="81">
        <v>21.612787420948532</v>
      </c>
      <c r="Q489" s="81">
        <v>0.83891135209494072</v>
      </c>
      <c r="R489" s="81">
        <v>0</v>
      </c>
      <c r="S489" s="81">
        <v>0.8037111003610824</v>
      </c>
      <c r="T489" s="82"/>
      <c r="U489" s="81">
        <v>1015557</v>
      </c>
      <c r="V489" s="81">
        <v>509</v>
      </c>
      <c r="W489" s="81">
        <v>354</v>
      </c>
      <c r="X489" s="81">
        <v>4092</v>
      </c>
      <c r="Y489" s="81">
        <v>5581</v>
      </c>
      <c r="Z489" s="81">
        <v>8469</v>
      </c>
      <c r="AA489" s="81">
        <v>4350</v>
      </c>
      <c r="AB489" s="81">
        <v>14390</v>
      </c>
      <c r="AC489" s="81">
        <v>0</v>
      </c>
      <c r="AD489" s="81">
        <v>0.8037111003610824</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12.6</v>
      </c>
      <c r="BL489" s="81">
        <v>0</v>
      </c>
      <c r="BM489" s="82"/>
      <c r="BN489" s="81">
        <v>0</v>
      </c>
      <c r="BO489" s="81">
        <v>0</v>
      </c>
      <c r="BP489" s="81">
        <v>0</v>
      </c>
      <c r="BQ489" s="81">
        <v>0</v>
      </c>
      <c r="BR489" s="81">
        <v>1</v>
      </c>
      <c r="BS489" s="81">
        <v>0</v>
      </c>
      <c r="BT489"/>
      <c r="BU489" s="80"/>
      <c r="BV489" s="80"/>
      <c r="BW489" s="80"/>
      <c r="BX489" s="80"/>
      <c r="BY489" s="80"/>
      <c r="BZ489" s="80"/>
      <c r="CA489" s="80"/>
      <c r="CB489" s="80"/>
      <c r="CC489" s="80"/>
    </row>
    <row r="490" spans="1:81">
      <c r="A490" s="80" t="s">
        <v>2283</v>
      </c>
      <c r="B490" s="80">
        <v>92</v>
      </c>
      <c r="C490" s="80">
        <v>7</v>
      </c>
      <c r="D490" s="80">
        <v>6</v>
      </c>
      <c r="E490" s="80">
        <v>2010</v>
      </c>
      <c r="F490" s="80" t="s">
        <v>86</v>
      </c>
      <c r="G490" s="80" t="s">
        <v>2276</v>
      </c>
      <c r="H490" s="80" t="s">
        <v>2277</v>
      </c>
      <c r="I490" s="177"/>
      <c r="J490" s="81">
        <v>44.725925117732032</v>
      </c>
      <c r="K490" s="81">
        <v>1.4152447055783512</v>
      </c>
      <c r="L490" s="81">
        <v>10.743422499160321</v>
      </c>
      <c r="M490" s="81">
        <v>25.465953913417195</v>
      </c>
      <c r="N490" s="81">
        <v>27.467435591311343</v>
      </c>
      <c r="O490" s="81">
        <v>16.706916363589965</v>
      </c>
      <c r="P490" s="81">
        <v>21.768897470753124</v>
      </c>
      <c r="Q490" s="81">
        <v>0.87611433955924289</v>
      </c>
      <c r="R490" s="81">
        <v>0</v>
      </c>
      <c r="S490" s="81">
        <v>0.80707468474322586</v>
      </c>
      <c r="T490" s="82"/>
      <c r="U490" s="81">
        <v>1006008</v>
      </c>
      <c r="V490" s="81">
        <v>509</v>
      </c>
      <c r="W490" s="81">
        <v>354</v>
      </c>
      <c r="X490" s="81">
        <v>4092</v>
      </c>
      <c r="Y490" s="81">
        <v>5673</v>
      </c>
      <c r="Z490" s="81">
        <v>8485</v>
      </c>
      <c r="AA490" s="81">
        <v>4272</v>
      </c>
      <c r="AB490" s="81">
        <v>14400</v>
      </c>
      <c r="AC490" s="81">
        <v>0</v>
      </c>
      <c r="AD490" s="81">
        <v>0.80707468474322586</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11.9</v>
      </c>
      <c r="BL490" s="81">
        <v>0</v>
      </c>
      <c r="BM490" s="82"/>
      <c r="BN490" s="81">
        <v>0</v>
      </c>
      <c r="BO490" s="81">
        <v>0</v>
      </c>
      <c r="BP490" s="81">
        <v>0</v>
      </c>
      <c r="BQ490" s="81">
        <v>0</v>
      </c>
      <c r="BR490" s="81">
        <v>1</v>
      </c>
      <c r="BS490" s="81">
        <v>0</v>
      </c>
      <c r="BT490"/>
      <c r="BU490" s="80">
        <v>11.9</v>
      </c>
      <c r="BV490" s="80">
        <v>0</v>
      </c>
      <c r="BW490" s="80">
        <v>0</v>
      </c>
      <c r="BX490" s="80">
        <v>0</v>
      </c>
      <c r="BY490" s="80">
        <v>0</v>
      </c>
      <c r="BZ490" s="80">
        <v>0</v>
      </c>
      <c r="CA490" s="80">
        <v>0</v>
      </c>
      <c r="CB490" s="80">
        <v>0</v>
      </c>
      <c r="CC490" s="80">
        <v>0</v>
      </c>
    </row>
    <row r="491" spans="1:81">
      <c r="A491" s="80" t="s">
        <v>2284</v>
      </c>
      <c r="B491" s="80">
        <v>93</v>
      </c>
      <c r="C491" s="80">
        <v>8</v>
      </c>
      <c r="D491" s="80">
        <v>6</v>
      </c>
      <c r="E491" s="80">
        <v>2011</v>
      </c>
      <c r="F491" s="80" t="s">
        <v>87</v>
      </c>
      <c r="G491" s="80" t="s">
        <v>2276</v>
      </c>
      <c r="H491" s="80" t="s">
        <v>2277</v>
      </c>
      <c r="I491" s="177"/>
      <c r="J491" s="81">
        <v>73.093765271694494</v>
      </c>
      <c r="K491" s="81">
        <v>1.6822399490543567</v>
      </c>
      <c r="L491" s="81">
        <v>14.414296397133002</v>
      </c>
      <c r="M491" s="81">
        <v>24.214557724225671</v>
      </c>
      <c r="N491" s="81">
        <v>23.874776456444398</v>
      </c>
      <c r="O491" s="81">
        <v>16.369020283386948</v>
      </c>
      <c r="P491" s="81">
        <v>20.867645207822385</v>
      </c>
      <c r="Q491" s="81">
        <v>0.99098799700360429</v>
      </c>
      <c r="R491" s="81">
        <v>0</v>
      </c>
      <c r="S491" s="81">
        <v>1.1298534545744567</v>
      </c>
      <c r="T491" s="82"/>
      <c r="U491" s="81">
        <v>1650505</v>
      </c>
      <c r="V491" s="81">
        <v>509</v>
      </c>
      <c r="W491" s="81">
        <v>354</v>
      </c>
      <c r="X491" s="81">
        <v>4092</v>
      </c>
      <c r="Y491" s="81">
        <v>5613</v>
      </c>
      <c r="Z491" s="81">
        <v>8494</v>
      </c>
      <c r="AA491" s="81">
        <v>4217</v>
      </c>
      <c r="AB491" s="81">
        <v>14121</v>
      </c>
      <c r="AC491" s="81">
        <v>0</v>
      </c>
      <c r="AD491" s="81">
        <v>1.1298534545744567</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11.6</v>
      </c>
      <c r="BL491" s="81">
        <v>0</v>
      </c>
      <c r="BM491" s="82"/>
      <c r="BN491" s="81">
        <v>0</v>
      </c>
      <c r="BO491" s="81">
        <v>0</v>
      </c>
      <c r="BP491" s="81">
        <v>0</v>
      </c>
      <c r="BQ491" s="81">
        <v>0</v>
      </c>
      <c r="BR491" s="81">
        <v>1</v>
      </c>
      <c r="BS491" s="81">
        <v>0</v>
      </c>
      <c r="BT491"/>
      <c r="BU491" s="80">
        <v>11.6</v>
      </c>
      <c r="BV491" s="80">
        <v>0</v>
      </c>
      <c r="BW491" s="80">
        <v>0</v>
      </c>
      <c r="BX491" s="80">
        <v>0</v>
      </c>
      <c r="BY491" s="80">
        <v>0</v>
      </c>
      <c r="BZ491" s="80">
        <v>0</v>
      </c>
      <c r="CA491" s="80">
        <v>0</v>
      </c>
      <c r="CB491" s="80">
        <v>0</v>
      </c>
      <c r="CC491" s="80">
        <v>0</v>
      </c>
    </row>
    <row r="492" spans="1:81">
      <c r="A492" s="80" t="s">
        <v>2285</v>
      </c>
      <c r="B492" s="80">
        <v>94</v>
      </c>
      <c r="C492" s="80">
        <v>9</v>
      </c>
      <c r="D492" s="80">
        <v>6</v>
      </c>
      <c r="E492" s="80">
        <v>2012</v>
      </c>
      <c r="F492" s="80" t="s">
        <v>88</v>
      </c>
      <c r="G492" s="80" t="s">
        <v>2276</v>
      </c>
      <c r="H492" s="80" t="s">
        <v>2277</v>
      </c>
      <c r="I492" s="177"/>
      <c r="J492" s="81">
        <v>74.986153001041188</v>
      </c>
      <c r="K492" s="81">
        <v>1.5215854286561374</v>
      </c>
      <c r="L492" s="81">
        <v>14.303573606488918</v>
      </c>
      <c r="M492" s="81">
        <v>23.392242172735259</v>
      </c>
      <c r="N492" s="81">
        <v>26.691887790418118</v>
      </c>
      <c r="O492" s="81">
        <v>16.412285941297899</v>
      </c>
      <c r="P492" s="81">
        <v>20.608151741718427</v>
      </c>
      <c r="Q492" s="81">
        <v>1.0687550777259736</v>
      </c>
      <c r="R492" s="81">
        <v>0</v>
      </c>
      <c r="S492" s="81">
        <v>0.89534137546451364</v>
      </c>
      <c r="T492" s="82"/>
      <c r="U492" s="81">
        <v>1681707</v>
      </c>
      <c r="V492" s="81">
        <v>509</v>
      </c>
      <c r="W492" s="81">
        <v>354</v>
      </c>
      <c r="X492" s="81">
        <v>4092</v>
      </c>
      <c r="Y492" s="81">
        <v>5669</v>
      </c>
      <c r="Z492" s="81">
        <v>8584</v>
      </c>
      <c r="AA492" s="81">
        <v>4141</v>
      </c>
      <c r="AB492" s="81">
        <v>14017</v>
      </c>
      <c r="AC492" s="81">
        <v>0</v>
      </c>
      <c r="AD492" s="81">
        <v>0.89534137546451364</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9.7379999999999995</v>
      </c>
      <c r="BL492" s="81">
        <v>0</v>
      </c>
      <c r="BM492" s="82"/>
      <c r="BN492" s="81">
        <v>0</v>
      </c>
      <c r="BO492" s="81">
        <v>0</v>
      </c>
      <c r="BP492" s="81">
        <v>0</v>
      </c>
      <c r="BQ492" s="81">
        <v>0</v>
      </c>
      <c r="BR492" s="81">
        <v>1</v>
      </c>
      <c r="BS492" s="81">
        <v>0</v>
      </c>
      <c r="BT492"/>
      <c r="BU492" s="80">
        <v>9.7379999999999995</v>
      </c>
      <c r="BV492" s="80">
        <v>0</v>
      </c>
      <c r="BW492" s="80">
        <v>0</v>
      </c>
      <c r="BX492" s="80">
        <v>0</v>
      </c>
      <c r="BY492" s="80">
        <v>0</v>
      </c>
      <c r="BZ492" s="80">
        <v>0</v>
      </c>
      <c r="CA492" s="80">
        <v>0</v>
      </c>
      <c r="CB492" s="80">
        <v>0</v>
      </c>
      <c r="CC492" s="80">
        <v>0</v>
      </c>
    </row>
    <row r="493" spans="1:81">
      <c r="A493" s="80" t="s">
        <v>2286</v>
      </c>
      <c r="B493" s="80">
        <v>95</v>
      </c>
      <c r="C493" s="80">
        <v>10</v>
      </c>
      <c r="D493" s="80">
        <v>6</v>
      </c>
      <c r="E493" s="80">
        <v>2013</v>
      </c>
      <c r="F493" s="80" t="s">
        <v>89</v>
      </c>
      <c r="G493" s="80" t="s">
        <v>2276</v>
      </c>
      <c r="H493" s="80" t="s">
        <v>2277</v>
      </c>
      <c r="I493" s="177"/>
      <c r="J493" s="81">
        <v>104.65709353933374</v>
      </c>
      <c r="K493" s="81">
        <v>1.2756327543089623</v>
      </c>
      <c r="L493" s="81">
        <v>13.284411037194625</v>
      </c>
      <c r="M493" s="81">
        <v>23.118775596905472</v>
      </c>
      <c r="N493" s="81">
        <v>26.735692130137735</v>
      </c>
      <c r="O493" s="81">
        <v>15.679712262739375</v>
      </c>
      <c r="P493" s="81">
        <v>20.515958675456705</v>
      </c>
      <c r="Q493" s="81">
        <v>1.0758702469936134</v>
      </c>
      <c r="R493" s="81">
        <v>0</v>
      </c>
      <c r="S493" s="81">
        <v>0.81783497252433757</v>
      </c>
      <c r="T493" s="82"/>
      <c r="U493" s="81">
        <v>2245429</v>
      </c>
      <c r="V493" s="81">
        <v>509</v>
      </c>
      <c r="W493" s="81">
        <v>354</v>
      </c>
      <c r="X493" s="81">
        <v>4092</v>
      </c>
      <c r="Y493" s="81">
        <v>5656</v>
      </c>
      <c r="Z493" s="81">
        <v>8567</v>
      </c>
      <c r="AA493" s="81">
        <v>4107</v>
      </c>
      <c r="AB493" s="81">
        <v>13908</v>
      </c>
      <c r="AC493" s="81">
        <v>0</v>
      </c>
      <c r="AD493" s="81">
        <v>0.81783497252433757</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10.667</v>
      </c>
      <c r="BL493" s="81">
        <v>0</v>
      </c>
      <c r="BM493" s="82"/>
      <c r="BN493" s="81">
        <v>0</v>
      </c>
      <c r="BO493" s="81">
        <v>0</v>
      </c>
      <c r="BP493" s="81">
        <v>0</v>
      </c>
      <c r="BQ493" s="81">
        <v>0</v>
      </c>
      <c r="BR493" s="81">
        <v>1</v>
      </c>
      <c r="BS493" s="81">
        <v>0</v>
      </c>
      <c r="BT493"/>
      <c r="BU493" s="80">
        <v>10.667</v>
      </c>
      <c r="BV493" s="80">
        <v>0</v>
      </c>
      <c r="BW493" s="80">
        <v>0</v>
      </c>
      <c r="BX493" s="80">
        <v>0</v>
      </c>
      <c r="BY493" s="80">
        <v>0</v>
      </c>
      <c r="BZ493" s="80">
        <v>0</v>
      </c>
      <c r="CA493" s="80">
        <v>0</v>
      </c>
      <c r="CB493" s="80">
        <v>0</v>
      </c>
      <c r="CC493" s="80">
        <v>0</v>
      </c>
    </row>
    <row r="494" spans="1:81">
      <c r="A494" s="80" t="s">
        <v>2287</v>
      </c>
      <c r="B494" s="80">
        <v>96</v>
      </c>
      <c r="C494" s="80">
        <v>11</v>
      </c>
      <c r="D494" s="80">
        <v>6</v>
      </c>
      <c r="E494" s="80">
        <v>2014</v>
      </c>
      <c r="F494" s="80" t="s">
        <v>90</v>
      </c>
      <c r="G494" s="80" t="s">
        <v>2276</v>
      </c>
      <c r="H494" s="80" t="s">
        <v>2277</v>
      </c>
      <c r="I494" s="177"/>
      <c r="J494" s="81">
        <v>105.41428246074845</v>
      </c>
      <c r="K494" s="81">
        <v>1.248357962601564</v>
      </c>
      <c r="L494" s="81">
        <v>8.5894956686170776</v>
      </c>
      <c r="M494" s="81">
        <v>26.26870398401817</v>
      </c>
      <c r="N494" s="81">
        <v>24.531817199412565</v>
      </c>
      <c r="O494" s="81">
        <v>14.990057480421713</v>
      </c>
      <c r="P494" s="81">
        <v>20.542322397683805</v>
      </c>
      <c r="Q494" s="81">
        <v>1.0222292478084127</v>
      </c>
      <c r="R494" s="81">
        <v>0</v>
      </c>
      <c r="S494" s="81">
        <v>0.82969221882012234</v>
      </c>
      <c r="T494" s="82"/>
      <c r="U494" s="81">
        <v>2414841</v>
      </c>
      <c r="V494" s="81">
        <v>433</v>
      </c>
      <c r="W494" s="81">
        <v>233</v>
      </c>
      <c r="X494" s="81">
        <v>4588</v>
      </c>
      <c r="Y494" s="81">
        <v>5647</v>
      </c>
      <c r="Z494" s="81">
        <v>8626</v>
      </c>
      <c r="AA494" s="81">
        <v>4091</v>
      </c>
      <c r="AB494" s="81">
        <v>13773</v>
      </c>
      <c r="AC494" s="81">
        <v>0</v>
      </c>
      <c r="AD494" s="81">
        <v>0.82969221882012234</v>
      </c>
      <c r="AE494" s="82"/>
      <c r="AF494" s="81">
        <v>30276026.629433673</v>
      </c>
      <c r="AG494" s="81">
        <v>948373.10376730817</v>
      </c>
      <c r="AH494" s="81">
        <v>2108541.2807417298</v>
      </c>
      <c r="AI494" s="81">
        <v>27789887.07162581</v>
      </c>
      <c r="AJ494" s="81">
        <v>29692344.246479422</v>
      </c>
      <c r="AK494" s="81">
        <v>0</v>
      </c>
      <c r="AL494" s="81">
        <v>0</v>
      </c>
      <c r="AM494" s="81">
        <v>1890827.0871002523</v>
      </c>
      <c r="AN494" s="81">
        <v>0</v>
      </c>
      <c r="AO494" s="81">
        <v>0</v>
      </c>
      <c r="AP494" s="82"/>
      <c r="AQ494" s="81">
        <v>110</v>
      </c>
      <c r="AR494" s="81">
        <v>123</v>
      </c>
      <c r="AS494" s="81">
        <v>0</v>
      </c>
      <c r="AT494" s="81">
        <v>2</v>
      </c>
      <c r="AU494" s="81">
        <v>0</v>
      </c>
      <c r="AV494" s="81">
        <v>0</v>
      </c>
      <c r="AW494" s="81" t="s">
        <v>564</v>
      </c>
      <c r="AX494" s="82"/>
      <c r="AY494" s="81">
        <v>561.5</v>
      </c>
      <c r="AZ494" s="81">
        <v>5185.5</v>
      </c>
      <c r="BA494" s="81">
        <v>0</v>
      </c>
      <c r="BB494" s="81">
        <v>5800</v>
      </c>
      <c r="BC494" s="81">
        <v>0</v>
      </c>
      <c r="BD494" s="81">
        <v>0</v>
      </c>
      <c r="BE494" s="81" t="s">
        <v>564</v>
      </c>
      <c r="BF494" s="82"/>
      <c r="BG494" s="81">
        <v>0</v>
      </c>
      <c r="BH494" s="81">
        <v>0</v>
      </c>
      <c r="BI494" s="81">
        <v>0</v>
      </c>
      <c r="BJ494" s="81">
        <v>0</v>
      </c>
      <c r="BK494" s="81">
        <v>11.023</v>
      </c>
      <c r="BL494" s="81">
        <v>0</v>
      </c>
      <c r="BM494" s="82"/>
      <c r="BN494" s="81">
        <v>0</v>
      </c>
      <c r="BO494" s="81">
        <v>0</v>
      </c>
      <c r="BP494" s="81">
        <v>0</v>
      </c>
      <c r="BQ494" s="81">
        <v>0</v>
      </c>
      <c r="BR494" s="81">
        <v>1</v>
      </c>
      <c r="BS494" s="81">
        <v>0</v>
      </c>
      <c r="BT494"/>
      <c r="BU494" s="80">
        <v>11.023</v>
      </c>
      <c r="BV494" s="80">
        <v>0</v>
      </c>
      <c r="BW494" s="80">
        <v>0</v>
      </c>
      <c r="BX494" s="80">
        <v>0</v>
      </c>
      <c r="BY494" s="80">
        <v>0</v>
      </c>
      <c r="BZ494" s="80">
        <v>0</v>
      </c>
      <c r="CA494" s="80">
        <v>0</v>
      </c>
      <c r="CB494" s="80">
        <v>0</v>
      </c>
      <c r="CC494" s="80">
        <v>0</v>
      </c>
    </row>
    <row r="495" spans="1:81">
      <c r="A495" s="80" t="s">
        <v>2288</v>
      </c>
      <c r="B495" s="80">
        <v>97</v>
      </c>
      <c r="C495" s="80">
        <v>12</v>
      </c>
      <c r="D495" s="80">
        <v>6</v>
      </c>
      <c r="E495" s="80">
        <v>2015</v>
      </c>
      <c r="F495" s="80" t="s">
        <v>91</v>
      </c>
      <c r="G495" s="80" t="s">
        <v>2276</v>
      </c>
      <c r="H495" s="80" t="s">
        <v>2277</v>
      </c>
      <c r="I495" s="177"/>
      <c r="J495" s="81">
        <v>120.55558850317496</v>
      </c>
      <c r="K495" s="81">
        <v>1.1293189899608711</v>
      </c>
      <c r="L495" s="81">
        <v>13.079505615275279</v>
      </c>
      <c r="M495" s="81">
        <v>23.898299923037516</v>
      </c>
      <c r="N495" s="81">
        <v>26.201629809072525</v>
      </c>
      <c r="O495" s="81">
        <v>14.864222019914196</v>
      </c>
      <c r="P495" s="81">
        <v>20.392650677673338</v>
      </c>
      <c r="Q495" s="81">
        <v>0.98879585733740183</v>
      </c>
      <c r="R495" s="81">
        <v>0</v>
      </c>
      <c r="S495" s="81">
        <v>0.67013176467964164</v>
      </c>
      <c r="T495" s="82"/>
      <c r="U495" s="81">
        <v>2702779</v>
      </c>
      <c r="V495" s="81">
        <v>433</v>
      </c>
      <c r="W495" s="81">
        <v>233</v>
      </c>
      <c r="X495" s="81">
        <v>4588</v>
      </c>
      <c r="Y495" s="81">
        <v>5687</v>
      </c>
      <c r="Z495" s="81">
        <v>8636</v>
      </c>
      <c r="AA495" s="81">
        <v>4058</v>
      </c>
      <c r="AB495" s="81">
        <v>13609</v>
      </c>
      <c r="AC495" s="81">
        <v>0</v>
      </c>
      <c r="AD495" s="81">
        <v>0.67013176467964164</v>
      </c>
      <c r="AE495" s="82"/>
      <c r="AF495" s="81">
        <v>34233708.349960811</v>
      </c>
      <c r="AG495" s="81">
        <v>809677.28889534168</v>
      </c>
      <c r="AH495" s="81">
        <v>2628536.9973412715</v>
      </c>
      <c r="AI495" s="81">
        <v>27661501.510299146</v>
      </c>
      <c r="AJ495" s="81">
        <v>31397634.53348719</v>
      </c>
      <c r="AK495" s="81">
        <v>0</v>
      </c>
      <c r="AL495" s="81">
        <v>0</v>
      </c>
      <c r="AM495" s="81">
        <v>1865056.3623921059</v>
      </c>
      <c r="AN495" s="81">
        <v>0</v>
      </c>
      <c r="AO495" s="81">
        <v>0</v>
      </c>
      <c r="AP495" s="82"/>
      <c r="AQ495" s="81">
        <v>133</v>
      </c>
      <c r="AR495" s="81">
        <v>164</v>
      </c>
      <c r="AS495" s="81">
        <v>0</v>
      </c>
      <c r="AT495" s="81">
        <v>2</v>
      </c>
      <c r="AU495" s="81">
        <v>0</v>
      </c>
      <c r="AV495" s="81">
        <v>0</v>
      </c>
      <c r="AW495" s="81" t="s">
        <v>564</v>
      </c>
      <c r="AX495" s="82"/>
      <c r="AY495" s="81">
        <v>678.2</v>
      </c>
      <c r="AZ495" s="81">
        <v>6133</v>
      </c>
      <c r="BA495" s="81">
        <v>0</v>
      </c>
      <c r="BB495" s="81">
        <v>5800</v>
      </c>
      <c r="BC495" s="81">
        <v>0</v>
      </c>
      <c r="BD495" s="81">
        <v>0</v>
      </c>
      <c r="BE495" s="81" t="s">
        <v>564</v>
      </c>
      <c r="BF495" s="82"/>
      <c r="BG495" s="81">
        <v>0</v>
      </c>
      <c r="BH495" s="81">
        <v>0</v>
      </c>
      <c r="BI495" s="81">
        <v>0</v>
      </c>
      <c r="BJ495" s="81">
        <v>0</v>
      </c>
      <c r="BK495" s="81">
        <v>11.366</v>
      </c>
      <c r="BL495" s="81">
        <v>0</v>
      </c>
      <c r="BM495" s="82"/>
      <c r="BN495" s="81">
        <v>0</v>
      </c>
      <c r="BO495" s="81">
        <v>0</v>
      </c>
      <c r="BP495" s="81">
        <v>0</v>
      </c>
      <c r="BQ495" s="81">
        <v>0</v>
      </c>
      <c r="BR495" s="81">
        <v>1</v>
      </c>
      <c r="BS495" s="81">
        <v>0</v>
      </c>
      <c r="BT495"/>
      <c r="BU495" s="80">
        <v>11.366</v>
      </c>
      <c r="BV495" s="80">
        <v>0</v>
      </c>
      <c r="BW495" s="80">
        <v>0</v>
      </c>
      <c r="BX495" s="80">
        <v>0</v>
      </c>
      <c r="BY495" s="80">
        <v>0</v>
      </c>
      <c r="BZ495" s="80">
        <v>0</v>
      </c>
      <c r="CA495" s="80">
        <v>0</v>
      </c>
      <c r="CB495" s="80">
        <v>0</v>
      </c>
      <c r="CC495" s="80">
        <v>0</v>
      </c>
    </row>
    <row r="496" spans="1:81">
      <c r="A496" s="80" t="s">
        <v>2289</v>
      </c>
      <c r="B496" s="80">
        <v>98</v>
      </c>
      <c r="C496" s="80">
        <v>13</v>
      </c>
      <c r="D496" s="80">
        <v>6</v>
      </c>
      <c r="E496" s="80">
        <v>2016</v>
      </c>
      <c r="F496" s="80" t="s">
        <v>92</v>
      </c>
      <c r="G496" s="80" t="s">
        <v>2276</v>
      </c>
      <c r="H496" s="80" t="s">
        <v>2277</v>
      </c>
      <c r="I496" s="177"/>
      <c r="J496" s="81">
        <v>124.43512859083233</v>
      </c>
      <c r="K496" s="81">
        <v>1.1202745636836193</v>
      </c>
      <c r="L496" s="81">
        <v>10.220371279273929</v>
      </c>
      <c r="M496" s="81">
        <v>23.875996791034371</v>
      </c>
      <c r="N496" s="81">
        <v>22.600035732117934</v>
      </c>
      <c r="O496" s="81">
        <v>14.733027590188223</v>
      </c>
      <c r="P496" s="81">
        <v>19.974205870923612</v>
      </c>
      <c r="Q496" s="81">
        <v>0.94922382229370239</v>
      </c>
      <c r="R496" s="81">
        <v>0</v>
      </c>
      <c r="S496" s="81">
        <v>0.80129196493215549</v>
      </c>
      <c r="T496" s="82"/>
      <c r="U496" s="81">
        <v>2681107</v>
      </c>
      <c r="V496" s="81">
        <v>433</v>
      </c>
      <c r="W496" s="81">
        <v>233</v>
      </c>
      <c r="X496" s="81">
        <v>4588</v>
      </c>
      <c r="Y496" s="81">
        <v>5663</v>
      </c>
      <c r="Z496" s="81">
        <v>8665</v>
      </c>
      <c r="AA496" s="81">
        <v>4111</v>
      </c>
      <c r="AB496" s="81">
        <v>13439</v>
      </c>
      <c r="AC496" s="81">
        <v>0</v>
      </c>
      <c r="AD496" s="81">
        <v>0.80129196493215549</v>
      </c>
      <c r="AE496" s="82"/>
      <c r="AF496" s="81">
        <v>36460904.535229683</v>
      </c>
      <c r="AG496" s="81">
        <v>796534.22170222853</v>
      </c>
      <c r="AH496" s="81">
        <v>1628843.885086132</v>
      </c>
      <c r="AI496" s="81">
        <v>28518335.9232626</v>
      </c>
      <c r="AJ496" s="81">
        <v>27482519.783561669</v>
      </c>
      <c r="AK496" s="81">
        <v>0</v>
      </c>
      <c r="AL496" s="81">
        <v>0</v>
      </c>
      <c r="AM496" s="81">
        <v>1843189.4412167291</v>
      </c>
      <c r="AN496" s="81">
        <v>0</v>
      </c>
      <c r="AO496" s="81">
        <v>0</v>
      </c>
      <c r="AP496" s="82"/>
      <c r="AQ496" s="81">
        <v>150</v>
      </c>
      <c r="AR496" s="81">
        <v>193</v>
      </c>
      <c r="AS496" s="81">
        <v>0</v>
      </c>
      <c r="AT496" s="81">
        <v>4</v>
      </c>
      <c r="AU496" s="81">
        <v>0</v>
      </c>
      <c r="AV496" s="81">
        <v>0</v>
      </c>
      <c r="AW496" s="81" t="s">
        <v>564</v>
      </c>
      <c r="AX496" s="82"/>
      <c r="AY496" s="81">
        <v>782.3</v>
      </c>
      <c r="AZ496" s="81">
        <v>7104</v>
      </c>
      <c r="BA496" s="81">
        <v>0</v>
      </c>
      <c r="BB496" s="81">
        <v>6820</v>
      </c>
      <c r="BC496" s="81">
        <v>0</v>
      </c>
      <c r="BD496" s="81">
        <v>0</v>
      </c>
      <c r="BE496" s="81" t="s">
        <v>564</v>
      </c>
      <c r="BF496" s="82"/>
      <c r="BG496" s="81">
        <v>0</v>
      </c>
      <c r="BH496" s="81">
        <v>0</v>
      </c>
      <c r="BI496" s="81">
        <v>0</v>
      </c>
      <c r="BJ496" s="81">
        <v>0</v>
      </c>
      <c r="BK496" s="81">
        <v>10.363</v>
      </c>
      <c r="BL496" s="81">
        <v>0</v>
      </c>
      <c r="BM496" s="82"/>
      <c r="BN496" s="81">
        <v>0</v>
      </c>
      <c r="BO496" s="81">
        <v>0</v>
      </c>
      <c r="BP496" s="81">
        <v>0</v>
      </c>
      <c r="BQ496" s="81">
        <v>0</v>
      </c>
      <c r="BR496" s="81">
        <v>1</v>
      </c>
      <c r="BS496" s="81">
        <v>0</v>
      </c>
      <c r="BT496"/>
      <c r="BU496" s="80">
        <v>10.363</v>
      </c>
      <c r="BV496" s="80">
        <v>0</v>
      </c>
      <c r="BW496" s="80">
        <v>0</v>
      </c>
      <c r="BX496" s="80">
        <v>0</v>
      </c>
      <c r="BY496" s="80">
        <v>0</v>
      </c>
      <c r="BZ496" s="80">
        <v>0</v>
      </c>
      <c r="CA496" s="80">
        <v>0</v>
      </c>
      <c r="CB496" s="80">
        <v>0</v>
      </c>
      <c r="CC496" s="80">
        <v>0</v>
      </c>
    </row>
    <row r="497" spans="1:81">
      <c r="A497" s="80" t="s">
        <v>2290</v>
      </c>
      <c r="B497" s="80">
        <v>99</v>
      </c>
      <c r="C497" s="80">
        <v>14</v>
      </c>
      <c r="D497" s="80">
        <v>6</v>
      </c>
      <c r="E497" s="80">
        <v>2017</v>
      </c>
      <c r="F497" s="80" t="s">
        <v>71</v>
      </c>
      <c r="G497" s="80" t="s">
        <v>2276</v>
      </c>
      <c r="H497" s="80" t="s">
        <v>2277</v>
      </c>
      <c r="I497" s="177"/>
      <c r="J497" s="81">
        <v>113.82120064256434</v>
      </c>
      <c r="K497" s="81">
        <v>1.1653319918489324</v>
      </c>
      <c r="L497" s="81">
        <v>9.6791373206535987</v>
      </c>
      <c r="M497" s="81">
        <v>22.586492175685034</v>
      </c>
      <c r="N497" s="81">
        <v>22.30143569319776</v>
      </c>
      <c r="O497" s="81">
        <v>14.388921771448079</v>
      </c>
      <c r="P497" s="81">
        <v>19.644902775307465</v>
      </c>
      <c r="Q497" s="81">
        <v>0.90232000427145598</v>
      </c>
      <c r="R497" s="81">
        <v>0</v>
      </c>
      <c r="S497" s="81">
        <v>1.4412273508914213</v>
      </c>
      <c r="T497" s="82"/>
      <c r="U497" s="81">
        <v>2695838</v>
      </c>
      <c r="V497" s="81">
        <v>433</v>
      </c>
      <c r="W497" s="81">
        <v>233</v>
      </c>
      <c r="X497" s="81">
        <v>4588</v>
      </c>
      <c r="Y497" s="81">
        <v>5578</v>
      </c>
      <c r="Z497" s="81">
        <v>8603</v>
      </c>
      <c r="AA497" s="81">
        <v>4069</v>
      </c>
      <c r="AB497" s="81">
        <v>13211</v>
      </c>
      <c r="AC497" s="81">
        <v>0</v>
      </c>
      <c r="AD497" s="81">
        <v>1.4412273508914211</v>
      </c>
      <c r="AE497" s="82"/>
      <c r="AF497" s="81">
        <v>35574052.060492054</v>
      </c>
      <c r="AG497" s="81">
        <v>817310.55316137732</v>
      </c>
      <c r="AH497" s="81">
        <v>2056109.088624171</v>
      </c>
      <c r="AI497" s="81">
        <v>28059762.373176731</v>
      </c>
      <c r="AJ497" s="81">
        <v>27861691.637536511</v>
      </c>
      <c r="AK497" s="81">
        <v>0</v>
      </c>
      <c r="AL497" s="81">
        <v>0</v>
      </c>
      <c r="AM497" s="81">
        <v>1814753.880419594</v>
      </c>
      <c r="AN497" s="81">
        <v>0</v>
      </c>
      <c r="AO497" s="81">
        <v>0</v>
      </c>
      <c r="AP497" s="82"/>
      <c r="AQ497" s="81">
        <v>165</v>
      </c>
      <c r="AR497" s="81">
        <v>214</v>
      </c>
      <c r="AS497" s="81">
        <v>0</v>
      </c>
      <c r="AT497" s="81">
        <v>4</v>
      </c>
      <c r="AU497" s="81">
        <v>0</v>
      </c>
      <c r="AV497" s="81">
        <v>0</v>
      </c>
      <c r="AW497" s="81" t="s">
        <v>564</v>
      </c>
      <c r="AX497" s="82"/>
      <c r="AY497" s="81">
        <v>879.69999999999993</v>
      </c>
      <c r="AZ497" s="81">
        <v>7817.9999999999991</v>
      </c>
      <c r="BA497" s="81">
        <v>0</v>
      </c>
      <c r="BB497" s="81">
        <v>6820</v>
      </c>
      <c r="BC497" s="81">
        <v>0</v>
      </c>
      <c r="BD497" s="81">
        <v>0</v>
      </c>
      <c r="BE497" s="81" t="s">
        <v>564</v>
      </c>
      <c r="BF497" s="82"/>
      <c r="BG497" s="81">
        <v>0</v>
      </c>
      <c r="BH497" s="81">
        <v>0</v>
      </c>
      <c r="BI497" s="81">
        <v>0</v>
      </c>
      <c r="BJ497" s="81">
        <v>0</v>
      </c>
      <c r="BK497" s="81">
        <v>9.2189999999999994</v>
      </c>
      <c r="BL497" s="81">
        <v>0</v>
      </c>
      <c r="BM497" s="82"/>
      <c r="BN497" s="81">
        <v>0</v>
      </c>
      <c r="BO497" s="81">
        <v>0</v>
      </c>
      <c r="BP497" s="81">
        <v>0</v>
      </c>
      <c r="BQ497" s="81">
        <v>0</v>
      </c>
      <c r="BR497" s="81">
        <v>1</v>
      </c>
      <c r="BS497" s="81">
        <v>0</v>
      </c>
      <c r="BT497"/>
      <c r="BU497" s="80">
        <v>9.2189999999999994</v>
      </c>
      <c r="BV497" s="80">
        <v>0</v>
      </c>
      <c r="BW497" s="80">
        <v>0</v>
      </c>
      <c r="BX497" s="80">
        <v>0</v>
      </c>
      <c r="BY497" s="80">
        <v>0</v>
      </c>
      <c r="BZ497" s="80">
        <v>0</v>
      </c>
      <c r="CA497" s="80">
        <v>0</v>
      </c>
      <c r="CB497" s="80">
        <v>0</v>
      </c>
      <c r="CC497" s="80">
        <v>0</v>
      </c>
    </row>
    <row r="498" spans="1:81">
      <c r="A498" s="80" t="s">
        <v>2291</v>
      </c>
      <c r="B498" s="80">
        <v>100</v>
      </c>
      <c r="C498" s="80">
        <v>15</v>
      </c>
      <c r="D498" s="80">
        <v>6</v>
      </c>
      <c r="E498" s="80">
        <v>2018</v>
      </c>
      <c r="F498" s="80" t="s">
        <v>93</v>
      </c>
      <c r="G498" s="80" t="s">
        <v>2276</v>
      </c>
      <c r="H498" s="80" t="s">
        <v>2277</v>
      </c>
      <c r="I498" s="177"/>
      <c r="J498" s="81">
        <v>91.495580058960357</v>
      </c>
      <c r="K498" s="81">
        <v>1.0813430038832379</v>
      </c>
      <c r="L498" s="81">
        <v>8.8178800995019468</v>
      </c>
      <c r="M498" s="81">
        <v>21.002176184128224</v>
      </c>
      <c r="N498" s="81">
        <v>18.121279425176407</v>
      </c>
      <c r="O498" s="81">
        <v>14.036529160162033</v>
      </c>
      <c r="P498" s="81">
        <v>19.152999869787941</v>
      </c>
      <c r="Q498" s="81">
        <v>0.82545544901487522</v>
      </c>
      <c r="R498" s="81">
        <v>0</v>
      </c>
      <c r="S498" s="81">
        <v>1.7326972048666331</v>
      </c>
      <c r="T498" s="82"/>
      <c r="U498" s="81">
        <v>2489952</v>
      </c>
      <c r="V498" s="81">
        <v>433</v>
      </c>
      <c r="W498" s="81">
        <v>233</v>
      </c>
      <c r="X498" s="81">
        <v>4588</v>
      </c>
      <c r="Y498" s="81">
        <v>5655</v>
      </c>
      <c r="Z498" s="81">
        <v>8553</v>
      </c>
      <c r="AA498" s="81">
        <v>4007</v>
      </c>
      <c r="AB498" s="81">
        <v>13024</v>
      </c>
      <c r="AC498" s="81">
        <v>0</v>
      </c>
      <c r="AD498" s="81">
        <v>1.7326972048666329</v>
      </c>
      <c r="AE498" s="82"/>
      <c r="AF498" s="81">
        <v>30390478.75690854</v>
      </c>
      <c r="AG498" s="81">
        <v>755178.89489334391</v>
      </c>
      <c r="AH498" s="81">
        <v>1926453.8163293521</v>
      </c>
      <c r="AI498" s="81">
        <v>27096657.209343199</v>
      </c>
      <c r="AJ498" s="81">
        <v>24052157.806304328</v>
      </c>
      <c r="AK498" s="81">
        <v>0</v>
      </c>
      <c r="AL498" s="81">
        <v>0</v>
      </c>
      <c r="AM498" s="81">
        <v>1792768.0659085149</v>
      </c>
      <c r="AN498" s="81">
        <v>0</v>
      </c>
      <c r="AO498" s="81">
        <v>0</v>
      </c>
      <c r="AP498" s="82"/>
      <c r="AQ498" s="81">
        <v>183</v>
      </c>
      <c r="AR498" s="81">
        <v>241</v>
      </c>
      <c r="AS498" s="81">
        <v>0</v>
      </c>
      <c r="AT498" s="81">
        <v>4</v>
      </c>
      <c r="AU498" s="81">
        <v>0</v>
      </c>
      <c r="AV498" s="81">
        <v>0</v>
      </c>
      <c r="AW498" s="81" t="s">
        <v>564</v>
      </c>
      <c r="AX498" s="82"/>
      <c r="AY498" s="81">
        <v>979.5</v>
      </c>
      <c r="AZ498" s="81">
        <v>8669.6</v>
      </c>
      <c r="BA498" s="81">
        <v>0</v>
      </c>
      <c r="BB498" s="81">
        <v>6820</v>
      </c>
      <c r="BC498" s="81">
        <v>0</v>
      </c>
      <c r="BD498" s="81">
        <v>0</v>
      </c>
      <c r="BE498" s="81" t="s">
        <v>564</v>
      </c>
      <c r="BF498" s="82"/>
      <c r="BG498" s="81">
        <v>0</v>
      </c>
      <c r="BH498" s="81">
        <v>0</v>
      </c>
      <c r="BI498" s="81">
        <v>0</v>
      </c>
      <c r="BJ498" s="81">
        <v>0</v>
      </c>
      <c r="BK498" s="81">
        <v>9.3260000000000005</v>
      </c>
      <c r="BL498" s="81">
        <v>0</v>
      </c>
      <c r="BM498" s="82"/>
      <c r="BN498" s="81">
        <v>0</v>
      </c>
      <c r="BO498" s="81">
        <v>0</v>
      </c>
      <c r="BP498" s="81">
        <v>0</v>
      </c>
      <c r="BQ498" s="81">
        <v>0</v>
      </c>
      <c r="BR498" s="81">
        <v>1</v>
      </c>
      <c r="BS498" s="81">
        <v>0</v>
      </c>
      <c r="BT498"/>
      <c r="BU498" s="80">
        <v>9.3260000000000005</v>
      </c>
      <c r="BV498" s="80">
        <v>0</v>
      </c>
      <c r="BW498" s="80">
        <v>0</v>
      </c>
      <c r="BX498" s="80">
        <v>0</v>
      </c>
      <c r="BY498" s="80">
        <v>0</v>
      </c>
      <c r="BZ498" s="80">
        <v>0</v>
      </c>
      <c r="CA498" s="80">
        <v>0</v>
      </c>
      <c r="CB498" s="80">
        <v>0</v>
      </c>
      <c r="CC498" s="80">
        <v>0</v>
      </c>
    </row>
    <row r="499" spans="1:81">
      <c r="A499" s="80" t="s">
        <v>2292</v>
      </c>
      <c r="B499" s="80">
        <v>101</v>
      </c>
      <c r="C499" s="80">
        <v>16</v>
      </c>
      <c r="D499" s="80">
        <v>6</v>
      </c>
      <c r="E499" s="80">
        <v>2019</v>
      </c>
      <c r="F499" s="80" t="s">
        <v>73</v>
      </c>
      <c r="G499" s="80" t="s">
        <v>2276</v>
      </c>
      <c r="H499" s="80" t="s">
        <v>2277</v>
      </c>
      <c r="I499" s="177"/>
      <c r="J499" s="81">
        <v>96.951634927452915</v>
      </c>
      <c r="K499" s="81">
        <v>0.96327835870283207</v>
      </c>
      <c r="L499" s="81">
        <v>8.7956053532736451</v>
      </c>
      <c r="M499" s="81">
        <v>19.073338882195284</v>
      </c>
      <c r="N499" s="81">
        <v>15.757024313261834</v>
      </c>
      <c r="O499" s="81">
        <v>13.567205024942158</v>
      </c>
      <c r="P499" s="81">
        <v>18.772494150078575</v>
      </c>
      <c r="Q499" s="81">
        <v>0.79351332959145982</v>
      </c>
      <c r="R499" s="81">
        <v>0</v>
      </c>
      <c r="S499" s="81">
        <v>1.3047507538863647</v>
      </c>
      <c r="T499" s="82"/>
      <c r="U499" s="81">
        <v>2576509</v>
      </c>
      <c r="V499" s="81">
        <v>433</v>
      </c>
      <c r="W499" s="81">
        <v>233</v>
      </c>
      <c r="X499" s="81">
        <v>4588</v>
      </c>
      <c r="Y499" s="81">
        <v>5647</v>
      </c>
      <c r="Z499" s="81">
        <v>8494</v>
      </c>
      <c r="AA499" s="81">
        <v>3898</v>
      </c>
      <c r="AB499" s="81">
        <v>12859</v>
      </c>
      <c r="AC499" s="81">
        <v>0</v>
      </c>
      <c r="AD499" s="81">
        <v>1.304750753886365</v>
      </c>
      <c r="AE499" s="82"/>
      <c r="AF499" s="81">
        <v>33201216.147267591</v>
      </c>
      <c r="AG499" s="81">
        <v>744674.45492381428</v>
      </c>
      <c r="AH499" s="81">
        <v>2070458.1585852129</v>
      </c>
      <c r="AI499" s="81">
        <v>26814874.55239851</v>
      </c>
      <c r="AJ499" s="81">
        <v>22145251.818003803</v>
      </c>
      <c r="AK499" s="81">
        <v>0</v>
      </c>
      <c r="AL499" s="81">
        <v>0</v>
      </c>
      <c r="AM499" s="81">
        <v>1751298.9974998278</v>
      </c>
      <c r="AN499" s="81">
        <v>0</v>
      </c>
      <c r="AO499" s="81">
        <v>0</v>
      </c>
      <c r="AP499" s="82"/>
      <c r="AQ499" s="81">
        <v>211</v>
      </c>
      <c r="AR499" s="81">
        <v>263</v>
      </c>
      <c r="AS499" s="81">
        <v>0</v>
      </c>
      <c r="AT499" s="81">
        <v>4</v>
      </c>
      <c r="AU499" s="81">
        <v>0</v>
      </c>
      <c r="AV499" s="81">
        <v>0</v>
      </c>
      <c r="AW499" s="81" t="s">
        <v>564</v>
      </c>
      <c r="AX499" s="82"/>
      <c r="AY499" s="81">
        <v>1124.399999999999</v>
      </c>
      <c r="AZ499" s="81">
        <v>9255.6</v>
      </c>
      <c r="BA499" s="81">
        <v>0</v>
      </c>
      <c r="BB499" s="81">
        <v>6820</v>
      </c>
      <c r="BC499" s="81">
        <v>0</v>
      </c>
      <c r="BD499" s="81">
        <v>0</v>
      </c>
      <c r="BE499" s="81" t="s">
        <v>564</v>
      </c>
      <c r="BF499" s="82"/>
      <c r="BG499" s="81">
        <v>0</v>
      </c>
      <c r="BH499" s="81">
        <v>0</v>
      </c>
      <c r="BI499" s="81">
        <v>0</v>
      </c>
      <c r="BJ499" s="81">
        <v>0</v>
      </c>
      <c r="BK499" s="81">
        <v>8.7579999999999991</v>
      </c>
      <c r="BL499" s="81">
        <v>0</v>
      </c>
      <c r="BM499" s="82"/>
      <c r="BN499" s="81">
        <v>0</v>
      </c>
      <c r="BO499" s="81">
        <v>0</v>
      </c>
      <c r="BP499" s="81">
        <v>0</v>
      </c>
      <c r="BQ499" s="81">
        <v>0</v>
      </c>
      <c r="BR499" s="81">
        <v>1</v>
      </c>
      <c r="BS499" s="81">
        <v>0</v>
      </c>
      <c r="BT499"/>
      <c r="BU499" s="80">
        <v>8.7579999999999991</v>
      </c>
      <c r="BV499" s="80">
        <v>0</v>
      </c>
      <c r="BW499" s="80">
        <v>0</v>
      </c>
      <c r="BX499" s="80">
        <v>0</v>
      </c>
      <c r="BY499" s="80">
        <v>0</v>
      </c>
      <c r="BZ499" s="80">
        <v>0</v>
      </c>
      <c r="CA499" s="80">
        <v>0</v>
      </c>
      <c r="CB499" s="80">
        <v>0</v>
      </c>
      <c r="CC499" s="80">
        <v>0</v>
      </c>
    </row>
    <row r="500" spans="1:81">
      <c r="A500" s="80" t="s">
        <v>2293</v>
      </c>
      <c r="B500" s="80">
        <v>102</v>
      </c>
      <c r="C500" s="80">
        <v>17</v>
      </c>
      <c r="D500" s="80">
        <v>6</v>
      </c>
      <c r="E500" s="80">
        <v>2020</v>
      </c>
      <c r="F500" s="80" t="s">
        <v>218</v>
      </c>
      <c r="G500" s="80" t="s">
        <v>2276</v>
      </c>
      <c r="H500" s="80" t="s">
        <v>2277</v>
      </c>
      <c r="I500" s="177"/>
      <c r="J500" s="81">
        <v>96.18634760367479</v>
      </c>
      <c r="K500" s="81">
        <v>0.99147648471395622</v>
      </c>
      <c r="L500" s="81">
        <v>10.154644986788188</v>
      </c>
      <c r="M500" s="81">
        <v>15.262800254156291</v>
      </c>
      <c r="N500" s="81">
        <v>17.611852543592772</v>
      </c>
      <c r="O500" s="81">
        <v>11.791629878036007</v>
      </c>
      <c r="P500" s="81">
        <v>17.774669969302831</v>
      </c>
      <c r="Q500" s="81">
        <v>0.75113183603395095</v>
      </c>
      <c r="R500" s="81">
        <v>0</v>
      </c>
      <c r="S500" s="81">
        <v>1.3461273508238001</v>
      </c>
      <c r="T500" s="82"/>
      <c r="U500" s="81">
        <v>2672991</v>
      </c>
      <c r="V500" s="81">
        <v>430</v>
      </c>
      <c r="W500" s="81">
        <v>318</v>
      </c>
      <c r="X500" s="81">
        <v>4104</v>
      </c>
      <c r="Y500" s="81">
        <v>5685</v>
      </c>
      <c r="Z500" s="81">
        <v>8426</v>
      </c>
      <c r="AA500" s="81">
        <v>4010</v>
      </c>
      <c r="AB500" s="81">
        <v>12739</v>
      </c>
      <c r="AC500" s="81">
        <v>0</v>
      </c>
      <c r="AD500" s="81">
        <v>1.3461273508238001</v>
      </c>
      <c r="AE500" s="82"/>
      <c r="AF500" s="81">
        <v>35341519.67270793</v>
      </c>
      <c r="AG500" s="81">
        <v>728189.15318512078</v>
      </c>
      <c r="AH500" s="81">
        <v>2589541.7415243201</v>
      </c>
      <c r="AI500" s="81">
        <v>22119418.617699906</v>
      </c>
      <c r="AJ500" s="81">
        <v>26310689.318452485</v>
      </c>
      <c r="AK500" s="81"/>
      <c r="AL500" s="81"/>
      <c r="AM500" s="81">
        <v>1662581.0332419653</v>
      </c>
      <c r="AN500" s="81"/>
      <c r="AO500" s="81"/>
      <c r="AP500" s="82"/>
      <c r="AQ500" s="81">
        <v>241</v>
      </c>
      <c r="AR500" s="81">
        <v>275</v>
      </c>
      <c r="AS500" s="81">
        <v>0</v>
      </c>
      <c r="AT500" s="81">
        <v>7</v>
      </c>
      <c r="AU500" s="81">
        <v>0</v>
      </c>
      <c r="AV500" s="81">
        <v>0</v>
      </c>
      <c r="AW500" s="81">
        <v>0</v>
      </c>
      <c r="AX500" s="82"/>
      <c r="AY500" s="81">
        <v>1289.099999999999</v>
      </c>
      <c r="AZ500" s="81">
        <v>10640.4</v>
      </c>
      <c r="BA500" s="81">
        <v>0</v>
      </c>
      <c r="BB500" s="81">
        <v>8060</v>
      </c>
      <c r="BC500" s="81">
        <v>0</v>
      </c>
      <c r="BD500" s="81">
        <v>0</v>
      </c>
      <c r="BE500" s="81">
        <v>0</v>
      </c>
      <c r="BF500" s="82"/>
      <c r="BG500" s="81">
        <v>0</v>
      </c>
      <c r="BH500" s="81">
        <v>0</v>
      </c>
      <c r="BI500" s="81">
        <v>0</v>
      </c>
      <c r="BJ500" s="81">
        <v>0</v>
      </c>
      <c r="BK500" s="81">
        <v>7.165</v>
      </c>
      <c r="BL500" s="81">
        <v>0</v>
      </c>
      <c r="BM500" s="82"/>
      <c r="BN500" s="81">
        <v>0</v>
      </c>
      <c r="BO500" s="81">
        <v>0</v>
      </c>
      <c r="BP500" s="81">
        <v>0</v>
      </c>
      <c r="BQ500" s="81">
        <v>0</v>
      </c>
      <c r="BR500" s="81">
        <v>1</v>
      </c>
      <c r="BS500" s="81">
        <v>0</v>
      </c>
      <c r="BT500"/>
      <c r="BU500" s="80">
        <v>7.165</v>
      </c>
      <c r="BV500" s="80">
        <v>0</v>
      </c>
      <c r="BW500" s="80">
        <v>0</v>
      </c>
      <c r="BX500" s="80">
        <v>0</v>
      </c>
      <c r="BY500" s="80">
        <v>0</v>
      </c>
      <c r="BZ500" s="80">
        <v>0</v>
      </c>
      <c r="CA500" s="80">
        <v>0</v>
      </c>
      <c r="CB500" s="80">
        <v>0</v>
      </c>
      <c r="CC500" s="80">
        <v>0</v>
      </c>
    </row>
    <row r="501" spans="1:81">
      <c r="A501" s="80" t="s">
        <v>2294</v>
      </c>
      <c r="B501" s="80">
        <v>102</v>
      </c>
      <c r="C501" s="80">
        <v>18</v>
      </c>
      <c r="D501" s="80">
        <v>6</v>
      </c>
      <c r="E501" s="80">
        <v>2021</v>
      </c>
      <c r="F501" s="80" t="s">
        <v>75</v>
      </c>
      <c r="G501" s="174" t="s">
        <v>2276</v>
      </c>
      <c r="H501" s="80" t="s">
        <v>2277</v>
      </c>
      <c r="I501" s="177"/>
      <c r="J501" s="81">
        <v>92.730117231070196</v>
      </c>
      <c r="K501" s="81">
        <v>1.093429567289653</v>
      </c>
      <c r="L501" s="81">
        <v>9.0215573593250937</v>
      </c>
      <c r="M501" s="81">
        <v>17.22227326040079</v>
      </c>
      <c r="N501" s="81">
        <v>16.80512268058348</v>
      </c>
      <c r="O501" s="81">
        <v>11.371497012774274</v>
      </c>
      <c r="P501" s="81">
        <v>18.135714728004658</v>
      </c>
      <c r="Q501" s="81">
        <v>0.7524484969350389</v>
      </c>
      <c r="R501" s="81">
        <v>0</v>
      </c>
      <c r="S501" s="81">
        <v>1.356782778618445</v>
      </c>
      <c r="T501" s="82"/>
      <c r="U501" s="81">
        <v>2823852</v>
      </c>
      <c r="V501" s="81">
        <v>430</v>
      </c>
      <c r="W501" s="81">
        <v>318</v>
      </c>
      <c r="X501" s="81">
        <v>4104</v>
      </c>
      <c r="Y501" s="81">
        <v>5648</v>
      </c>
      <c r="Z501" s="81">
        <v>8367</v>
      </c>
      <c r="AA501" s="81">
        <v>3990</v>
      </c>
      <c r="AB501" s="81">
        <v>12610</v>
      </c>
      <c r="AC501" s="81">
        <v>0</v>
      </c>
      <c r="AD501" s="81">
        <v>1.356782778618445</v>
      </c>
      <c r="AE501" s="82"/>
      <c r="AF501" s="81">
        <v>32855157.331341557</v>
      </c>
      <c r="AG501" s="81">
        <v>778520.67960681359</v>
      </c>
      <c r="AH501" s="81">
        <v>2276298.4145875596</v>
      </c>
      <c r="AI501" s="81">
        <v>25336739.763496675</v>
      </c>
      <c r="AJ501" s="81">
        <v>24717657.431024369</v>
      </c>
      <c r="AK501" s="81">
        <v>0</v>
      </c>
      <c r="AL501" s="81">
        <v>0</v>
      </c>
      <c r="AM501" s="81">
        <v>1655237.6252563947</v>
      </c>
      <c r="AN501" s="81">
        <v>0</v>
      </c>
      <c r="AO501" s="81">
        <v>0</v>
      </c>
      <c r="AP501" s="82"/>
      <c r="AQ501" s="81">
        <v>275</v>
      </c>
      <c r="AR501" s="81">
        <v>278</v>
      </c>
      <c r="AS501" s="81">
        <v>0</v>
      </c>
      <c r="AT501" s="81">
        <v>7</v>
      </c>
      <c r="AU501" s="81">
        <v>0</v>
      </c>
      <c r="AV501" s="81">
        <v>0</v>
      </c>
      <c r="AW501" s="81"/>
      <c r="AX501" s="82"/>
      <c r="AY501" s="81">
        <v>1482.299999999999</v>
      </c>
      <c r="AZ501" s="81">
        <v>10772.4</v>
      </c>
      <c r="BA501" s="81">
        <v>0</v>
      </c>
      <c r="BB501" s="81">
        <v>8060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2295</v>
      </c>
      <c r="B502" s="80">
        <v>102</v>
      </c>
      <c r="C502" s="80">
        <v>19</v>
      </c>
      <c r="D502" s="80">
        <v>6</v>
      </c>
      <c r="E502" s="80">
        <v>2022</v>
      </c>
      <c r="F502" s="80" t="s">
        <v>568</v>
      </c>
      <c r="G502" s="174" t="s">
        <v>2276</v>
      </c>
      <c r="H502" s="80" t="s">
        <v>2277</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305</v>
      </c>
      <c r="AR502" s="81">
        <v>288</v>
      </c>
      <c r="AS502" s="81">
        <v>0</v>
      </c>
      <c r="AT502" s="81">
        <v>8</v>
      </c>
      <c r="AU502" s="81">
        <v>0</v>
      </c>
      <c r="AV502" s="81">
        <v>0</v>
      </c>
      <c r="AW502" s="81"/>
      <c r="AX502" s="82"/>
      <c r="AY502" s="81">
        <v>1696.9</v>
      </c>
      <c r="AZ502" s="81">
        <v>11095.800000000003</v>
      </c>
      <c r="BA502" s="81">
        <v>0</v>
      </c>
      <c r="BB502" s="81">
        <v>15560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2296</v>
      </c>
      <c r="B503" s="80">
        <v>1</v>
      </c>
      <c r="C503" s="80">
        <v>1</v>
      </c>
      <c r="D503" s="80">
        <v>1</v>
      </c>
      <c r="E503" s="80">
        <v>1990</v>
      </c>
      <c r="F503" s="80" t="s">
        <v>562</v>
      </c>
      <c r="G503" s="80" t="s">
        <v>2297</v>
      </c>
      <c r="H503" s="80" t="s">
        <v>2298</v>
      </c>
      <c r="I503" s="177" t="s">
        <v>563</v>
      </c>
      <c r="J503" s="81">
        <v>18.316805500885391</v>
      </c>
      <c r="K503" s="81">
        <v>3.1873513638529376</v>
      </c>
      <c r="L503" s="81">
        <v>31.9109064138222</v>
      </c>
      <c r="M503" s="81">
        <v>7.4729847008122148</v>
      </c>
      <c r="N503" s="81">
        <v>13.566985338490301</v>
      </c>
      <c r="O503" s="81">
        <v>11.937418932418511</v>
      </c>
      <c r="P503" s="81">
        <v>27.436967175900087</v>
      </c>
      <c r="Q503" s="81">
        <v>1.0364236776263847</v>
      </c>
      <c r="R503" s="81">
        <v>0</v>
      </c>
      <c r="S503" s="81">
        <v>0.82791634484799403</v>
      </c>
      <c r="T503" s="82"/>
      <c r="U503" s="81">
        <v>1914247</v>
      </c>
      <c r="V503" s="81">
        <v>793</v>
      </c>
      <c r="W503" s="81">
        <v>352</v>
      </c>
      <c r="X503" s="81">
        <v>2791</v>
      </c>
      <c r="Y503" s="81">
        <v>6429</v>
      </c>
      <c r="Z503" s="81">
        <v>4910</v>
      </c>
      <c r="AA503" s="81">
        <v>6662</v>
      </c>
      <c r="AB503" s="81">
        <v>16828</v>
      </c>
      <c r="AC503" s="81">
        <v>0</v>
      </c>
      <c r="AD503" s="81">
        <v>0.82791634484799403</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2299</v>
      </c>
      <c r="B504" s="80">
        <v>2</v>
      </c>
      <c r="C504" s="80">
        <v>2</v>
      </c>
      <c r="D504" s="80">
        <v>1</v>
      </c>
      <c r="E504" s="80">
        <v>2005</v>
      </c>
      <c r="F504" s="80" t="s">
        <v>565</v>
      </c>
      <c r="G504" s="80" t="s">
        <v>2297</v>
      </c>
      <c r="H504" s="80" t="s">
        <v>2298</v>
      </c>
      <c r="I504" s="177"/>
      <c r="J504" s="81">
        <v>20.414579583833188</v>
      </c>
      <c r="K504" s="81">
        <v>2.1961285617219559</v>
      </c>
      <c r="L504" s="81">
        <v>29.992989616283932</v>
      </c>
      <c r="M504" s="81">
        <v>10.784994007343316</v>
      </c>
      <c r="N504" s="81">
        <v>17.288793072082427</v>
      </c>
      <c r="O504" s="81">
        <v>18.169362956562104</v>
      </c>
      <c r="P504" s="81">
        <v>28.824299228052151</v>
      </c>
      <c r="Q504" s="81">
        <v>0.93321047783407718</v>
      </c>
      <c r="R504" s="81">
        <v>0</v>
      </c>
      <c r="S504" s="81">
        <v>0</v>
      </c>
      <c r="T504" s="82"/>
      <c r="U504" s="81">
        <v>2204402</v>
      </c>
      <c r="V504" s="81">
        <v>816</v>
      </c>
      <c r="W504" s="81">
        <v>319</v>
      </c>
      <c r="X504" s="81">
        <v>2312</v>
      </c>
      <c r="Y504" s="81">
        <v>6925</v>
      </c>
      <c r="Z504" s="81">
        <v>8648</v>
      </c>
      <c r="AA504" s="81">
        <v>5732</v>
      </c>
      <c r="AB504" s="81">
        <v>15840</v>
      </c>
      <c r="AC504" s="81">
        <v>0</v>
      </c>
      <c r="AD504" s="81">
        <v>0</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2300</v>
      </c>
      <c r="B505" s="80">
        <v>3</v>
      </c>
      <c r="C505" s="80">
        <v>3</v>
      </c>
      <c r="D505" s="80">
        <v>1</v>
      </c>
      <c r="E505" s="80">
        <v>2006</v>
      </c>
      <c r="F505" s="80" t="s">
        <v>566</v>
      </c>
      <c r="G505" s="80" t="s">
        <v>2297</v>
      </c>
      <c r="H505" s="80" t="s">
        <v>2298</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2301</v>
      </c>
      <c r="B506" s="80">
        <v>4</v>
      </c>
      <c r="C506" s="80">
        <v>4</v>
      </c>
      <c r="D506" s="80">
        <v>1</v>
      </c>
      <c r="E506" s="80">
        <v>2007</v>
      </c>
      <c r="F506" s="80" t="s">
        <v>567</v>
      </c>
      <c r="G506" s="80" t="s">
        <v>2297</v>
      </c>
      <c r="H506" s="80" t="s">
        <v>2298</v>
      </c>
      <c r="I506" s="177"/>
      <c r="J506" s="81">
        <v>18.111707211581567</v>
      </c>
      <c r="K506" s="81">
        <v>2.0653644901193471</v>
      </c>
      <c r="L506" s="81">
        <v>25.746481143183459</v>
      </c>
      <c r="M506" s="81">
        <v>11.418794305973888</v>
      </c>
      <c r="N506" s="81">
        <v>17.289236070064963</v>
      </c>
      <c r="O506" s="81">
        <v>17.605403234540141</v>
      </c>
      <c r="P506" s="81">
        <v>29.061099526516884</v>
      </c>
      <c r="Q506" s="81">
        <v>0.96130844574157304</v>
      </c>
      <c r="R506" s="81">
        <v>0</v>
      </c>
      <c r="S506" s="81">
        <v>0</v>
      </c>
      <c r="T506" s="82"/>
      <c r="U506" s="81">
        <v>2443240</v>
      </c>
      <c r="V506" s="81">
        <v>792</v>
      </c>
      <c r="W506" s="81">
        <v>368</v>
      </c>
      <c r="X506" s="81">
        <v>2866</v>
      </c>
      <c r="Y506" s="81">
        <v>6970</v>
      </c>
      <c r="Z506" s="81">
        <v>8711</v>
      </c>
      <c r="AA506" s="81">
        <v>5691</v>
      </c>
      <c r="AB506" s="81">
        <v>15454</v>
      </c>
      <c r="AC506" s="81">
        <v>0</v>
      </c>
      <c r="AD506" s="81">
        <v>0</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2302</v>
      </c>
      <c r="B507" s="80">
        <v>5</v>
      </c>
      <c r="C507" s="80">
        <v>5</v>
      </c>
      <c r="D507" s="80">
        <v>1</v>
      </c>
      <c r="E507" s="80">
        <v>2008</v>
      </c>
      <c r="F507" s="80" t="s">
        <v>84</v>
      </c>
      <c r="G507" s="80" t="s">
        <v>2297</v>
      </c>
      <c r="H507" s="80" t="s">
        <v>2298</v>
      </c>
      <c r="I507" s="177"/>
      <c r="J507" s="81">
        <v>18.676718637341001</v>
      </c>
      <c r="K507" s="81">
        <v>1.6110793080161632</v>
      </c>
      <c r="L507" s="81">
        <v>22.254915043057931</v>
      </c>
      <c r="M507" s="81">
        <v>12.15560139437631</v>
      </c>
      <c r="N507" s="81">
        <v>15.583423963976651</v>
      </c>
      <c r="O507" s="81">
        <v>17.065060103262322</v>
      </c>
      <c r="P507" s="81">
        <v>28.262877832531398</v>
      </c>
      <c r="Q507" s="81">
        <v>0.93144690217726267</v>
      </c>
      <c r="R507" s="81">
        <v>0</v>
      </c>
      <c r="S507" s="81">
        <v>0</v>
      </c>
      <c r="T507" s="82"/>
      <c r="U507" s="81">
        <v>2724918</v>
      </c>
      <c r="V507" s="81">
        <v>792</v>
      </c>
      <c r="W507" s="81">
        <v>368</v>
      </c>
      <c r="X507" s="81">
        <v>2866</v>
      </c>
      <c r="Y507" s="81">
        <v>6978</v>
      </c>
      <c r="Z507" s="81">
        <v>8740</v>
      </c>
      <c r="AA507" s="81">
        <v>5541</v>
      </c>
      <c r="AB507" s="81">
        <v>15220</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2303</v>
      </c>
      <c r="B508" s="80">
        <v>6</v>
      </c>
      <c r="C508" s="80">
        <v>6</v>
      </c>
      <c r="D508" s="80">
        <v>1</v>
      </c>
      <c r="E508" s="80">
        <v>2009</v>
      </c>
      <c r="F508" s="80" t="s">
        <v>85</v>
      </c>
      <c r="G508" s="80" t="s">
        <v>2297</v>
      </c>
      <c r="H508" s="80" t="s">
        <v>2298</v>
      </c>
      <c r="I508" s="177"/>
      <c r="J508" s="81">
        <v>17.633107236411693</v>
      </c>
      <c r="K508" s="81">
        <v>1.5030867679763671</v>
      </c>
      <c r="L508" s="81">
        <v>38.573089962779811</v>
      </c>
      <c r="M508" s="81">
        <v>11.184278626612773</v>
      </c>
      <c r="N508" s="81">
        <v>14.692569144822421</v>
      </c>
      <c r="O508" s="81">
        <v>17.372058760256227</v>
      </c>
      <c r="P508" s="81">
        <v>27.381165856746517</v>
      </c>
      <c r="Q508" s="81">
        <v>0.87523114169571548</v>
      </c>
      <c r="R508" s="81">
        <v>0</v>
      </c>
      <c r="S508" s="81">
        <v>0</v>
      </c>
      <c r="T508" s="82"/>
      <c r="U508" s="81">
        <v>2445534</v>
      </c>
      <c r="V508" s="81">
        <v>697</v>
      </c>
      <c r="W508" s="81">
        <v>943</v>
      </c>
      <c r="X508" s="81">
        <v>2939</v>
      </c>
      <c r="Y508" s="81">
        <v>7005</v>
      </c>
      <c r="Z508" s="81">
        <v>8782</v>
      </c>
      <c r="AA508" s="81">
        <v>5511</v>
      </c>
      <c r="AB508" s="81">
        <v>15013</v>
      </c>
      <c r="AC508" s="81">
        <v>0</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10.3</v>
      </c>
      <c r="BJ508" s="81">
        <v>0</v>
      </c>
      <c r="BK508" s="81">
        <v>0</v>
      </c>
      <c r="BL508" s="81">
        <v>0</v>
      </c>
      <c r="BM508" s="82"/>
      <c r="BN508" s="81">
        <v>0</v>
      </c>
      <c r="BO508" s="81">
        <v>0</v>
      </c>
      <c r="BP508" s="81">
        <v>1</v>
      </c>
      <c r="BQ508" s="81">
        <v>0</v>
      </c>
      <c r="BR508" s="81">
        <v>0</v>
      </c>
      <c r="BS508" s="81">
        <v>0</v>
      </c>
      <c r="BT508"/>
      <c r="BU508" s="80"/>
      <c r="BV508" s="80"/>
      <c r="BW508" s="80"/>
      <c r="BX508" s="80"/>
      <c r="BY508" s="80"/>
      <c r="BZ508" s="80"/>
      <c r="CA508" s="80"/>
      <c r="CB508" s="80"/>
      <c r="CC508" s="80"/>
    </row>
    <row r="509" spans="1:81">
      <c r="A509" s="80" t="s">
        <v>2304</v>
      </c>
      <c r="B509" s="80">
        <v>7</v>
      </c>
      <c r="C509" s="80">
        <v>7</v>
      </c>
      <c r="D509" s="80">
        <v>1</v>
      </c>
      <c r="E509" s="80">
        <v>2010</v>
      </c>
      <c r="F509" s="80" t="s">
        <v>86</v>
      </c>
      <c r="G509" s="80" t="s">
        <v>2297</v>
      </c>
      <c r="H509" s="80" t="s">
        <v>2298</v>
      </c>
      <c r="I509" s="177"/>
      <c r="J509" s="81">
        <v>17.780865963600792</v>
      </c>
      <c r="K509" s="81">
        <v>1.5971528053414754</v>
      </c>
      <c r="L509" s="81">
        <v>35.51159636518446</v>
      </c>
      <c r="M509" s="81">
        <v>12.054307917931775</v>
      </c>
      <c r="N509" s="81">
        <v>17.259043538092055</v>
      </c>
      <c r="O509" s="81">
        <v>17.374405420426381</v>
      </c>
      <c r="P509" s="81">
        <v>27.695214829949258</v>
      </c>
      <c r="Q509" s="81">
        <v>0.89637448366155037</v>
      </c>
      <c r="R509" s="81">
        <v>0</v>
      </c>
      <c r="S509" s="81">
        <v>0</v>
      </c>
      <c r="T509" s="82"/>
      <c r="U509" s="81">
        <v>2595429</v>
      </c>
      <c r="V509" s="81">
        <v>697</v>
      </c>
      <c r="W509" s="81">
        <v>943</v>
      </c>
      <c r="X509" s="81">
        <v>2939</v>
      </c>
      <c r="Y509" s="81">
        <v>6982</v>
      </c>
      <c r="Z509" s="81">
        <v>8824</v>
      </c>
      <c r="AA509" s="81">
        <v>5435</v>
      </c>
      <c r="AB509" s="81">
        <v>14733</v>
      </c>
      <c r="AC509" s="81">
        <v>0</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10.72</v>
      </c>
      <c r="BJ509" s="81">
        <v>0</v>
      </c>
      <c r="BK509" s="81">
        <v>0</v>
      </c>
      <c r="BL509" s="81">
        <v>0</v>
      </c>
      <c r="BM509" s="82"/>
      <c r="BN509" s="81">
        <v>0</v>
      </c>
      <c r="BO509" s="81">
        <v>0</v>
      </c>
      <c r="BP509" s="81">
        <v>1</v>
      </c>
      <c r="BQ509" s="81">
        <v>0</v>
      </c>
      <c r="BR509" s="81">
        <v>0</v>
      </c>
      <c r="BS509" s="81">
        <v>0</v>
      </c>
      <c r="BT509"/>
      <c r="BU509" s="80">
        <v>10.6</v>
      </c>
      <c r="BV509" s="80">
        <v>0</v>
      </c>
      <c r="BW509" s="80">
        <v>0</v>
      </c>
      <c r="BX509" s="80">
        <v>0.10100000000000001</v>
      </c>
      <c r="BY509" s="80">
        <v>1.9E-2</v>
      </c>
      <c r="BZ509" s="80">
        <v>0</v>
      </c>
      <c r="CA509" s="80">
        <v>0</v>
      </c>
      <c r="CB509" s="80">
        <v>0</v>
      </c>
      <c r="CC509" s="80">
        <v>0</v>
      </c>
    </row>
    <row r="510" spans="1:81">
      <c r="A510" s="80" t="s">
        <v>2305</v>
      </c>
      <c r="B510" s="80">
        <v>8</v>
      </c>
      <c r="C510" s="80">
        <v>8</v>
      </c>
      <c r="D510" s="80">
        <v>1</v>
      </c>
      <c r="E510" s="80">
        <v>2011</v>
      </c>
      <c r="F510" s="80" t="s">
        <v>87</v>
      </c>
      <c r="G510" s="80" t="s">
        <v>2297</v>
      </c>
      <c r="H510" s="80" t="s">
        <v>2298</v>
      </c>
      <c r="I510" s="177"/>
      <c r="J510" s="81">
        <v>25.038679958703909</v>
      </c>
      <c r="K510" s="81">
        <v>2.1128919307377791</v>
      </c>
      <c r="L510" s="81">
        <v>47.78122709597308</v>
      </c>
      <c r="M510" s="81">
        <v>14.348100574018176</v>
      </c>
      <c r="N510" s="81">
        <v>21.263644660689774</v>
      </c>
      <c r="O510" s="81">
        <v>17.116745721337754</v>
      </c>
      <c r="P510" s="81">
        <v>26.696928123358258</v>
      </c>
      <c r="Q510" s="81">
        <v>1.023129665626765</v>
      </c>
      <c r="R510" s="81">
        <v>0</v>
      </c>
      <c r="S510" s="81">
        <v>0</v>
      </c>
      <c r="T510" s="82"/>
      <c r="U510" s="81">
        <v>3080145</v>
      </c>
      <c r="V510" s="81">
        <v>697</v>
      </c>
      <c r="W510" s="81">
        <v>943</v>
      </c>
      <c r="X510" s="81">
        <v>2939</v>
      </c>
      <c r="Y510" s="81">
        <v>6986</v>
      </c>
      <c r="Z510" s="81">
        <v>8882</v>
      </c>
      <c r="AA510" s="81">
        <v>5395</v>
      </c>
      <c r="AB510" s="81">
        <v>14579</v>
      </c>
      <c r="AC510" s="81">
        <v>0</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11.109</v>
      </c>
      <c r="BJ510" s="81">
        <v>0</v>
      </c>
      <c r="BK510" s="81">
        <v>0</v>
      </c>
      <c r="BL510" s="81">
        <v>0</v>
      </c>
      <c r="BM510" s="82"/>
      <c r="BN510" s="81">
        <v>0</v>
      </c>
      <c r="BO510" s="81">
        <v>0</v>
      </c>
      <c r="BP510" s="81">
        <v>1</v>
      </c>
      <c r="BQ510" s="81">
        <v>0</v>
      </c>
      <c r="BR510" s="81">
        <v>0</v>
      </c>
      <c r="BS510" s="81">
        <v>0</v>
      </c>
      <c r="BT510"/>
      <c r="BU510" s="80">
        <v>11.026999999999999</v>
      </c>
      <c r="BV510" s="80">
        <v>0</v>
      </c>
      <c r="BW510" s="80">
        <v>0</v>
      </c>
      <c r="BX510" s="80">
        <v>8.2000000000000003E-2</v>
      </c>
      <c r="BY510" s="80">
        <v>0</v>
      </c>
      <c r="BZ510" s="80">
        <v>0</v>
      </c>
      <c r="CA510" s="80">
        <v>0</v>
      </c>
      <c r="CB510" s="80">
        <v>0</v>
      </c>
      <c r="CC510" s="80">
        <v>0</v>
      </c>
    </row>
    <row r="511" spans="1:81">
      <c r="A511" s="80" t="s">
        <v>2306</v>
      </c>
      <c r="B511" s="80">
        <v>9</v>
      </c>
      <c r="C511" s="80">
        <v>9</v>
      </c>
      <c r="D511" s="80">
        <v>1</v>
      </c>
      <c r="E511" s="80">
        <v>2012</v>
      </c>
      <c r="F511" s="80" t="s">
        <v>88</v>
      </c>
      <c r="G511" s="80" t="s">
        <v>2297</v>
      </c>
      <c r="H511" s="80" t="s">
        <v>2298</v>
      </c>
      <c r="I511" s="177"/>
      <c r="J511" s="81">
        <v>23.204604362121859</v>
      </c>
      <c r="K511" s="81">
        <v>2.1638898799048194</v>
      </c>
      <c r="L511" s="81">
        <v>48.421634097541251</v>
      </c>
      <c r="M511" s="81">
        <v>16.049301285013158</v>
      </c>
      <c r="N511" s="81">
        <v>22.042725367504186</v>
      </c>
      <c r="O511" s="81">
        <v>17.178982896384159</v>
      </c>
      <c r="P511" s="81">
        <v>26.3959519048719</v>
      </c>
      <c r="Q511" s="81">
        <v>1.1035999853753113</v>
      </c>
      <c r="R511" s="81">
        <v>0</v>
      </c>
      <c r="S511" s="81">
        <v>0</v>
      </c>
      <c r="T511" s="82"/>
      <c r="U511" s="81">
        <v>2771036</v>
      </c>
      <c r="V511" s="81">
        <v>697</v>
      </c>
      <c r="W511" s="81">
        <v>943</v>
      </c>
      <c r="X511" s="81">
        <v>2939</v>
      </c>
      <c r="Y511" s="81">
        <v>7026</v>
      </c>
      <c r="Z511" s="81">
        <v>8985</v>
      </c>
      <c r="AA511" s="81">
        <v>5304</v>
      </c>
      <c r="AB511" s="81">
        <v>14474</v>
      </c>
      <c r="AC511" s="81">
        <v>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12.025</v>
      </c>
      <c r="BJ511" s="81">
        <v>0</v>
      </c>
      <c r="BK511" s="81">
        <v>0</v>
      </c>
      <c r="BL511" s="81">
        <v>0</v>
      </c>
      <c r="BM511" s="82"/>
      <c r="BN511" s="81">
        <v>0</v>
      </c>
      <c r="BO511" s="81">
        <v>0</v>
      </c>
      <c r="BP511" s="81">
        <v>1</v>
      </c>
      <c r="BQ511" s="81">
        <v>0</v>
      </c>
      <c r="BR511" s="81">
        <v>0</v>
      </c>
      <c r="BS511" s="81">
        <v>0</v>
      </c>
      <c r="BT511"/>
      <c r="BU511" s="80">
        <v>12.025</v>
      </c>
      <c r="BV511" s="80">
        <v>0</v>
      </c>
      <c r="BW511" s="80">
        <v>0</v>
      </c>
      <c r="BX511" s="80">
        <v>0</v>
      </c>
      <c r="BY511" s="80">
        <v>0</v>
      </c>
      <c r="BZ511" s="80">
        <v>0</v>
      </c>
      <c r="CA511" s="80">
        <v>0</v>
      </c>
      <c r="CB511" s="80">
        <v>0</v>
      </c>
      <c r="CC511" s="80">
        <v>0</v>
      </c>
    </row>
    <row r="512" spans="1:81">
      <c r="A512" s="80" t="s">
        <v>2307</v>
      </c>
      <c r="B512" s="80">
        <v>10</v>
      </c>
      <c r="C512" s="80">
        <v>10</v>
      </c>
      <c r="D512" s="80">
        <v>1</v>
      </c>
      <c r="E512" s="80">
        <v>2013</v>
      </c>
      <c r="F512" s="80" t="s">
        <v>89</v>
      </c>
      <c r="G512" s="80" t="s">
        <v>2297</v>
      </c>
      <c r="H512" s="80" t="s">
        <v>2298</v>
      </c>
      <c r="I512" s="177"/>
      <c r="J512" s="81">
        <v>26.885425876885673</v>
      </c>
      <c r="K512" s="81">
        <v>1.9054267490507859</v>
      </c>
      <c r="L512" s="81">
        <v>44.319513229790608</v>
      </c>
      <c r="M512" s="81">
        <v>16.075337949420451</v>
      </c>
      <c r="N512" s="81">
        <v>23.537292678480298</v>
      </c>
      <c r="O512" s="81">
        <v>16.700989190789866</v>
      </c>
      <c r="P512" s="81">
        <v>26.095779917357156</v>
      </c>
      <c r="Q512" s="81">
        <v>1.1106805440274881</v>
      </c>
      <c r="R512" s="81">
        <v>0</v>
      </c>
      <c r="S512" s="81">
        <v>0</v>
      </c>
      <c r="T512" s="82"/>
      <c r="U512" s="81">
        <v>2885240</v>
      </c>
      <c r="V512" s="81">
        <v>697</v>
      </c>
      <c r="W512" s="81">
        <v>943</v>
      </c>
      <c r="X512" s="81">
        <v>2939</v>
      </c>
      <c r="Y512" s="81">
        <v>6991</v>
      </c>
      <c r="Z512" s="81">
        <v>9125</v>
      </c>
      <c r="AA512" s="81">
        <v>5224</v>
      </c>
      <c r="AB512" s="81">
        <v>14358</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13.33</v>
      </c>
      <c r="BJ512" s="81">
        <v>0</v>
      </c>
      <c r="BK512" s="81">
        <v>0</v>
      </c>
      <c r="BL512" s="81">
        <v>0</v>
      </c>
      <c r="BM512" s="82"/>
      <c r="BN512" s="81">
        <v>0</v>
      </c>
      <c r="BO512" s="81">
        <v>0</v>
      </c>
      <c r="BP512" s="81">
        <v>1</v>
      </c>
      <c r="BQ512" s="81">
        <v>0</v>
      </c>
      <c r="BR512" s="81">
        <v>0</v>
      </c>
      <c r="BS512" s="81">
        <v>0</v>
      </c>
      <c r="BT512"/>
      <c r="BU512" s="80">
        <v>13.33</v>
      </c>
      <c r="BV512" s="80">
        <v>0</v>
      </c>
      <c r="BW512" s="80">
        <v>0</v>
      </c>
      <c r="BX512" s="80">
        <v>0</v>
      </c>
      <c r="BY512" s="80">
        <v>0</v>
      </c>
      <c r="BZ512" s="80">
        <v>0</v>
      </c>
      <c r="CA512" s="80">
        <v>0</v>
      </c>
      <c r="CB512" s="80">
        <v>0</v>
      </c>
      <c r="CC512" s="80">
        <v>0</v>
      </c>
    </row>
    <row r="513" spans="1:81">
      <c r="A513" s="80" t="s">
        <v>2308</v>
      </c>
      <c r="B513" s="80">
        <v>11</v>
      </c>
      <c r="C513" s="80">
        <v>11</v>
      </c>
      <c r="D513" s="80">
        <v>1</v>
      </c>
      <c r="E513" s="80">
        <v>2014</v>
      </c>
      <c r="F513" s="80" t="s">
        <v>90</v>
      </c>
      <c r="G513" s="80" t="s">
        <v>2297</v>
      </c>
      <c r="H513" s="80" t="s">
        <v>2298</v>
      </c>
      <c r="I513" s="177"/>
      <c r="J513" s="81">
        <v>22.493818465558977</v>
      </c>
      <c r="K513" s="81">
        <v>2.1260798003684198</v>
      </c>
      <c r="L513" s="81">
        <v>36.719402006273988</v>
      </c>
      <c r="M513" s="81">
        <v>14.027677852649953</v>
      </c>
      <c r="N513" s="81">
        <v>22.397691811372141</v>
      </c>
      <c r="O513" s="81">
        <v>15.94235883670169</v>
      </c>
      <c r="P513" s="81">
        <v>26.136100728414618</v>
      </c>
      <c r="Q513" s="81">
        <v>1.0441983073706933</v>
      </c>
      <c r="R513" s="81">
        <v>0</v>
      </c>
      <c r="S513" s="81">
        <v>0</v>
      </c>
      <c r="T513" s="82"/>
      <c r="U513" s="81">
        <v>2802718</v>
      </c>
      <c r="V513" s="81">
        <v>679</v>
      </c>
      <c r="W513" s="81">
        <v>786</v>
      </c>
      <c r="X513" s="81">
        <v>2763</v>
      </c>
      <c r="Y513" s="81">
        <v>6941</v>
      </c>
      <c r="Z513" s="81">
        <v>9174</v>
      </c>
      <c r="AA513" s="81">
        <v>5205</v>
      </c>
      <c r="AB513" s="81">
        <v>14069</v>
      </c>
      <c r="AC513" s="81">
        <v>0</v>
      </c>
      <c r="AD513" s="81">
        <v>0</v>
      </c>
      <c r="AE513" s="82"/>
      <c r="AF513" s="81">
        <v>27021883.792800885</v>
      </c>
      <c r="AG513" s="81">
        <v>1736059.5551694524</v>
      </c>
      <c r="AH513" s="81">
        <v>7727375.4228862664</v>
      </c>
      <c r="AI513" s="81">
        <v>16365229.670837237</v>
      </c>
      <c r="AJ513" s="81">
        <v>30989681.296587005</v>
      </c>
      <c r="AK513" s="81">
        <v>0</v>
      </c>
      <c r="AL513" s="81">
        <v>0</v>
      </c>
      <c r="AM513" s="81">
        <v>1931463.4639086218</v>
      </c>
      <c r="AN513" s="81">
        <v>0</v>
      </c>
      <c r="AO513" s="81">
        <v>0</v>
      </c>
      <c r="AP513" s="82"/>
      <c r="AQ513" s="81">
        <v>369</v>
      </c>
      <c r="AR513" s="81">
        <v>170</v>
      </c>
      <c r="AS513" s="81">
        <v>0</v>
      </c>
      <c r="AT513" s="81">
        <v>0</v>
      </c>
      <c r="AU513" s="81">
        <v>0</v>
      </c>
      <c r="AV513" s="81">
        <v>0</v>
      </c>
      <c r="AW513" s="81" t="s">
        <v>564</v>
      </c>
      <c r="AX513" s="82"/>
      <c r="AY513" s="81">
        <v>1765.3700000000001</v>
      </c>
      <c r="AZ513" s="81">
        <v>14003.4</v>
      </c>
      <c r="BA513" s="81">
        <v>0</v>
      </c>
      <c r="BB513" s="81">
        <v>0</v>
      </c>
      <c r="BC513" s="81">
        <v>0</v>
      </c>
      <c r="BD513" s="81">
        <v>0</v>
      </c>
      <c r="BE513" s="81" t="s">
        <v>564</v>
      </c>
      <c r="BF513" s="82"/>
      <c r="BG513" s="81">
        <v>0</v>
      </c>
      <c r="BH513" s="81">
        <v>0</v>
      </c>
      <c r="BI513" s="81">
        <v>13.821</v>
      </c>
      <c r="BJ513" s="81">
        <v>0</v>
      </c>
      <c r="BK513" s="81">
        <v>0</v>
      </c>
      <c r="BL513" s="81">
        <v>0</v>
      </c>
      <c r="BM513" s="82"/>
      <c r="BN513" s="81">
        <v>0</v>
      </c>
      <c r="BO513" s="81">
        <v>0</v>
      </c>
      <c r="BP513" s="81">
        <v>1</v>
      </c>
      <c r="BQ513" s="81">
        <v>0</v>
      </c>
      <c r="BR513" s="81">
        <v>0</v>
      </c>
      <c r="BS513" s="81">
        <v>0</v>
      </c>
      <c r="BT513"/>
      <c r="BU513" s="80">
        <v>13.821</v>
      </c>
      <c r="BV513" s="80">
        <v>0</v>
      </c>
      <c r="BW513" s="80">
        <v>0</v>
      </c>
      <c r="BX513" s="80">
        <v>0</v>
      </c>
      <c r="BY513" s="80">
        <v>0</v>
      </c>
      <c r="BZ513" s="80">
        <v>0</v>
      </c>
      <c r="CA513" s="80">
        <v>0</v>
      </c>
      <c r="CB513" s="80">
        <v>0</v>
      </c>
      <c r="CC513" s="80">
        <v>0</v>
      </c>
    </row>
    <row r="514" spans="1:81">
      <c r="A514" s="80" t="s">
        <v>2309</v>
      </c>
      <c r="B514" s="80">
        <v>12</v>
      </c>
      <c r="C514" s="80">
        <v>12</v>
      </c>
      <c r="D514" s="80">
        <v>1</v>
      </c>
      <c r="E514" s="80">
        <v>2015</v>
      </c>
      <c r="F514" s="80" t="s">
        <v>91</v>
      </c>
      <c r="G514" s="80" t="s">
        <v>2297</v>
      </c>
      <c r="H514" s="80" t="s">
        <v>2298</v>
      </c>
      <c r="I514" s="177"/>
      <c r="J514" s="81">
        <v>19.952031150266439</v>
      </c>
      <c r="K514" s="81">
        <v>1.7777382891500264</v>
      </c>
      <c r="L514" s="81">
        <v>39.430919083904612</v>
      </c>
      <c r="M514" s="81">
        <v>14.040683702816727</v>
      </c>
      <c r="N514" s="81">
        <v>19.487410084097121</v>
      </c>
      <c r="O514" s="81">
        <v>15.802272158966215</v>
      </c>
      <c r="P514" s="81">
        <v>26.036057949981657</v>
      </c>
      <c r="Q514" s="81">
        <v>1.0084133811437872</v>
      </c>
      <c r="R514" s="81">
        <v>0</v>
      </c>
      <c r="S514" s="81">
        <v>0</v>
      </c>
      <c r="T514" s="82"/>
      <c r="U514" s="81">
        <v>2856802</v>
      </c>
      <c r="V514" s="81">
        <v>679</v>
      </c>
      <c r="W514" s="81">
        <v>786</v>
      </c>
      <c r="X514" s="81">
        <v>2763</v>
      </c>
      <c r="Y514" s="81">
        <v>6921</v>
      </c>
      <c r="Z514" s="81">
        <v>9181</v>
      </c>
      <c r="AA514" s="81">
        <v>5181</v>
      </c>
      <c r="AB514" s="81">
        <v>13879</v>
      </c>
      <c r="AC514" s="81">
        <v>0</v>
      </c>
      <c r="AD514" s="81">
        <v>0</v>
      </c>
      <c r="AE514" s="82"/>
      <c r="AF514" s="81">
        <v>27004022.045999456</v>
      </c>
      <c r="AG514" s="81">
        <v>1525926.5626749727</v>
      </c>
      <c r="AH514" s="81">
        <v>6594362.2534620073</v>
      </c>
      <c r="AI514" s="81">
        <v>16971730.980267264</v>
      </c>
      <c r="AJ514" s="81">
        <v>28562356.329482768</v>
      </c>
      <c r="AK514" s="81">
        <v>0</v>
      </c>
      <c r="AL514" s="81">
        <v>0</v>
      </c>
      <c r="AM514" s="81">
        <v>1902058.729784704</v>
      </c>
      <c r="AN514" s="81">
        <v>0</v>
      </c>
      <c r="AO514" s="81">
        <v>0</v>
      </c>
      <c r="AP514" s="82"/>
      <c r="AQ514" s="81">
        <v>400</v>
      </c>
      <c r="AR514" s="81">
        <v>224</v>
      </c>
      <c r="AS514" s="81">
        <v>0</v>
      </c>
      <c r="AT514" s="81">
        <v>0</v>
      </c>
      <c r="AU514" s="81">
        <v>0</v>
      </c>
      <c r="AV514" s="81">
        <v>0</v>
      </c>
      <c r="AW514" s="81" t="s">
        <v>564</v>
      </c>
      <c r="AX514" s="82"/>
      <c r="AY514" s="81">
        <v>2024.9099999999999</v>
      </c>
      <c r="AZ514" s="81">
        <v>23793.7</v>
      </c>
      <c r="BA514" s="81">
        <v>0</v>
      </c>
      <c r="BB514" s="81">
        <v>0</v>
      </c>
      <c r="BC514" s="81">
        <v>0</v>
      </c>
      <c r="BD514" s="81">
        <v>0</v>
      </c>
      <c r="BE514" s="81" t="s">
        <v>564</v>
      </c>
      <c r="BF514" s="82"/>
      <c r="BG514" s="81">
        <v>4.4349999999999996</v>
      </c>
      <c r="BH514" s="81">
        <v>0</v>
      </c>
      <c r="BI514" s="81">
        <v>14.757</v>
      </c>
      <c r="BJ514" s="81">
        <v>0</v>
      </c>
      <c r="BK514" s="81">
        <v>0</v>
      </c>
      <c r="BL514" s="81">
        <v>0</v>
      </c>
      <c r="BM514" s="82"/>
      <c r="BN514" s="81">
        <v>1</v>
      </c>
      <c r="BO514" s="81">
        <v>0</v>
      </c>
      <c r="BP514" s="81">
        <v>1</v>
      </c>
      <c r="BQ514" s="81">
        <v>0</v>
      </c>
      <c r="BR514" s="81">
        <v>0</v>
      </c>
      <c r="BS514" s="81">
        <v>0</v>
      </c>
      <c r="BT514"/>
      <c r="BU514" s="80">
        <v>19.192</v>
      </c>
      <c r="BV514" s="80">
        <v>0</v>
      </c>
      <c r="BW514" s="80">
        <v>0</v>
      </c>
      <c r="BX514" s="80">
        <v>0</v>
      </c>
      <c r="BY514" s="80">
        <v>0</v>
      </c>
      <c r="BZ514" s="80">
        <v>0</v>
      </c>
      <c r="CA514" s="80">
        <v>0</v>
      </c>
      <c r="CB514" s="80">
        <v>0</v>
      </c>
      <c r="CC514" s="80">
        <v>0</v>
      </c>
    </row>
    <row r="515" spans="1:81">
      <c r="A515" s="80" t="s">
        <v>2310</v>
      </c>
      <c r="B515" s="80">
        <v>13</v>
      </c>
      <c r="C515" s="80">
        <v>13</v>
      </c>
      <c r="D515" s="80">
        <v>1</v>
      </c>
      <c r="E515" s="80">
        <v>2016</v>
      </c>
      <c r="F515" s="80" t="s">
        <v>92</v>
      </c>
      <c r="G515" s="80" t="s">
        <v>2297</v>
      </c>
      <c r="H515" s="80" t="s">
        <v>2298</v>
      </c>
      <c r="I515" s="177"/>
      <c r="J515" s="81">
        <v>19.5839342040336</v>
      </c>
      <c r="K515" s="81">
        <v>1.7197436731133571</v>
      </c>
      <c r="L515" s="81">
        <v>34.811011247998948</v>
      </c>
      <c r="M515" s="81">
        <v>10.911773157273448</v>
      </c>
      <c r="N515" s="81">
        <v>17.696650607865607</v>
      </c>
      <c r="O515" s="81">
        <v>15.600176357758448</v>
      </c>
      <c r="P515" s="81">
        <v>25.357669773862888</v>
      </c>
      <c r="Q515" s="81">
        <v>0.96214948339049144</v>
      </c>
      <c r="R515" s="81">
        <v>0</v>
      </c>
      <c r="S515" s="81">
        <v>0</v>
      </c>
      <c r="T515" s="82"/>
      <c r="U515" s="81">
        <v>3005685</v>
      </c>
      <c r="V515" s="81">
        <v>679</v>
      </c>
      <c r="W515" s="81">
        <v>786</v>
      </c>
      <c r="X515" s="81">
        <v>2763</v>
      </c>
      <c r="Y515" s="81">
        <v>6837</v>
      </c>
      <c r="Z515" s="81">
        <v>9175</v>
      </c>
      <c r="AA515" s="81">
        <v>5219</v>
      </c>
      <c r="AB515" s="81">
        <v>13622</v>
      </c>
      <c r="AC515" s="81">
        <v>0</v>
      </c>
      <c r="AD515" s="81">
        <v>0</v>
      </c>
      <c r="AE515" s="82"/>
      <c r="AF515" s="81">
        <v>27331783.313468359</v>
      </c>
      <c r="AG515" s="81">
        <v>1470491.6085047121</v>
      </c>
      <c r="AH515" s="81">
        <v>5557304.6402852284</v>
      </c>
      <c r="AI515" s="81">
        <v>17081906.73115404</v>
      </c>
      <c r="AJ515" s="81">
        <v>28699342.952867299</v>
      </c>
      <c r="AK515" s="81">
        <v>0</v>
      </c>
      <c r="AL515" s="81">
        <v>0</v>
      </c>
      <c r="AM515" s="81">
        <v>1868288.3077799149</v>
      </c>
      <c r="AN515" s="81">
        <v>0</v>
      </c>
      <c r="AO515" s="81">
        <v>0</v>
      </c>
      <c r="AP515" s="82"/>
      <c r="AQ515" s="81">
        <v>420</v>
      </c>
      <c r="AR515" s="81">
        <v>279</v>
      </c>
      <c r="AS515" s="81">
        <v>0</v>
      </c>
      <c r="AT515" s="81">
        <v>0</v>
      </c>
      <c r="AU515" s="81">
        <v>0</v>
      </c>
      <c r="AV515" s="81">
        <v>0</v>
      </c>
      <c r="AW515" s="81" t="s">
        <v>564</v>
      </c>
      <c r="AX515" s="82"/>
      <c r="AY515" s="81">
        <v>2174.61</v>
      </c>
      <c r="AZ515" s="81">
        <v>31048.1</v>
      </c>
      <c r="BA515" s="81">
        <v>0</v>
      </c>
      <c r="BB515" s="81">
        <v>0</v>
      </c>
      <c r="BC515" s="81">
        <v>0</v>
      </c>
      <c r="BD515" s="81">
        <v>0</v>
      </c>
      <c r="BE515" s="81" t="s">
        <v>564</v>
      </c>
      <c r="BF515" s="82"/>
      <c r="BG515" s="81">
        <v>2.9790000000000001</v>
      </c>
      <c r="BH515" s="81">
        <v>0</v>
      </c>
      <c r="BI515" s="81">
        <v>13.715999999999999</v>
      </c>
      <c r="BJ515" s="81">
        <v>0</v>
      </c>
      <c r="BK515" s="81">
        <v>0</v>
      </c>
      <c r="BL515" s="81">
        <v>0</v>
      </c>
      <c r="BM515" s="82"/>
      <c r="BN515" s="81">
        <v>1</v>
      </c>
      <c r="BO515" s="81">
        <v>0</v>
      </c>
      <c r="BP515" s="81">
        <v>1</v>
      </c>
      <c r="BQ515" s="81">
        <v>0</v>
      </c>
      <c r="BR515" s="81">
        <v>0</v>
      </c>
      <c r="BS515" s="81">
        <v>0</v>
      </c>
      <c r="BT515"/>
      <c r="BU515" s="80">
        <v>16.695</v>
      </c>
      <c r="BV515" s="80">
        <v>0</v>
      </c>
      <c r="BW515" s="80">
        <v>0</v>
      </c>
      <c r="BX515" s="80">
        <v>0</v>
      </c>
      <c r="BY515" s="80">
        <v>0</v>
      </c>
      <c r="BZ515" s="80">
        <v>0</v>
      </c>
      <c r="CA515" s="80">
        <v>0</v>
      </c>
      <c r="CB515" s="80">
        <v>0</v>
      </c>
      <c r="CC515" s="80">
        <v>0</v>
      </c>
    </row>
    <row r="516" spans="1:81">
      <c r="A516" s="80" t="s">
        <v>2311</v>
      </c>
      <c r="B516" s="80">
        <v>14</v>
      </c>
      <c r="C516" s="80">
        <v>14</v>
      </c>
      <c r="D516" s="80">
        <v>1</v>
      </c>
      <c r="E516" s="80">
        <v>2017</v>
      </c>
      <c r="F516" s="80" t="s">
        <v>71</v>
      </c>
      <c r="G516" s="80" t="s">
        <v>2297</v>
      </c>
      <c r="H516" s="80" t="s">
        <v>2298</v>
      </c>
      <c r="I516" s="177"/>
      <c r="J516" s="81">
        <v>17.346251598366816</v>
      </c>
      <c r="K516" s="81">
        <v>1.7842347849206088</v>
      </c>
      <c r="L516" s="81">
        <v>31.763236406744969</v>
      </c>
      <c r="M516" s="81">
        <v>9.883236114316361</v>
      </c>
      <c r="N516" s="81">
        <v>18.093216296324655</v>
      </c>
      <c r="O516" s="81">
        <v>15.348963744807509</v>
      </c>
      <c r="P516" s="81">
        <v>24.540437652221147</v>
      </c>
      <c r="Q516" s="81">
        <v>0.91652654131546951</v>
      </c>
      <c r="R516" s="81">
        <v>0</v>
      </c>
      <c r="S516" s="81">
        <v>0</v>
      </c>
      <c r="T516" s="82"/>
      <c r="U516" s="81">
        <v>3069503</v>
      </c>
      <c r="V516" s="81">
        <v>679</v>
      </c>
      <c r="W516" s="81">
        <v>786</v>
      </c>
      <c r="X516" s="81">
        <v>2763</v>
      </c>
      <c r="Y516" s="81">
        <v>6778</v>
      </c>
      <c r="Z516" s="81">
        <v>9177</v>
      </c>
      <c r="AA516" s="81">
        <v>5083</v>
      </c>
      <c r="AB516" s="81">
        <v>13419</v>
      </c>
      <c r="AC516" s="81">
        <v>0</v>
      </c>
      <c r="AD516" s="81">
        <v>0</v>
      </c>
      <c r="AE516" s="82"/>
      <c r="AF516" s="81">
        <v>25966287.407613192</v>
      </c>
      <c r="AG516" s="81">
        <v>1529133.143066091</v>
      </c>
      <c r="AH516" s="81">
        <v>6536046.9682169911</v>
      </c>
      <c r="AI516" s="81">
        <v>16324598.114373051</v>
      </c>
      <c r="AJ516" s="81">
        <v>31817501.798358951</v>
      </c>
      <c r="AK516" s="81">
        <v>0</v>
      </c>
      <c r="AL516" s="81">
        <v>0</v>
      </c>
      <c r="AM516" s="81">
        <v>1843326.191912083</v>
      </c>
      <c r="AN516" s="81">
        <v>0</v>
      </c>
      <c r="AO516" s="81">
        <v>0</v>
      </c>
      <c r="AP516" s="82"/>
      <c r="AQ516" s="81">
        <v>441</v>
      </c>
      <c r="AR516" s="81">
        <v>304</v>
      </c>
      <c r="AS516" s="81">
        <v>0</v>
      </c>
      <c r="AT516" s="81">
        <v>0</v>
      </c>
      <c r="AU516" s="81">
        <v>0</v>
      </c>
      <c r="AV516" s="81">
        <v>0</v>
      </c>
      <c r="AW516" s="81" t="s">
        <v>564</v>
      </c>
      <c r="AX516" s="82"/>
      <c r="AY516" s="81">
        <v>2324.41</v>
      </c>
      <c r="AZ516" s="81">
        <v>34070.800000000003</v>
      </c>
      <c r="BA516" s="81">
        <v>0</v>
      </c>
      <c r="BB516" s="81">
        <v>0</v>
      </c>
      <c r="BC516" s="81">
        <v>0</v>
      </c>
      <c r="BD516" s="81">
        <v>0</v>
      </c>
      <c r="BE516" s="81" t="s">
        <v>564</v>
      </c>
      <c r="BF516" s="82"/>
      <c r="BG516" s="81">
        <v>2.5310000000000001</v>
      </c>
      <c r="BH516" s="81">
        <v>0</v>
      </c>
      <c r="BI516" s="81">
        <v>13.163</v>
      </c>
      <c r="BJ516" s="81">
        <v>0</v>
      </c>
      <c r="BK516" s="81">
        <v>0</v>
      </c>
      <c r="BL516" s="81">
        <v>0</v>
      </c>
      <c r="BM516" s="82"/>
      <c r="BN516" s="81">
        <v>1</v>
      </c>
      <c r="BO516" s="81">
        <v>0</v>
      </c>
      <c r="BP516" s="81">
        <v>1</v>
      </c>
      <c r="BQ516" s="81">
        <v>0</v>
      </c>
      <c r="BR516" s="81">
        <v>0</v>
      </c>
      <c r="BS516" s="81">
        <v>0</v>
      </c>
      <c r="BT516"/>
      <c r="BU516" s="80">
        <v>15.694000000000001</v>
      </c>
      <c r="BV516" s="80">
        <v>0</v>
      </c>
      <c r="BW516" s="80">
        <v>0</v>
      </c>
      <c r="BX516" s="80">
        <v>0</v>
      </c>
      <c r="BY516" s="80">
        <v>0</v>
      </c>
      <c r="BZ516" s="80">
        <v>0</v>
      </c>
      <c r="CA516" s="80">
        <v>0</v>
      </c>
      <c r="CB516" s="80">
        <v>0</v>
      </c>
      <c r="CC516" s="80">
        <v>0</v>
      </c>
    </row>
    <row r="517" spans="1:81">
      <c r="A517" s="80" t="s">
        <v>2312</v>
      </c>
      <c r="B517" s="80">
        <v>15</v>
      </c>
      <c r="C517" s="80">
        <v>15</v>
      </c>
      <c r="D517" s="80">
        <v>1</v>
      </c>
      <c r="E517" s="80">
        <v>2018</v>
      </c>
      <c r="F517" s="80" t="s">
        <v>93</v>
      </c>
      <c r="G517" s="80" t="s">
        <v>2297</v>
      </c>
      <c r="H517" s="80" t="s">
        <v>2298</v>
      </c>
      <c r="I517" s="177"/>
      <c r="J517" s="81">
        <v>15.113794319149184</v>
      </c>
      <c r="K517" s="81">
        <v>1.549398733142092</v>
      </c>
      <c r="L517" s="81">
        <v>28.241795474155339</v>
      </c>
      <c r="M517" s="81">
        <v>8.8351401181244889</v>
      </c>
      <c r="N517" s="81">
        <v>12.673350029113617</v>
      </c>
      <c r="O517" s="81">
        <v>15.067154708224907</v>
      </c>
      <c r="P517" s="81">
        <v>24.066721822905485</v>
      </c>
      <c r="Q517" s="81">
        <v>0.83470886544271394</v>
      </c>
      <c r="R517" s="81">
        <v>0</v>
      </c>
      <c r="S517" s="81">
        <v>0</v>
      </c>
      <c r="T517" s="82"/>
      <c r="U517" s="81">
        <v>3114956</v>
      </c>
      <c r="V517" s="81">
        <v>679</v>
      </c>
      <c r="W517" s="81">
        <v>786</v>
      </c>
      <c r="X517" s="81">
        <v>2763</v>
      </c>
      <c r="Y517" s="81">
        <v>6720</v>
      </c>
      <c r="Z517" s="81">
        <v>9181</v>
      </c>
      <c r="AA517" s="81">
        <v>5035</v>
      </c>
      <c r="AB517" s="81">
        <v>13170</v>
      </c>
      <c r="AC517" s="81">
        <v>0</v>
      </c>
      <c r="AD517" s="81">
        <v>0</v>
      </c>
      <c r="AE517" s="82"/>
      <c r="AF517" s="81">
        <v>26862331.308557559</v>
      </c>
      <c r="AG517" s="81">
        <v>1401848.2729652741</v>
      </c>
      <c r="AH517" s="81">
        <v>5801021.1174132591</v>
      </c>
      <c r="AI517" s="81">
        <v>15624256.52474794</v>
      </c>
      <c r="AJ517" s="81">
        <v>30096491.87070249</v>
      </c>
      <c r="AK517" s="81">
        <v>0</v>
      </c>
      <c r="AL517" s="81">
        <v>0</v>
      </c>
      <c r="AM517" s="81">
        <v>1812865.128072415</v>
      </c>
      <c r="AN517" s="81">
        <v>0</v>
      </c>
      <c r="AO517" s="81">
        <v>0</v>
      </c>
      <c r="AP517" s="82"/>
      <c r="AQ517" s="81">
        <v>459</v>
      </c>
      <c r="AR517" s="81">
        <v>349</v>
      </c>
      <c r="AS517" s="81">
        <v>0</v>
      </c>
      <c r="AT517" s="81">
        <v>0</v>
      </c>
      <c r="AU517" s="81">
        <v>0</v>
      </c>
      <c r="AV517" s="81">
        <v>0</v>
      </c>
      <c r="AW517" s="81" t="s">
        <v>564</v>
      </c>
      <c r="AX517" s="82"/>
      <c r="AY517" s="81">
        <v>2448.91</v>
      </c>
      <c r="AZ517" s="81">
        <v>37618</v>
      </c>
      <c r="BA517" s="81">
        <v>0</v>
      </c>
      <c r="BB517" s="81">
        <v>0</v>
      </c>
      <c r="BC517" s="81">
        <v>0</v>
      </c>
      <c r="BD517" s="81">
        <v>0</v>
      </c>
      <c r="BE517" s="81" t="s">
        <v>564</v>
      </c>
      <c r="BF517" s="82"/>
      <c r="BG517" s="81">
        <v>2.637</v>
      </c>
      <c r="BH517" s="81">
        <v>0</v>
      </c>
      <c r="BI517" s="81">
        <v>12.48241</v>
      </c>
      <c r="BJ517" s="81">
        <v>0</v>
      </c>
      <c r="BK517" s="81">
        <v>0</v>
      </c>
      <c r="BL517" s="81">
        <v>0</v>
      </c>
      <c r="BM517" s="82"/>
      <c r="BN517" s="81">
        <v>1</v>
      </c>
      <c r="BO517" s="81">
        <v>0</v>
      </c>
      <c r="BP517" s="81">
        <v>1</v>
      </c>
      <c r="BQ517" s="81">
        <v>0</v>
      </c>
      <c r="BR517" s="81">
        <v>0</v>
      </c>
      <c r="BS517" s="81">
        <v>0</v>
      </c>
      <c r="BT517"/>
      <c r="BU517" s="80">
        <v>15</v>
      </c>
      <c r="BV517" s="80">
        <v>0</v>
      </c>
      <c r="BW517" s="80">
        <v>0</v>
      </c>
      <c r="BX517" s="80">
        <v>0.11179</v>
      </c>
      <c r="BY517" s="80">
        <v>7.62E-3</v>
      </c>
      <c r="BZ517" s="80">
        <v>0</v>
      </c>
      <c r="CA517" s="80">
        <v>0</v>
      </c>
      <c r="CB517" s="80">
        <v>0</v>
      </c>
      <c r="CC517" s="80">
        <v>0</v>
      </c>
    </row>
    <row r="518" spans="1:81">
      <c r="A518" s="80" t="s">
        <v>2313</v>
      </c>
      <c r="B518" s="80">
        <v>16</v>
      </c>
      <c r="C518" s="80">
        <v>16</v>
      </c>
      <c r="D518" s="80">
        <v>1</v>
      </c>
      <c r="E518" s="80">
        <v>2019</v>
      </c>
      <c r="F518" s="80" t="s">
        <v>73</v>
      </c>
      <c r="G518" s="80" t="s">
        <v>2297</v>
      </c>
      <c r="H518" s="80" t="s">
        <v>2298</v>
      </c>
      <c r="I518" s="177"/>
      <c r="J518" s="81">
        <v>14.673801889852184</v>
      </c>
      <c r="K518" s="81">
        <v>1.4805498908417498</v>
      </c>
      <c r="L518" s="81">
        <v>28.845910911874672</v>
      </c>
      <c r="M518" s="81">
        <v>9.5398479938713123</v>
      </c>
      <c r="N518" s="81">
        <v>13.909426842379213</v>
      </c>
      <c r="O518" s="81">
        <v>14.568692845832048</v>
      </c>
      <c r="P518" s="81">
        <v>23.366891127804323</v>
      </c>
      <c r="Q518" s="81">
        <v>0.79826490641536074</v>
      </c>
      <c r="R518" s="81">
        <v>0</v>
      </c>
      <c r="S518" s="81">
        <v>0</v>
      </c>
      <c r="T518" s="82"/>
      <c r="U518" s="81">
        <v>2841272</v>
      </c>
      <c r="V518" s="81">
        <v>679</v>
      </c>
      <c r="W518" s="81">
        <v>786</v>
      </c>
      <c r="X518" s="81">
        <v>2763</v>
      </c>
      <c r="Y518" s="81">
        <v>6700</v>
      </c>
      <c r="Z518" s="81">
        <v>9121</v>
      </c>
      <c r="AA518" s="81">
        <v>4852</v>
      </c>
      <c r="AB518" s="81">
        <v>12936</v>
      </c>
      <c r="AC518" s="81">
        <v>0</v>
      </c>
      <c r="AD518" s="81">
        <v>0</v>
      </c>
      <c r="AE518" s="82"/>
      <c r="AF518" s="81">
        <v>25456588.966534231</v>
      </c>
      <c r="AG518" s="81">
        <v>1366867.127526663</v>
      </c>
      <c r="AH518" s="81">
        <v>6710003.3081852226</v>
      </c>
      <c r="AI518" s="81">
        <v>15785198.269961869</v>
      </c>
      <c r="AJ518" s="81">
        <v>30268249.863964137</v>
      </c>
      <c r="AK518" s="81">
        <v>0</v>
      </c>
      <c r="AL518" s="81">
        <v>0</v>
      </c>
      <c r="AM518" s="81">
        <v>1761785.817844138</v>
      </c>
      <c r="AN518" s="81">
        <v>0</v>
      </c>
      <c r="AO518" s="81">
        <v>0</v>
      </c>
      <c r="AP518" s="82"/>
      <c r="AQ518" s="81">
        <v>490</v>
      </c>
      <c r="AR518" s="81">
        <v>411</v>
      </c>
      <c r="AS518" s="81">
        <v>0</v>
      </c>
      <c r="AT518" s="81">
        <v>0</v>
      </c>
      <c r="AU518" s="81">
        <v>0</v>
      </c>
      <c r="AV518" s="81">
        <v>0</v>
      </c>
      <c r="AW518" s="81" t="s">
        <v>564</v>
      </c>
      <c r="AX518" s="82"/>
      <c r="AY518" s="81">
        <v>2648.77</v>
      </c>
      <c r="AZ518" s="81">
        <v>123426.6</v>
      </c>
      <c r="BA518" s="81">
        <v>0</v>
      </c>
      <c r="BB518" s="81">
        <v>0</v>
      </c>
      <c r="BC518" s="81">
        <v>0</v>
      </c>
      <c r="BD518" s="81">
        <v>0</v>
      </c>
      <c r="BE518" s="81" t="s">
        <v>564</v>
      </c>
      <c r="BF518" s="82"/>
      <c r="BG518" s="81">
        <v>3.0150000000000001</v>
      </c>
      <c r="BH518" s="81">
        <v>0</v>
      </c>
      <c r="BI518" s="81">
        <v>11.116860000000001</v>
      </c>
      <c r="BJ518" s="81">
        <v>0</v>
      </c>
      <c r="BK518" s="81">
        <v>0</v>
      </c>
      <c r="BL518" s="81">
        <v>0</v>
      </c>
      <c r="BM518" s="82"/>
      <c r="BN518" s="81">
        <v>1</v>
      </c>
      <c r="BO518" s="81">
        <v>0</v>
      </c>
      <c r="BP518" s="81">
        <v>1</v>
      </c>
      <c r="BQ518" s="81">
        <v>0</v>
      </c>
      <c r="BR518" s="81">
        <v>0</v>
      </c>
      <c r="BS518" s="81">
        <v>0</v>
      </c>
      <c r="BT518"/>
      <c r="BU518" s="80">
        <v>14.005000000000001</v>
      </c>
      <c r="BV518" s="80">
        <v>0</v>
      </c>
      <c r="BW518" s="80">
        <v>0</v>
      </c>
      <c r="BX518" s="80">
        <v>0.11977</v>
      </c>
      <c r="BY518" s="80">
        <v>7.0899999999999999E-3</v>
      </c>
      <c r="BZ518" s="80">
        <v>0</v>
      </c>
      <c r="CA518" s="80">
        <v>0</v>
      </c>
      <c r="CB518" s="80">
        <v>0</v>
      </c>
      <c r="CC518" s="80">
        <v>0</v>
      </c>
    </row>
    <row r="519" spans="1:81">
      <c r="A519" s="80" t="s">
        <v>2314</v>
      </c>
      <c r="B519" s="80">
        <v>17</v>
      </c>
      <c r="C519" s="80">
        <v>17</v>
      </c>
      <c r="D519" s="80">
        <v>1</v>
      </c>
      <c r="E519" s="80">
        <v>2020</v>
      </c>
      <c r="F519" s="80" t="s">
        <v>218</v>
      </c>
      <c r="G519" s="80" t="s">
        <v>2297</v>
      </c>
      <c r="H519" s="80" t="s">
        <v>2298</v>
      </c>
      <c r="I519" s="177"/>
      <c r="J519" s="81">
        <v>15.572564520690941</v>
      </c>
      <c r="K519" s="81">
        <v>1.5857018511582368</v>
      </c>
      <c r="L519" s="81">
        <v>37.923028869163389</v>
      </c>
      <c r="M519" s="81">
        <v>8.6430839002320816</v>
      </c>
      <c r="N519" s="81">
        <v>13.581644883928755</v>
      </c>
      <c r="O519" s="81">
        <v>12.691465863269469</v>
      </c>
      <c r="P519" s="81">
        <v>21.905840146706883</v>
      </c>
      <c r="Q519" s="81">
        <v>0.75225213628394272</v>
      </c>
      <c r="R519" s="81">
        <v>0</v>
      </c>
      <c r="S519" s="81">
        <v>0</v>
      </c>
      <c r="T519" s="82"/>
      <c r="U519" s="81">
        <v>3090259</v>
      </c>
      <c r="V519" s="81">
        <v>645</v>
      </c>
      <c r="W519" s="81">
        <v>902</v>
      </c>
      <c r="X519" s="81">
        <v>2559</v>
      </c>
      <c r="Y519" s="81">
        <v>6705</v>
      </c>
      <c r="Z519" s="81">
        <v>9069</v>
      </c>
      <c r="AA519" s="81">
        <v>4942</v>
      </c>
      <c r="AB519" s="81">
        <v>12758</v>
      </c>
      <c r="AC519" s="81">
        <v>0</v>
      </c>
      <c r="AD519" s="81">
        <v>0</v>
      </c>
      <c r="AE519" s="82"/>
      <c r="AF519" s="81">
        <v>26122019.672780018</v>
      </c>
      <c r="AG519" s="81">
        <v>1360566.3920060112</v>
      </c>
      <c r="AH519" s="81">
        <v>10220238.401318597</v>
      </c>
      <c r="AI519" s="81">
        <v>13776184.495797394</v>
      </c>
      <c r="AJ519" s="81">
        <v>27933998.739514176</v>
      </c>
      <c r="AK519" s="81"/>
      <c r="AL519" s="81"/>
      <c r="AM519" s="81">
        <v>1665060.7443363681</v>
      </c>
      <c r="AN519" s="81"/>
      <c r="AO519" s="81"/>
      <c r="AP519" s="82"/>
      <c r="AQ519" s="81">
        <v>502</v>
      </c>
      <c r="AR519" s="81">
        <v>479</v>
      </c>
      <c r="AS519" s="81">
        <v>0</v>
      </c>
      <c r="AT519" s="81">
        <v>0</v>
      </c>
      <c r="AU519" s="81">
        <v>0</v>
      </c>
      <c r="AV519" s="81">
        <v>0</v>
      </c>
      <c r="AW519" s="81">
        <v>0</v>
      </c>
      <c r="AX519" s="82"/>
      <c r="AY519" s="81">
        <v>2731.47</v>
      </c>
      <c r="AZ519" s="81">
        <v>126626.4</v>
      </c>
      <c r="BA519" s="81">
        <v>0</v>
      </c>
      <c r="BB519" s="81">
        <v>0</v>
      </c>
      <c r="BC519" s="81">
        <v>0</v>
      </c>
      <c r="BD519" s="81">
        <v>0</v>
      </c>
      <c r="BE519" s="81">
        <v>0</v>
      </c>
      <c r="BF519" s="82"/>
      <c r="BG519" s="81">
        <v>3.5750000000000002</v>
      </c>
      <c r="BH519" s="81">
        <v>0</v>
      </c>
      <c r="BI519" s="81">
        <v>9.91629</v>
      </c>
      <c r="BJ519" s="81">
        <v>0</v>
      </c>
      <c r="BK519" s="81">
        <v>0</v>
      </c>
      <c r="BL519" s="81">
        <v>0</v>
      </c>
      <c r="BM519" s="82"/>
      <c r="BN519" s="81">
        <v>1</v>
      </c>
      <c r="BO519" s="81">
        <v>0</v>
      </c>
      <c r="BP519" s="81">
        <v>1</v>
      </c>
      <c r="BQ519" s="81">
        <v>0</v>
      </c>
      <c r="BR519" s="81">
        <v>0</v>
      </c>
      <c r="BS519" s="81">
        <v>0</v>
      </c>
      <c r="BT519"/>
      <c r="BU519" s="80">
        <v>13.374000000000001</v>
      </c>
      <c r="BV519" s="80">
        <v>0</v>
      </c>
      <c r="BW519" s="80">
        <v>0</v>
      </c>
      <c r="BX519" s="80">
        <v>0.10598</v>
      </c>
      <c r="BY519" s="80">
        <v>1.1310000000000001E-2</v>
      </c>
      <c r="BZ519" s="80">
        <v>0</v>
      </c>
      <c r="CA519" s="80">
        <v>0</v>
      </c>
      <c r="CB519" s="80">
        <v>0</v>
      </c>
      <c r="CC519" s="80">
        <v>0</v>
      </c>
    </row>
    <row r="520" spans="1:81">
      <c r="A520" s="80" t="s">
        <v>2315</v>
      </c>
      <c r="B520" s="80">
        <v>17</v>
      </c>
      <c r="C520" s="80">
        <v>18</v>
      </c>
      <c r="D520" s="80">
        <v>1</v>
      </c>
      <c r="E520" s="80">
        <v>2021</v>
      </c>
      <c r="F520" s="80" t="s">
        <v>75</v>
      </c>
      <c r="G520" s="174" t="s">
        <v>2297</v>
      </c>
      <c r="H520" s="80" t="s">
        <v>2298</v>
      </c>
      <c r="I520" s="177"/>
      <c r="J520" s="81">
        <v>12.664441348965832</v>
      </c>
      <c r="K520" s="81">
        <v>1.6091984332753695</v>
      </c>
      <c r="L520" s="81">
        <v>33.187908573357781</v>
      </c>
      <c r="M520" s="81">
        <v>8.0919346638484768</v>
      </c>
      <c r="N520" s="81">
        <v>11.090506930936698</v>
      </c>
      <c r="O520" s="81">
        <v>12.22636394489272</v>
      </c>
      <c r="P520" s="81">
        <v>22.267385075813237</v>
      </c>
      <c r="Q520" s="81">
        <v>0.74278183107433493</v>
      </c>
      <c r="R520" s="81">
        <v>0</v>
      </c>
      <c r="S520" s="81">
        <v>0</v>
      </c>
      <c r="T520" s="82"/>
      <c r="U520" s="81">
        <v>3262632</v>
      </c>
      <c r="V520" s="81">
        <v>645</v>
      </c>
      <c r="W520" s="81">
        <v>902</v>
      </c>
      <c r="X520" s="81">
        <v>2559</v>
      </c>
      <c r="Y520" s="81">
        <v>6582</v>
      </c>
      <c r="Z520" s="81">
        <v>8996</v>
      </c>
      <c r="AA520" s="81">
        <v>4899</v>
      </c>
      <c r="AB520" s="81">
        <v>12448</v>
      </c>
      <c r="AC520" s="81">
        <v>0</v>
      </c>
      <c r="AD520" s="81">
        <v>0</v>
      </c>
      <c r="AE520" s="82"/>
      <c r="AF520" s="81">
        <v>24273822.721866138</v>
      </c>
      <c r="AG520" s="81">
        <v>1380275.6875788022</v>
      </c>
      <c r="AH520" s="81">
        <v>9430589.4964567646</v>
      </c>
      <c r="AI520" s="81">
        <v>15363861.251849195</v>
      </c>
      <c r="AJ520" s="81">
        <v>27862393.655065771</v>
      </c>
      <c r="AK520" s="81">
        <v>0</v>
      </c>
      <c r="AL520" s="81">
        <v>0</v>
      </c>
      <c r="AM520" s="81">
        <v>1633972.8754315309</v>
      </c>
      <c r="AN520" s="81">
        <v>0</v>
      </c>
      <c r="AO520" s="81">
        <v>0</v>
      </c>
      <c r="AP520" s="82"/>
      <c r="AQ520" s="81">
        <v>512</v>
      </c>
      <c r="AR520" s="81">
        <v>493</v>
      </c>
      <c r="AS520" s="81">
        <v>0</v>
      </c>
      <c r="AT520" s="81">
        <v>0</v>
      </c>
      <c r="AU520" s="81">
        <v>0</v>
      </c>
      <c r="AV520" s="81">
        <v>0</v>
      </c>
      <c r="AW520" s="81"/>
      <c r="AX520" s="82"/>
      <c r="AY520" s="81">
        <v>2803.4900000000011</v>
      </c>
      <c r="AZ520" s="81">
        <v>127253.4</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2316</v>
      </c>
      <c r="B521" s="80">
        <v>17</v>
      </c>
      <c r="C521" s="80">
        <v>19</v>
      </c>
      <c r="D521" s="80">
        <v>1</v>
      </c>
      <c r="E521" s="80">
        <v>2022</v>
      </c>
      <c r="F521" s="80" t="s">
        <v>568</v>
      </c>
      <c r="G521" s="174" t="s">
        <v>2297</v>
      </c>
      <c r="H521" s="80" t="s">
        <v>2298</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538</v>
      </c>
      <c r="AR521" s="81">
        <v>509</v>
      </c>
      <c r="AS521" s="81">
        <v>0</v>
      </c>
      <c r="AT521" s="81">
        <v>0</v>
      </c>
      <c r="AU521" s="81">
        <v>0</v>
      </c>
      <c r="AV521" s="81">
        <v>0</v>
      </c>
      <c r="AW521" s="81"/>
      <c r="AX521" s="82"/>
      <c r="AY521" s="81">
        <v>3007.7900000000018</v>
      </c>
      <c r="AZ521" s="81">
        <v>128033</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2317</v>
      </c>
      <c r="B522" s="80">
        <v>409</v>
      </c>
      <c r="C522" s="80">
        <v>1</v>
      </c>
      <c r="D522" s="80">
        <v>25</v>
      </c>
      <c r="E522" s="80">
        <v>1990</v>
      </c>
      <c r="F522" s="80" t="s">
        <v>562</v>
      </c>
      <c r="G522" s="80" t="s">
        <v>1641</v>
      </c>
      <c r="H522" s="80" t="s">
        <v>1642</v>
      </c>
      <c r="I522" s="177"/>
      <c r="J522" s="81">
        <v>40.979226638230294</v>
      </c>
      <c r="K522" s="81">
        <v>3.1018770265934963</v>
      </c>
      <c r="L522" s="81">
        <v>10.328260316463334</v>
      </c>
      <c r="M522" s="81">
        <v>11.316083135272045</v>
      </c>
      <c r="N522" s="81">
        <v>25.300461547625506</v>
      </c>
      <c r="O522" s="81">
        <v>9.0855671182175097</v>
      </c>
      <c r="P522" s="81">
        <v>12.622981746342504</v>
      </c>
      <c r="Q522" s="81">
        <v>1.0316197171524806</v>
      </c>
      <c r="R522" s="81">
        <v>7.3835491360964394</v>
      </c>
      <c r="S522" s="81">
        <v>1.1858202708525949</v>
      </c>
      <c r="T522" s="82"/>
      <c r="U522" s="81">
        <v>869550</v>
      </c>
      <c r="V522" s="81">
        <v>956</v>
      </c>
      <c r="W522" s="81">
        <v>136</v>
      </c>
      <c r="X522" s="81">
        <v>4704</v>
      </c>
      <c r="Y522" s="81">
        <v>5556</v>
      </c>
      <c r="Z522" s="81">
        <v>3737</v>
      </c>
      <c r="AA522" s="81">
        <v>3065</v>
      </c>
      <c r="AB522" s="81">
        <v>16750</v>
      </c>
      <c r="AC522" s="81">
        <v>1278844</v>
      </c>
      <c r="AD522" s="81">
        <v>1.1858202708525949</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2318</v>
      </c>
      <c r="B523" s="80">
        <v>410</v>
      </c>
      <c r="C523" s="80">
        <v>2</v>
      </c>
      <c r="D523" s="80">
        <v>25</v>
      </c>
      <c r="E523" s="80">
        <v>2005</v>
      </c>
      <c r="F523" s="80" t="s">
        <v>565</v>
      </c>
      <c r="G523" s="80" t="s">
        <v>1641</v>
      </c>
      <c r="H523" s="80" t="s">
        <v>1642</v>
      </c>
      <c r="I523" s="177"/>
      <c r="J523" s="81">
        <v>24.257108797327991</v>
      </c>
      <c r="K523" s="81">
        <v>2.7506046757681877</v>
      </c>
      <c r="L523" s="81">
        <v>5.4702750159900679</v>
      </c>
      <c r="M523" s="81">
        <v>23.375890150322917</v>
      </c>
      <c r="N523" s="81">
        <v>42.235492708184196</v>
      </c>
      <c r="O523" s="81">
        <v>14.835091562937677</v>
      </c>
      <c r="P523" s="81">
        <v>11.746957954767939</v>
      </c>
      <c r="Q523" s="81">
        <v>0.93173760776173797</v>
      </c>
      <c r="R523" s="81">
        <v>0.16699156182164887</v>
      </c>
      <c r="S523" s="81">
        <v>1.7359886736700858</v>
      </c>
      <c r="T523" s="82"/>
      <c r="U523" s="81">
        <v>605769</v>
      </c>
      <c r="V523" s="81">
        <v>927</v>
      </c>
      <c r="W523" s="81">
        <v>56</v>
      </c>
      <c r="X523" s="81">
        <v>3886</v>
      </c>
      <c r="Y523" s="81">
        <v>6444</v>
      </c>
      <c r="Z523" s="81">
        <v>7061</v>
      </c>
      <c r="AA523" s="81">
        <v>2336</v>
      </c>
      <c r="AB523" s="81">
        <v>15815</v>
      </c>
      <c r="AC523" s="81">
        <v>29529</v>
      </c>
      <c r="AD523" s="81">
        <v>1.7359886736700858</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2319</v>
      </c>
      <c r="B524" s="80">
        <v>411</v>
      </c>
      <c r="C524" s="80">
        <v>3</v>
      </c>
      <c r="D524" s="80">
        <v>25</v>
      </c>
      <c r="E524" s="80">
        <v>2006</v>
      </c>
      <c r="F524" s="80" t="s">
        <v>566</v>
      </c>
      <c r="G524" s="80" t="s">
        <v>1641</v>
      </c>
      <c r="H524" s="80" t="s">
        <v>1642</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2320</v>
      </c>
      <c r="B525" s="80">
        <v>412</v>
      </c>
      <c r="C525" s="80">
        <v>4</v>
      </c>
      <c r="D525" s="80">
        <v>25</v>
      </c>
      <c r="E525" s="80">
        <v>2007</v>
      </c>
      <c r="F525" s="80" t="s">
        <v>567</v>
      </c>
      <c r="G525" s="80" t="s">
        <v>1641</v>
      </c>
      <c r="H525" s="80" t="s">
        <v>1642</v>
      </c>
      <c r="I525" s="177"/>
      <c r="J525" s="81">
        <v>18.487904848264996</v>
      </c>
      <c r="K525" s="81">
        <v>2.5280221458159895</v>
      </c>
      <c r="L525" s="81">
        <v>5.224946193054234</v>
      </c>
      <c r="M525" s="81">
        <v>20.912103059919129</v>
      </c>
      <c r="N525" s="81">
        <v>36.463109284674317</v>
      </c>
      <c r="O525" s="81">
        <v>14.199926888517854</v>
      </c>
      <c r="P525" s="81">
        <v>11.372178640933596</v>
      </c>
      <c r="Q525" s="81">
        <v>0.95191556523769194</v>
      </c>
      <c r="R525" s="81">
        <v>0.20991959393520307</v>
      </c>
      <c r="S525" s="81">
        <v>2.0984875570583741</v>
      </c>
      <c r="T525" s="82"/>
      <c r="U525" s="81">
        <v>717461</v>
      </c>
      <c r="V525" s="81">
        <v>795</v>
      </c>
      <c r="W525" s="81">
        <v>62</v>
      </c>
      <c r="X525" s="81">
        <v>4526</v>
      </c>
      <c r="Y525" s="81">
        <v>6462</v>
      </c>
      <c r="Z525" s="81">
        <v>7026</v>
      </c>
      <c r="AA525" s="81">
        <v>2227</v>
      </c>
      <c r="AB525" s="81">
        <v>15303</v>
      </c>
      <c r="AC525" s="81">
        <v>38185</v>
      </c>
      <c r="AD525" s="81">
        <v>2.0984875570583741</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2321</v>
      </c>
      <c r="B526" s="80">
        <v>413</v>
      </c>
      <c r="C526" s="80">
        <v>5</v>
      </c>
      <c r="D526" s="80">
        <v>25</v>
      </c>
      <c r="E526" s="80">
        <v>2008</v>
      </c>
      <c r="F526" s="80" t="s">
        <v>84</v>
      </c>
      <c r="G526" s="80" t="s">
        <v>1641</v>
      </c>
      <c r="H526" s="80" t="s">
        <v>1642</v>
      </c>
      <c r="I526" s="177"/>
      <c r="J526" s="81">
        <v>15.083107721585785</v>
      </c>
      <c r="K526" s="81">
        <v>1.8224450282691043</v>
      </c>
      <c r="L526" s="81">
        <v>4.646863188110018</v>
      </c>
      <c r="M526" s="81">
        <v>22.041390141273457</v>
      </c>
      <c r="N526" s="81">
        <v>34.592387385965267</v>
      </c>
      <c r="O526" s="81">
        <v>13.74576923649505</v>
      </c>
      <c r="P526" s="81">
        <v>11.201097224370862</v>
      </c>
      <c r="Q526" s="81">
        <v>0.92134908753473665</v>
      </c>
      <c r="R526" s="81">
        <v>0.14417143283645498</v>
      </c>
      <c r="S526" s="81">
        <v>1.6183888726131632</v>
      </c>
      <c r="T526" s="82"/>
      <c r="U526" s="81">
        <v>641852</v>
      </c>
      <c r="V526" s="81">
        <v>795</v>
      </c>
      <c r="W526" s="81">
        <v>62</v>
      </c>
      <c r="X526" s="81">
        <v>4526</v>
      </c>
      <c r="Y526" s="81">
        <v>6446</v>
      </c>
      <c r="Z526" s="81">
        <v>7040</v>
      </c>
      <c r="AA526" s="81">
        <v>2196</v>
      </c>
      <c r="AB526" s="81">
        <v>15055</v>
      </c>
      <c r="AC526" s="81">
        <v>27232</v>
      </c>
      <c r="AD526" s="81">
        <v>1.6183888726131632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2322</v>
      </c>
      <c r="B527" s="80">
        <v>414</v>
      </c>
      <c r="C527" s="80">
        <v>6</v>
      </c>
      <c r="D527" s="80">
        <v>25</v>
      </c>
      <c r="E527" s="80">
        <v>2009</v>
      </c>
      <c r="F527" s="80" t="s">
        <v>85</v>
      </c>
      <c r="G527" s="80" t="s">
        <v>1641</v>
      </c>
      <c r="H527" s="80" t="s">
        <v>1642</v>
      </c>
      <c r="I527" s="177"/>
      <c r="J527" s="81">
        <v>16.312041912764926</v>
      </c>
      <c r="K527" s="81">
        <v>1.4115216921663811</v>
      </c>
      <c r="L527" s="81">
        <v>2.1499628625580205</v>
      </c>
      <c r="M527" s="81">
        <v>20.031691151232749</v>
      </c>
      <c r="N527" s="81">
        <v>35.517162068480687</v>
      </c>
      <c r="O527" s="81">
        <v>14.094274500891096</v>
      </c>
      <c r="P527" s="81">
        <v>10.548033952798558</v>
      </c>
      <c r="Q527" s="81">
        <v>0.86951791636525655</v>
      </c>
      <c r="R527" s="81">
        <v>0.12289873111299748</v>
      </c>
      <c r="S527" s="81">
        <v>2.0071130622005602</v>
      </c>
      <c r="T527" s="82"/>
      <c r="U527" s="81">
        <v>655648</v>
      </c>
      <c r="V527" s="81">
        <v>640</v>
      </c>
      <c r="W527" s="81">
        <v>36</v>
      </c>
      <c r="X527" s="81">
        <v>4207</v>
      </c>
      <c r="Y527" s="81">
        <v>6481</v>
      </c>
      <c r="Z527" s="81">
        <v>7125</v>
      </c>
      <c r="AA527" s="81">
        <v>2123</v>
      </c>
      <c r="AB527" s="81">
        <v>14915</v>
      </c>
      <c r="AC527" s="81">
        <v>22647</v>
      </c>
      <c r="AD527" s="81">
        <v>2.0071130622005602</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0</v>
      </c>
      <c r="BL527" s="81">
        <v>0</v>
      </c>
      <c r="BM527" s="82"/>
      <c r="BN527" s="81">
        <v>0</v>
      </c>
      <c r="BO527" s="81">
        <v>0</v>
      </c>
      <c r="BP527" s="81">
        <v>0</v>
      </c>
      <c r="BQ527" s="81">
        <v>0</v>
      </c>
      <c r="BR527" s="81">
        <v>0</v>
      </c>
      <c r="BS527" s="81">
        <v>0</v>
      </c>
      <c r="BT527"/>
      <c r="BU527" s="80"/>
      <c r="BV527" s="80"/>
      <c r="BW527" s="80"/>
      <c r="BX527" s="80"/>
      <c r="BY527" s="80"/>
      <c r="BZ527" s="80"/>
      <c r="CA527" s="80"/>
      <c r="CB527" s="80"/>
      <c r="CC527" s="80"/>
    </row>
    <row r="528" spans="1:81">
      <c r="A528" s="80" t="s">
        <v>2323</v>
      </c>
      <c r="B528" s="80">
        <v>415</v>
      </c>
      <c r="C528" s="80">
        <v>7</v>
      </c>
      <c r="D528" s="80">
        <v>25</v>
      </c>
      <c r="E528" s="80">
        <v>2010</v>
      </c>
      <c r="F528" s="80" t="s">
        <v>86</v>
      </c>
      <c r="G528" s="80" t="s">
        <v>1641</v>
      </c>
      <c r="H528" s="80" t="s">
        <v>1642</v>
      </c>
      <c r="I528" s="177"/>
      <c r="J528" s="81">
        <v>13.881058190895573</v>
      </c>
      <c r="K528" s="81">
        <v>1.6398523454798664</v>
      </c>
      <c r="L528" s="81">
        <v>1.9846655935653799</v>
      </c>
      <c r="M528" s="81">
        <v>19.035155994133305</v>
      </c>
      <c r="N528" s="81">
        <v>36.428992798115182</v>
      </c>
      <c r="O528" s="81">
        <v>14.029084159172479</v>
      </c>
      <c r="P528" s="81">
        <v>10.578705793371604</v>
      </c>
      <c r="Q528" s="81">
        <v>0.89795635677464347</v>
      </c>
      <c r="R528" s="81">
        <v>0.18471777418072347</v>
      </c>
      <c r="S528" s="81">
        <v>2.0515022472854776</v>
      </c>
      <c r="T528" s="82"/>
      <c r="U528" s="81">
        <v>550072</v>
      </c>
      <c r="V528" s="81">
        <v>640</v>
      </c>
      <c r="W528" s="81">
        <v>36</v>
      </c>
      <c r="X528" s="81">
        <v>4207</v>
      </c>
      <c r="Y528" s="81">
        <v>6515</v>
      </c>
      <c r="Z528" s="81">
        <v>7125</v>
      </c>
      <c r="AA528" s="81">
        <v>2076</v>
      </c>
      <c r="AB528" s="81">
        <v>14759</v>
      </c>
      <c r="AC528" s="81">
        <v>32257</v>
      </c>
      <c r="AD528" s="81">
        <v>2.0515022472854776</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0</v>
      </c>
      <c r="BK528" s="81">
        <v>0</v>
      </c>
      <c r="BL528" s="81">
        <v>0</v>
      </c>
      <c r="BM528" s="82"/>
      <c r="BN528" s="81">
        <v>0</v>
      </c>
      <c r="BO528" s="81">
        <v>0</v>
      </c>
      <c r="BP528" s="81">
        <v>0</v>
      </c>
      <c r="BQ528" s="81">
        <v>0</v>
      </c>
      <c r="BR528" s="81">
        <v>0</v>
      </c>
      <c r="BS528" s="81">
        <v>0</v>
      </c>
      <c r="BT528"/>
      <c r="BU528" s="80">
        <v>0</v>
      </c>
      <c r="BV528" s="80">
        <v>0</v>
      </c>
      <c r="BW528" s="80">
        <v>0</v>
      </c>
      <c r="BX528" s="80">
        <v>0</v>
      </c>
      <c r="BY528" s="80">
        <v>0</v>
      </c>
      <c r="BZ528" s="80">
        <v>0</v>
      </c>
      <c r="CA528" s="80">
        <v>0</v>
      </c>
      <c r="CB528" s="80">
        <v>0</v>
      </c>
      <c r="CC528" s="80">
        <v>0</v>
      </c>
    </row>
    <row r="529" spans="1:81">
      <c r="A529" s="80" t="s">
        <v>2324</v>
      </c>
      <c r="B529" s="80">
        <v>416</v>
      </c>
      <c r="C529" s="80">
        <v>8</v>
      </c>
      <c r="D529" s="80">
        <v>25</v>
      </c>
      <c r="E529" s="80">
        <v>2011</v>
      </c>
      <c r="F529" s="80" t="s">
        <v>87</v>
      </c>
      <c r="G529" s="80" t="s">
        <v>1641</v>
      </c>
      <c r="H529" s="80" t="s">
        <v>1642</v>
      </c>
      <c r="I529" s="177"/>
      <c r="J529" s="81">
        <v>9.367482330442046</v>
      </c>
      <c r="K529" s="81">
        <v>1.9068480547753215</v>
      </c>
      <c r="L529" s="81">
        <v>1.7969794476827146</v>
      </c>
      <c r="M529" s="81">
        <v>22.422910910949959</v>
      </c>
      <c r="N529" s="81">
        <v>41.587498485084502</v>
      </c>
      <c r="O529" s="81">
        <v>13.728855721550346</v>
      </c>
      <c r="P529" s="81">
        <v>9.8870180519869884</v>
      </c>
      <c r="Q529" s="81">
        <v>1.0295860706777054</v>
      </c>
      <c r="R529" s="81">
        <v>0.35615514712711777</v>
      </c>
      <c r="S529" s="81">
        <v>1.6706728657446301</v>
      </c>
      <c r="T529" s="82"/>
      <c r="U529" s="81">
        <v>351584</v>
      </c>
      <c r="V529" s="81">
        <v>640</v>
      </c>
      <c r="W529" s="81">
        <v>36</v>
      </c>
      <c r="X529" s="81">
        <v>4207</v>
      </c>
      <c r="Y529" s="81">
        <v>6531</v>
      </c>
      <c r="Z529" s="81">
        <v>7124</v>
      </c>
      <c r="AA529" s="81">
        <v>1998</v>
      </c>
      <c r="AB529" s="81">
        <v>14671</v>
      </c>
      <c r="AC529" s="81">
        <v>62092</v>
      </c>
      <c r="AD529" s="81">
        <v>1.6706728657446301</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0</v>
      </c>
      <c r="BL529" s="81">
        <v>0</v>
      </c>
      <c r="BM529" s="82"/>
      <c r="BN529" s="81">
        <v>0</v>
      </c>
      <c r="BO529" s="81">
        <v>0</v>
      </c>
      <c r="BP529" s="81">
        <v>0</v>
      </c>
      <c r="BQ529" s="81">
        <v>0</v>
      </c>
      <c r="BR529" s="81">
        <v>0</v>
      </c>
      <c r="BS529" s="81">
        <v>0</v>
      </c>
      <c r="BT529"/>
      <c r="BU529" s="80">
        <v>0</v>
      </c>
      <c r="BV529" s="80">
        <v>0</v>
      </c>
      <c r="BW529" s="80">
        <v>0</v>
      </c>
      <c r="BX529" s="80">
        <v>0</v>
      </c>
      <c r="BY529" s="80">
        <v>0</v>
      </c>
      <c r="BZ529" s="80">
        <v>0</v>
      </c>
      <c r="CA529" s="80">
        <v>0</v>
      </c>
      <c r="CB529" s="80">
        <v>0</v>
      </c>
      <c r="CC529" s="80">
        <v>0</v>
      </c>
    </row>
    <row r="530" spans="1:81">
      <c r="A530" s="80" t="s">
        <v>2325</v>
      </c>
      <c r="B530" s="80">
        <v>417</v>
      </c>
      <c r="C530" s="80">
        <v>9</v>
      </c>
      <c r="D530" s="80">
        <v>25</v>
      </c>
      <c r="E530" s="80">
        <v>2012</v>
      </c>
      <c r="F530" s="80" t="s">
        <v>88</v>
      </c>
      <c r="G530" s="80" t="s">
        <v>1641</v>
      </c>
      <c r="H530" s="80" t="s">
        <v>1642</v>
      </c>
      <c r="I530" s="177"/>
      <c r="J530" s="81">
        <v>13.353541959309183</v>
      </c>
      <c r="K530" s="81">
        <v>2.097109116229646</v>
      </c>
      <c r="L530" s="81">
        <v>1.751075563129544</v>
      </c>
      <c r="M530" s="81">
        <v>24.314539058102099</v>
      </c>
      <c r="N530" s="81">
        <v>41.947349133899181</v>
      </c>
      <c r="O530" s="81">
        <v>13.775689679293031</v>
      </c>
      <c r="P530" s="81">
        <v>9.953224700177941</v>
      </c>
      <c r="Q530" s="81">
        <v>1.1093947621397529</v>
      </c>
      <c r="R530" s="81">
        <v>0.31780509727087564</v>
      </c>
      <c r="S530" s="81">
        <v>1.711381161640855</v>
      </c>
      <c r="T530" s="82"/>
      <c r="U530" s="81">
        <v>443717</v>
      </c>
      <c r="V530" s="81">
        <v>640</v>
      </c>
      <c r="W530" s="81">
        <v>36</v>
      </c>
      <c r="X530" s="81">
        <v>4207</v>
      </c>
      <c r="Y530" s="81">
        <v>6576</v>
      </c>
      <c r="Z530" s="81">
        <v>7205</v>
      </c>
      <c r="AA530" s="81">
        <v>2000</v>
      </c>
      <c r="AB530" s="81">
        <v>14550</v>
      </c>
      <c r="AC530" s="81">
        <v>53971</v>
      </c>
      <c r="AD530" s="81">
        <v>1.711381161640855</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0</v>
      </c>
      <c r="BL530" s="81">
        <v>0</v>
      </c>
      <c r="BM530" s="82"/>
      <c r="BN530" s="81">
        <v>0</v>
      </c>
      <c r="BO530" s="81">
        <v>0</v>
      </c>
      <c r="BP530" s="81">
        <v>0</v>
      </c>
      <c r="BQ530" s="81">
        <v>0</v>
      </c>
      <c r="BR530" s="81">
        <v>0</v>
      </c>
      <c r="BS530" s="81">
        <v>0</v>
      </c>
      <c r="BT530"/>
      <c r="BU530" s="80">
        <v>0</v>
      </c>
      <c r="BV530" s="80">
        <v>0</v>
      </c>
      <c r="BW530" s="80">
        <v>0</v>
      </c>
      <c r="BX530" s="80">
        <v>0</v>
      </c>
      <c r="BY530" s="80">
        <v>0</v>
      </c>
      <c r="BZ530" s="80">
        <v>0</v>
      </c>
      <c r="CA530" s="80">
        <v>0</v>
      </c>
      <c r="CB530" s="80">
        <v>0</v>
      </c>
      <c r="CC530" s="80">
        <v>0</v>
      </c>
    </row>
    <row r="531" spans="1:81">
      <c r="A531" s="80" t="s">
        <v>2326</v>
      </c>
      <c r="B531" s="80">
        <v>418</v>
      </c>
      <c r="C531" s="80">
        <v>10</v>
      </c>
      <c r="D531" s="80">
        <v>25</v>
      </c>
      <c r="E531" s="80">
        <v>2013</v>
      </c>
      <c r="F531" s="80" t="s">
        <v>89</v>
      </c>
      <c r="G531" s="80" t="s">
        <v>1641</v>
      </c>
      <c r="H531" s="80" t="s">
        <v>1642</v>
      </c>
      <c r="I531" s="177"/>
      <c r="J531" s="81">
        <v>14.952102822485909</v>
      </c>
      <c r="K531" s="81">
        <v>1.9380412837499514</v>
      </c>
      <c r="L531" s="81">
        <v>1.511355784335793</v>
      </c>
      <c r="M531" s="81">
        <v>22.662987478269613</v>
      </c>
      <c r="N531" s="81">
        <v>41.10036858514551</v>
      </c>
      <c r="O531" s="81">
        <v>13.236334666059433</v>
      </c>
      <c r="P531" s="81">
        <v>10.07065319934763</v>
      </c>
      <c r="Q531" s="81">
        <v>1.1179520282967863</v>
      </c>
      <c r="R531" s="81">
        <v>0.29508032807503842</v>
      </c>
      <c r="S531" s="81">
        <v>1.846289152618523</v>
      </c>
      <c r="T531" s="82"/>
      <c r="U531" s="81">
        <v>497679</v>
      </c>
      <c r="V531" s="81">
        <v>640</v>
      </c>
      <c r="W531" s="81">
        <v>36</v>
      </c>
      <c r="X531" s="81">
        <v>4207</v>
      </c>
      <c r="Y531" s="81">
        <v>6561</v>
      </c>
      <c r="Z531" s="81">
        <v>7232</v>
      </c>
      <c r="AA531" s="81">
        <v>2016</v>
      </c>
      <c r="AB531" s="81">
        <v>14452</v>
      </c>
      <c r="AC531" s="81">
        <v>48916</v>
      </c>
      <c r="AD531" s="81">
        <v>1.846289152618523</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0</v>
      </c>
      <c r="BK531" s="81">
        <v>0</v>
      </c>
      <c r="BL531" s="81">
        <v>0</v>
      </c>
      <c r="BM531" s="82"/>
      <c r="BN531" s="81">
        <v>0</v>
      </c>
      <c r="BO531" s="81">
        <v>0</v>
      </c>
      <c r="BP531" s="81">
        <v>0</v>
      </c>
      <c r="BQ531" s="81">
        <v>0</v>
      </c>
      <c r="BR531" s="81">
        <v>0</v>
      </c>
      <c r="BS531" s="81">
        <v>0</v>
      </c>
      <c r="BT531"/>
      <c r="BU531" s="80">
        <v>0</v>
      </c>
      <c r="BV531" s="80">
        <v>0</v>
      </c>
      <c r="BW531" s="80">
        <v>0</v>
      </c>
      <c r="BX531" s="80">
        <v>0</v>
      </c>
      <c r="BY531" s="80">
        <v>0</v>
      </c>
      <c r="BZ531" s="80">
        <v>0</v>
      </c>
      <c r="CA531" s="80">
        <v>0</v>
      </c>
      <c r="CB531" s="80">
        <v>0</v>
      </c>
      <c r="CC531" s="80">
        <v>0</v>
      </c>
    </row>
    <row r="532" spans="1:81">
      <c r="A532" s="80" t="s">
        <v>2327</v>
      </c>
      <c r="B532" s="80">
        <v>419</v>
      </c>
      <c r="C532" s="80">
        <v>11</v>
      </c>
      <c r="D532" s="80">
        <v>25</v>
      </c>
      <c r="E532" s="80">
        <v>2014</v>
      </c>
      <c r="F532" s="80" t="s">
        <v>90</v>
      </c>
      <c r="G532" s="80" t="s">
        <v>1641</v>
      </c>
      <c r="H532" s="80" t="s">
        <v>1642</v>
      </c>
      <c r="I532" s="177"/>
      <c r="J532" s="81">
        <v>11.855541696929494</v>
      </c>
      <c r="K532" s="81">
        <v>2.1230676361634235</v>
      </c>
      <c r="L532" s="81">
        <v>2.4914254117516652</v>
      </c>
      <c r="M532" s="81">
        <v>21.448632827348955</v>
      </c>
      <c r="N532" s="81">
        <v>39.361189668547013</v>
      </c>
      <c r="O532" s="81">
        <v>12.461593112926513</v>
      </c>
      <c r="P532" s="81">
        <v>10.143116901325175</v>
      </c>
      <c r="Q532" s="81">
        <v>1.0487999347114412</v>
      </c>
      <c r="R532" s="81">
        <v>0.24568073005058946</v>
      </c>
      <c r="S532" s="81">
        <v>1.6991223014963528</v>
      </c>
      <c r="T532" s="82"/>
      <c r="U532" s="81">
        <v>465075</v>
      </c>
      <c r="V532" s="81">
        <v>637</v>
      </c>
      <c r="W532" s="81">
        <v>49</v>
      </c>
      <c r="X532" s="81">
        <v>3893</v>
      </c>
      <c r="Y532" s="81">
        <v>6547</v>
      </c>
      <c r="Z532" s="81">
        <v>7171</v>
      </c>
      <c r="AA532" s="81">
        <v>2020</v>
      </c>
      <c r="AB532" s="81">
        <v>14131</v>
      </c>
      <c r="AC532" s="81">
        <v>40855</v>
      </c>
      <c r="AD532" s="81">
        <v>1.6991223014963528</v>
      </c>
      <c r="AE532" s="82"/>
      <c r="AF532" s="81">
        <v>6520310.8136439696</v>
      </c>
      <c r="AG532" s="81">
        <v>1722851.2217821237</v>
      </c>
      <c r="AH532" s="81">
        <v>443102.2380999428</v>
      </c>
      <c r="AI532" s="81">
        <v>25068306.920237131</v>
      </c>
      <c r="AJ532" s="81">
        <v>37117869.453134686</v>
      </c>
      <c r="AK532" s="81">
        <v>0</v>
      </c>
      <c r="AL532" s="81">
        <v>0</v>
      </c>
      <c r="AM532" s="81">
        <v>1939975.1374292937</v>
      </c>
      <c r="AN532" s="81">
        <v>0</v>
      </c>
      <c r="AO532" s="81">
        <v>0</v>
      </c>
      <c r="AP532" s="82"/>
      <c r="AQ532" s="81">
        <v>53</v>
      </c>
      <c r="AR532" s="81">
        <v>6</v>
      </c>
      <c r="AS532" s="81">
        <v>2</v>
      </c>
      <c r="AT532" s="81">
        <v>0</v>
      </c>
      <c r="AU532" s="81">
        <v>0</v>
      </c>
      <c r="AV532" s="81">
        <v>0</v>
      </c>
      <c r="AW532" s="81" t="s">
        <v>564</v>
      </c>
      <c r="AX532" s="82"/>
      <c r="AY532" s="81">
        <v>217.7</v>
      </c>
      <c r="AZ532" s="81">
        <v>124.4</v>
      </c>
      <c r="BA532" s="81">
        <v>50800</v>
      </c>
      <c r="BB532" s="81">
        <v>0</v>
      </c>
      <c r="BC532" s="81">
        <v>0</v>
      </c>
      <c r="BD532" s="81">
        <v>0</v>
      </c>
      <c r="BE532" s="81" t="s">
        <v>564</v>
      </c>
      <c r="BF532" s="82"/>
      <c r="BG532" s="81">
        <v>0</v>
      </c>
      <c r="BH532" s="81">
        <v>0</v>
      </c>
      <c r="BI532" s="81">
        <v>0</v>
      </c>
      <c r="BJ532" s="81">
        <v>0</v>
      </c>
      <c r="BK532" s="81">
        <v>0</v>
      </c>
      <c r="BL532" s="81">
        <v>0</v>
      </c>
      <c r="BM532" s="82"/>
      <c r="BN532" s="81">
        <v>0</v>
      </c>
      <c r="BO532" s="81">
        <v>0</v>
      </c>
      <c r="BP532" s="81">
        <v>0</v>
      </c>
      <c r="BQ532" s="81">
        <v>0</v>
      </c>
      <c r="BR532" s="81">
        <v>0</v>
      </c>
      <c r="BS532" s="81">
        <v>0</v>
      </c>
      <c r="BT532"/>
      <c r="BU532" s="80">
        <v>0</v>
      </c>
      <c r="BV532" s="80">
        <v>0</v>
      </c>
      <c r="BW532" s="80">
        <v>0</v>
      </c>
      <c r="BX532" s="80">
        <v>0</v>
      </c>
      <c r="BY532" s="80">
        <v>0</v>
      </c>
      <c r="BZ532" s="80">
        <v>0</v>
      </c>
      <c r="CA532" s="80">
        <v>0</v>
      </c>
      <c r="CB532" s="80">
        <v>0</v>
      </c>
      <c r="CC532" s="80">
        <v>0</v>
      </c>
    </row>
    <row r="533" spans="1:81">
      <c r="A533" s="80" t="s">
        <v>2328</v>
      </c>
      <c r="B533" s="80">
        <v>420</v>
      </c>
      <c r="C533" s="80">
        <v>12</v>
      </c>
      <c r="D533" s="80">
        <v>25</v>
      </c>
      <c r="E533" s="80">
        <v>2015</v>
      </c>
      <c r="F533" s="80" t="s">
        <v>91</v>
      </c>
      <c r="G533" s="80" t="s">
        <v>1641</v>
      </c>
      <c r="H533" s="80" t="s">
        <v>1642</v>
      </c>
      <c r="I533" s="177"/>
      <c r="J533" s="81">
        <v>20.238409003083785</v>
      </c>
      <c r="K533" s="81">
        <v>2.0455422432418424</v>
      </c>
      <c r="L533" s="81">
        <v>2.2021306938053744</v>
      </c>
      <c r="M533" s="81">
        <v>18.566873049438364</v>
      </c>
      <c r="N533" s="81">
        <v>36.590104608620202</v>
      </c>
      <c r="O533" s="81">
        <v>12.392588992980803</v>
      </c>
      <c r="P533" s="81">
        <v>10.025465278944877</v>
      </c>
      <c r="Q533" s="81">
        <v>1.0154611582149702</v>
      </c>
      <c r="R533" s="81">
        <v>7.775705015398289E-2</v>
      </c>
      <c r="S533" s="81">
        <v>1.7742781959206131</v>
      </c>
      <c r="T533" s="82"/>
      <c r="U533" s="81">
        <v>792725</v>
      </c>
      <c r="V533" s="81">
        <v>637</v>
      </c>
      <c r="W533" s="81">
        <v>49</v>
      </c>
      <c r="X533" s="81">
        <v>3893</v>
      </c>
      <c r="Y533" s="81">
        <v>6570</v>
      </c>
      <c r="Z533" s="81">
        <v>7200</v>
      </c>
      <c r="AA533" s="81">
        <v>1995</v>
      </c>
      <c r="AB533" s="81">
        <v>13976</v>
      </c>
      <c r="AC533" s="81">
        <v>13320</v>
      </c>
      <c r="AD533" s="81">
        <v>1.7742781959206131</v>
      </c>
      <c r="AE533" s="82"/>
      <c r="AF533" s="81">
        <v>11084892.624011882</v>
      </c>
      <c r="AG533" s="81">
        <v>1595197.9012972773</v>
      </c>
      <c r="AH533" s="81">
        <v>331360.77293866291</v>
      </c>
      <c r="AI533" s="81">
        <v>23771893.829320915</v>
      </c>
      <c r="AJ533" s="81">
        <v>33409005.883550014</v>
      </c>
      <c r="AK533" s="81">
        <v>0</v>
      </c>
      <c r="AL533" s="81">
        <v>0</v>
      </c>
      <c r="AM533" s="81">
        <v>1915352.1728850082</v>
      </c>
      <c r="AN533" s="81">
        <v>0</v>
      </c>
      <c r="AO533" s="81">
        <v>0</v>
      </c>
      <c r="AP533" s="82"/>
      <c r="AQ533" s="81">
        <v>63</v>
      </c>
      <c r="AR533" s="81">
        <v>9</v>
      </c>
      <c r="AS533" s="81">
        <v>2</v>
      </c>
      <c r="AT533" s="81">
        <v>0</v>
      </c>
      <c r="AU533" s="81">
        <v>0</v>
      </c>
      <c r="AV533" s="81">
        <v>0</v>
      </c>
      <c r="AW533" s="81" t="s">
        <v>564</v>
      </c>
      <c r="AX533" s="82"/>
      <c r="AY533" s="81">
        <v>267.60000000000002</v>
      </c>
      <c r="AZ533" s="81">
        <v>194.8</v>
      </c>
      <c r="BA533" s="81">
        <v>50800</v>
      </c>
      <c r="BB533" s="81">
        <v>0</v>
      </c>
      <c r="BC533" s="81">
        <v>0</v>
      </c>
      <c r="BD533" s="81">
        <v>0</v>
      </c>
      <c r="BE533" s="81" t="s">
        <v>564</v>
      </c>
      <c r="BF533" s="82"/>
      <c r="BG533" s="81">
        <v>0</v>
      </c>
      <c r="BH533" s="81">
        <v>0</v>
      </c>
      <c r="BI533" s="81">
        <v>0</v>
      </c>
      <c r="BJ533" s="81">
        <v>0</v>
      </c>
      <c r="BK533" s="81">
        <v>0</v>
      </c>
      <c r="BL533" s="81">
        <v>0</v>
      </c>
      <c r="BM533" s="82"/>
      <c r="BN533" s="81">
        <v>0</v>
      </c>
      <c r="BO533" s="81">
        <v>0</v>
      </c>
      <c r="BP533" s="81">
        <v>0</v>
      </c>
      <c r="BQ533" s="81">
        <v>0</v>
      </c>
      <c r="BR533" s="81">
        <v>0</v>
      </c>
      <c r="BS533" s="81">
        <v>0</v>
      </c>
      <c r="BT533"/>
      <c r="BU533" s="80">
        <v>0</v>
      </c>
      <c r="BV533" s="80">
        <v>0</v>
      </c>
      <c r="BW533" s="80">
        <v>0</v>
      </c>
      <c r="BX533" s="80">
        <v>0</v>
      </c>
      <c r="BY533" s="80">
        <v>0</v>
      </c>
      <c r="BZ533" s="80">
        <v>0</v>
      </c>
      <c r="CA533" s="80">
        <v>0</v>
      </c>
      <c r="CB533" s="80">
        <v>0</v>
      </c>
      <c r="CC533" s="80">
        <v>0</v>
      </c>
    </row>
    <row r="534" spans="1:81">
      <c r="A534" s="80" t="s">
        <v>2329</v>
      </c>
      <c r="B534" s="80">
        <v>421</v>
      </c>
      <c r="C534" s="80">
        <v>13</v>
      </c>
      <c r="D534" s="80">
        <v>25</v>
      </c>
      <c r="E534" s="80">
        <v>2016</v>
      </c>
      <c r="F534" s="80" t="s">
        <v>92</v>
      </c>
      <c r="G534" s="80" t="s">
        <v>1641</v>
      </c>
      <c r="H534" s="80" t="s">
        <v>1642</v>
      </c>
      <c r="I534" s="177"/>
      <c r="J534" s="81">
        <v>22.599049999696007</v>
      </c>
      <c r="K534" s="81">
        <v>1.8828250291775144</v>
      </c>
      <c r="L534" s="81">
        <v>2.7362878659933552</v>
      </c>
      <c r="M534" s="81">
        <v>17.470636575580468</v>
      </c>
      <c r="N534" s="81">
        <v>39.604663746291287</v>
      </c>
      <c r="O534" s="81">
        <v>12.32541454140501</v>
      </c>
      <c r="P534" s="81">
        <v>10.052695681571626</v>
      </c>
      <c r="Q534" s="81">
        <v>0.97154354309471513</v>
      </c>
      <c r="R534" s="81">
        <v>0.21370627314406063</v>
      </c>
      <c r="S534" s="81">
        <v>1.5016453929617912</v>
      </c>
      <c r="T534" s="82"/>
      <c r="U534" s="81">
        <v>1013237</v>
      </c>
      <c r="V534" s="81">
        <v>637</v>
      </c>
      <c r="W534" s="81">
        <v>49</v>
      </c>
      <c r="X534" s="81">
        <v>3893</v>
      </c>
      <c r="Y534" s="81">
        <v>6556</v>
      </c>
      <c r="Z534" s="81">
        <v>7249</v>
      </c>
      <c r="AA534" s="81">
        <v>2069</v>
      </c>
      <c r="AB534" s="81">
        <v>13755</v>
      </c>
      <c r="AC534" s="81">
        <v>36498.927839569857</v>
      </c>
      <c r="AD534" s="81">
        <v>1.501645392961791</v>
      </c>
      <c r="AE534" s="82"/>
      <c r="AF534" s="81">
        <v>12390578.06027049</v>
      </c>
      <c r="AG534" s="81">
        <v>1495150.4267798511</v>
      </c>
      <c r="AH534" s="81">
        <v>303577.22129717201</v>
      </c>
      <c r="AI534" s="81">
        <v>24271285.928353488</v>
      </c>
      <c r="AJ534" s="81">
        <v>36214349.566578493</v>
      </c>
      <c r="AK534" s="81">
        <v>0</v>
      </c>
      <c r="AL534" s="81">
        <v>0</v>
      </c>
      <c r="AM534" s="81">
        <v>1886529.5605280229</v>
      </c>
      <c r="AN534" s="81">
        <v>0</v>
      </c>
      <c r="AO534" s="81">
        <v>0</v>
      </c>
      <c r="AP534" s="82"/>
      <c r="AQ534" s="81">
        <v>71</v>
      </c>
      <c r="AR534" s="81">
        <v>10</v>
      </c>
      <c r="AS534" s="81">
        <v>2</v>
      </c>
      <c r="AT534" s="81">
        <v>0</v>
      </c>
      <c r="AU534" s="81">
        <v>0</v>
      </c>
      <c r="AV534" s="81">
        <v>0</v>
      </c>
      <c r="AW534" s="81" t="s">
        <v>564</v>
      </c>
      <c r="AX534" s="82"/>
      <c r="AY534" s="81">
        <v>310.60000000000002</v>
      </c>
      <c r="AZ534" s="81">
        <v>244.3</v>
      </c>
      <c r="BA534" s="81">
        <v>50800</v>
      </c>
      <c r="BB534" s="81">
        <v>0</v>
      </c>
      <c r="BC534" s="81">
        <v>0</v>
      </c>
      <c r="BD534" s="81">
        <v>0</v>
      </c>
      <c r="BE534" s="81" t="s">
        <v>564</v>
      </c>
      <c r="BF534" s="82"/>
      <c r="BG534" s="81">
        <v>0</v>
      </c>
      <c r="BH534" s="81">
        <v>0</v>
      </c>
      <c r="BI534" s="81">
        <v>0</v>
      </c>
      <c r="BJ534" s="81">
        <v>0</v>
      </c>
      <c r="BK534" s="81">
        <v>0</v>
      </c>
      <c r="BL534" s="81">
        <v>0</v>
      </c>
      <c r="BM534" s="82"/>
      <c r="BN534" s="81">
        <v>0</v>
      </c>
      <c r="BO534" s="81">
        <v>0</v>
      </c>
      <c r="BP534" s="81">
        <v>0</v>
      </c>
      <c r="BQ534" s="81">
        <v>0</v>
      </c>
      <c r="BR534" s="81">
        <v>0</v>
      </c>
      <c r="BS534" s="81">
        <v>0</v>
      </c>
      <c r="BT534"/>
      <c r="BU534" s="80">
        <v>0</v>
      </c>
      <c r="BV534" s="80">
        <v>0</v>
      </c>
      <c r="BW534" s="80">
        <v>0</v>
      </c>
      <c r="BX534" s="80">
        <v>0</v>
      </c>
      <c r="BY534" s="80">
        <v>0</v>
      </c>
      <c r="BZ534" s="80">
        <v>0</v>
      </c>
      <c r="CA534" s="80">
        <v>0</v>
      </c>
      <c r="CB534" s="80">
        <v>0</v>
      </c>
      <c r="CC534" s="80">
        <v>0</v>
      </c>
    </row>
    <row r="535" spans="1:81">
      <c r="A535" s="80" t="s">
        <v>2330</v>
      </c>
      <c r="B535" s="80">
        <v>422</v>
      </c>
      <c r="C535" s="80">
        <v>14</v>
      </c>
      <c r="D535" s="80">
        <v>25</v>
      </c>
      <c r="E535" s="80">
        <v>2017</v>
      </c>
      <c r="F535" s="80" t="s">
        <v>71</v>
      </c>
      <c r="G535" s="80" t="s">
        <v>1641</v>
      </c>
      <c r="H535" s="80" t="s">
        <v>1642</v>
      </c>
      <c r="I535" s="177"/>
      <c r="J535" s="81">
        <v>17.874912147623547</v>
      </c>
      <c r="K535" s="81">
        <v>2.0604073852080487</v>
      </c>
      <c r="L535" s="81">
        <v>2.6706503960774972</v>
      </c>
      <c r="M535" s="81">
        <v>15.578667797201449</v>
      </c>
      <c r="N535" s="81">
        <v>35.813195364296561</v>
      </c>
      <c r="O535" s="81">
        <v>12.181159742119767</v>
      </c>
      <c r="P535" s="81">
        <v>10.08557431742868</v>
      </c>
      <c r="Q535" s="81">
        <v>0.9262935355332288</v>
      </c>
      <c r="R535" s="81">
        <v>0.14775605353883664</v>
      </c>
      <c r="S535" s="81">
        <v>2.0211754997844475</v>
      </c>
      <c r="T535" s="82"/>
      <c r="U535" s="81">
        <v>817897</v>
      </c>
      <c r="V535" s="81">
        <v>637</v>
      </c>
      <c r="W535" s="81">
        <v>49</v>
      </c>
      <c r="X535" s="81">
        <v>3893</v>
      </c>
      <c r="Y535" s="81">
        <v>6550</v>
      </c>
      <c r="Z535" s="81">
        <v>7283</v>
      </c>
      <c r="AA535" s="81">
        <v>2089</v>
      </c>
      <c r="AB535" s="81">
        <v>13562</v>
      </c>
      <c r="AC535" s="81">
        <v>25735.999999999989</v>
      </c>
      <c r="AD535" s="81">
        <v>2.021175499784448</v>
      </c>
      <c r="AE535" s="82"/>
      <c r="AF535" s="81">
        <v>10413114.044913471</v>
      </c>
      <c r="AG535" s="81">
        <v>1602388.4544092061</v>
      </c>
      <c r="AH535" s="81">
        <v>410466.58815385838</v>
      </c>
      <c r="AI535" s="81">
        <v>22584171.89670676</v>
      </c>
      <c r="AJ535" s="81">
        <v>34392482.133526988</v>
      </c>
      <c r="AK535" s="81">
        <v>0</v>
      </c>
      <c r="AL535" s="81">
        <v>0</v>
      </c>
      <c r="AM535" s="81">
        <v>1862969.656063169</v>
      </c>
      <c r="AN535" s="81">
        <v>0</v>
      </c>
      <c r="AO535" s="81">
        <v>0</v>
      </c>
      <c r="AP535" s="82"/>
      <c r="AQ535" s="81">
        <v>76</v>
      </c>
      <c r="AR535" s="81">
        <v>14</v>
      </c>
      <c r="AS535" s="81">
        <v>8</v>
      </c>
      <c r="AT535" s="81">
        <v>0</v>
      </c>
      <c r="AU535" s="81">
        <v>0</v>
      </c>
      <c r="AV535" s="81">
        <v>0</v>
      </c>
      <c r="AW535" s="81" t="s">
        <v>564</v>
      </c>
      <c r="AX535" s="82"/>
      <c r="AY535" s="81">
        <v>345.5</v>
      </c>
      <c r="AZ535" s="81">
        <v>13213.3</v>
      </c>
      <c r="BA535" s="81">
        <v>50914.7</v>
      </c>
      <c r="BB535" s="81">
        <v>0</v>
      </c>
      <c r="BC535" s="81">
        <v>0</v>
      </c>
      <c r="BD535" s="81">
        <v>0</v>
      </c>
      <c r="BE535" s="81" t="s">
        <v>564</v>
      </c>
      <c r="BF535" s="82"/>
      <c r="BG535" s="81">
        <v>0</v>
      </c>
      <c r="BH535" s="81">
        <v>0</v>
      </c>
      <c r="BI535" s="81">
        <v>0</v>
      </c>
      <c r="BJ535" s="81">
        <v>0</v>
      </c>
      <c r="BK535" s="81">
        <v>0</v>
      </c>
      <c r="BL535" s="81">
        <v>0</v>
      </c>
      <c r="BM535" s="82"/>
      <c r="BN535" s="81">
        <v>0</v>
      </c>
      <c r="BO535" s="81">
        <v>0</v>
      </c>
      <c r="BP535" s="81">
        <v>0</v>
      </c>
      <c r="BQ535" s="81">
        <v>0</v>
      </c>
      <c r="BR535" s="81">
        <v>0</v>
      </c>
      <c r="BS535" s="81">
        <v>0</v>
      </c>
      <c r="BT535"/>
      <c r="BU535" s="80">
        <v>0</v>
      </c>
      <c r="BV535" s="80">
        <v>0</v>
      </c>
      <c r="BW535" s="80">
        <v>0</v>
      </c>
      <c r="BX535" s="80">
        <v>0</v>
      </c>
      <c r="BY535" s="80">
        <v>0</v>
      </c>
      <c r="BZ535" s="80">
        <v>0</v>
      </c>
      <c r="CA535" s="80">
        <v>0</v>
      </c>
      <c r="CB535" s="80">
        <v>0</v>
      </c>
      <c r="CC535" s="80">
        <v>0</v>
      </c>
    </row>
    <row r="536" spans="1:81">
      <c r="A536" s="80" t="s">
        <v>2331</v>
      </c>
      <c r="B536" s="80">
        <v>423</v>
      </c>
      <c r="C536" s="80">
        <v>15</v>
      </c>
      <c r="D536" s="80">
        <v>25</v>
      </c>
      <c r="E536" s="80">
        <v>2018</v>
      </c>
      <c r="F536" s="80" t="s">
        <v>93</v>
      </c>
      <c r="G536" s="80" t="s">
        <v>1641</v>
      </c>
      <c r="H536" s="80" t="s">
        <v>1642</v>
      </c>
      <c r="I536" s="177"/>
      <c r="J536" s="81">
        <v>14.874481195464428</v>
      </c>
      <c r="K536" s="81">
        <v>1.9227092860595176</v>
      </c>
      <c r="L536" s="81">
        <v>2.464585002470923</v>
      </c>
      <c r="M536" s="81">
        <v>16.888662044730285</v>
      </c>
      <c r="N536" s="81">
        <v>34.54467820572355</v>
      </c>
      <c r="O536" s="81">
        <v>11.978560311004641</v>
      </c>
      <c r="P536" s="81">
        <v>9.8561232172455036</v>
      </c>
      <c r="Q536" s="81">
        <v>0.84484959577459207</v>
      </c>
      <c r="R536" s="81">
        <v>0.13215839437750138</v>
      </c>
      <c r="S536" s="81">
        <v>1.853972423041671</v>
      </c>
      <c r="T536" s="82"/>
      <c r="U536" s="81">
        <v>632330</v>
      </c>
      <c r="V536" s="81">
        <v>637</v>
      </c>
      <c r="W536" s="81">
        <v>49</v>
      </c>
      <c r="X536" s="81">
        <v>3893</v>
      </c>
      <c r="Y536" s="81">
        <v>6527</v>
      </c>
      <c r="Z536" s="81">
        <v>7299</v>
      </c>
      <c r="AA536" s="81">
        <v>2062</v>
      </c>
      <c r="AB536" s="81">
        <v>13330</v>
      </c>
      <c r="AC536" s="81">
        <v>22929</v>
      </c>
      <c r="AD536" s="81">
        <v>1.853972423041671</v>
      </c>
      <c r="AE536" s="82"/>
      <c r="AF536" s="81">
        <v>8610411.7419928219</v>
      </c>
      <c r="AG536" s="81">
        <v>1469026.3885261009</v>
      </c>
      <c r="AH536" s="81">
        <v>390637.10167254868</v>
      </c>
      <c r="AI536" s="81">
        <v>23896387.87764781</v>
      </c>
      <c r="AJ536" s="81">
        <v>32469362.63911235</v>
      </c>
      <c r="AK536" s="81">
        <v>0</v>
      </c>
      <c r="AL536" s="81">
        <v>0</v>
      </c>
      <c r="AM536" s="81">
        <v>1834889.305786279</v>
      </c>
      <c r="AN536" s="81">
        <v>0</v>
      </c>
      <c r="AO536" s="81">
        <v>0</v>
      </c>
      <c r="AP536" s="82"/>
      <c r="AQ536" s="81">
        <v>86</v>
      </c>
      <c r="AR536" s="81">
        <v>15</v>
      </c>
      <c r="AS536" s="81">
        <v>33</v>
      </c>
      <c r="AT536" s="81">
        <v>0</v>
      </c>
      <c r="AU536" s="81">
        <v>0</v>
      </c>
      <c r="AV536" s="81">
        <v>0</v>
      </c>
      <c r="AW536" s="81" t="s">
        <v>564</v>
      </c>
      <c r="AX536" s="82"/>
      <c r="AY536" s="81">
        <v>404.4</v>
      </c>
      <c r="AZ536" s="81">
        <v>13227</v>
      </c>
      <c r="BA536" s="81">
        <v>51406</v>
      </c>
      <c r="BB536" s="81">
        <v>0</v>
      </c>
      <c r="BC536" s="81">
        <v>0</v>
      </c>
      <c r="BD536" s="81">
        <v>0</v>
      </c>
      <c r="BE536" s="81" t="s">
        <v>564</v>
      </c>
      <c r="BF536" s="82"/>
      <c r="BG536" s="81">
        <v>0</v>
      </c>
      <c r="BH536" s="81">
        <v>0</v>
      </c>
      <c r="BI536" s="81">
        <v>0</v>
      </c>
      <c r="BJ536" s="81">
        <v>0</v>
      </c>
      <c r="BK536" s="81">
        <v>0</v>
      </c>
      <c r="BL536" s="81">
        <v>0</v>
      </c>
      <c r="BM536" s="82"/>
      <c r="BN536" s="81">
        <v>0</v>
      </c>
      <c r="BO536" s="81">
        <v>0</v>
      </c>
      <c r="BP536" s="81">
        <v>0</v>
      </c>
      <c r="BQ536" s="81">
        <v>0</v>
      </c>
      <c r="BR536" s="81">
        <v>0</v>
      </c>
      <c r="BS536" s="81">
        <v>0</v>
      </c>
      <c r="BT536"/>
      <c r="BU536" s="80">
        <v>0</v>
      </c>
      <c r="BV536" s="80">
        <v>0</v>
      </c>
      <c r="BW536" s="80">
        <v>0</v>
      </c>
      <c r="BX536" s="80">
        <v>0</v>
      </c>
      <c r="BY536" s="80">
        <v>0</v>
      </c>
      <c r="BZ536" s="80">
        <v>0</v>
      </c>
      <c r="CA536" s="80">
        <v>0</v>
      </c>
      <c r="CB536" s="80">
        <v>0</v>
      </c>
      <c r="CC536" s="80">
        <v>0</v>
      </c>
    </row>
    <row r="537" spans="1:81">
      <c r="A537" s="80" t="s">
        <v>2332</v>
      </c>
      <c r="B537" s="80">
        <v>424</v>
      </c>
      <c r="C537" s="80">
        <v>16</v>
      </c>
      <c r="D537" s="80">
        <v>25</v>
      </c>
      <c r="E537" s="80">
        <v>2019</v>
      </c>
      <c r="F537" s="80" t="s">
        <v>73</v>
      </c>
      <c r="G537" s="80" t="s">
        <v>1641</v>
      </c>
      <c r="H537" s="80" t="s">
        <v>1642</v>
      </c>
      <c r="I537" s="177"/>
      <c r="J537" s="81">
        <v>16.77814995097382</v>
      </c>
      <c r="K537" s="81">
        <v>1.7061817281377629</v>
      </c>
      <c r="L537" s="81">
        <v>2.4903276054069576</v>
      </c>
      <c r="M537" s="81">
        <v>15.639505223769165</v>
      </c>
      <c r="N537" s="81">
        <v>33.727524883444467</v>
      </c>
      <c r="O537" s="81">
        <v>11.53707580588147</v>
      </c>
      <c r="P537" s="81">
        <v>9.3573514965630231</v>
      </c>
      <c r="Q537" s="81">
        <v>0.80801489522284586</v>
      </c>
      <c r="R537" s="81">
        <v>3.7586902589741344E-2</v>
      </c>
      <c r="S537" s="81">
        <v>2.112156511124307</v>
      </c>
      <c r="T537" s="82"/>
      <c r="U537" s="81">
        <v>716512</v>
      </c>
      <c r="V537" s="81">
        <v>637</v>
      </c>
      <c r="W537" s="81">
        <v>49</v>
      </c>
      <c r="X537" s="81">
        <v>3893</v>
      </c>
      <c r="Y537" s="81">
        <v>6487</v>
      </c>
      <c r="Z537" s="81">
        <v>7223</v>
      </c>
      <c r="AA537" s="81">
        <v>1943</v>
      </c>
      <c r="AB537" s="81">
        <v>13094</v>
      </c>
      <c r="AC537" s="81">
        <v>6628</v>
      </c>
      <c r="AD537" s="81">
        <v>2.112156511124307</v>
      </c>
      <c r="AE537" s="82"/>
      <c r="AF537" s="81">
        <v>9461483.1931873225</v>
      </c>
      <c r="AG537" s="81">
        <v>1286772.2433245559</v>
      </c>
      <c r="AH537" s="81">
        <v>414737.87861579418</v>
      </c>
      <c r="AI537" s="81">
        <v>22829849.1502661</v>
      </c>
      <c r="AJ537" s="81">
        <v>31400369.145793322</v>
      </c>
      <c r="AK537" s="81">
        <v>0</v>
      </c>
      <c r="AL537" s="81">
        <v>0</v>
      </c>
      <c r="AM537" s="81">
        <v>1783304.2284207749</v>
      </c>
      <c r="AN537" s="81">
        <v>0</v>
      </c>
      <c r="AO537" s="81">
        <v>0</v>
      </c>
      <c r="AP537" s="82"/>
      <c r="AQ537" s="81">
        <v>91</v>
      </c>
      <c r="AR537" s="81">
        <v>16</v>
      </c>
      <c r="AS537" s="81">
        <v>35</v>
      </c>
      <c r="AT537" s="81">
        <v>0</v>
      </c>
      <c r="AU537" s="81">
        <v>0</v>
      </c>
      <c r="AV537" s="81">
        <v>0</v>
      </c>
      <c r="AW537" s="81" t="s">
        <v>564</v>
      </c>
      <c r="AX537" s="82"/>
      <c r="AY537" s="81">
        <v>426.6</v>
      </c>
      <c r="AZ537" s="81">
        <v>13276.2</v>
      </c>
      <c r="BA537" s="81">
        <v>51446</v>
      </c>
      <c r="BB537" s="81">
        <v>0</v>
      </c>
      <c r="BC537" s="81">
        <v>0</v>
      </c>
      <c r="BD537" s="81">
        <v>0</v>
      </c>
      <c r="BE537" s="81" t="s">
        <v>564</v>
      </c>
      <c r="BF537" s="82"/>
      <c r="BG537" s="81">
        <v>0</v>
      </c>
      <c r="BH537" s="81">
        <v>0</v>
      </c>
      <c r="BI537" s="81">
        <v>0</v>
      </c>
      <c r="BJ537" s="81">
        <v>0</v>
      </c>
      <c r="BK537" s="81">
        <v>0</v>
      </c>
      <c r="BL537" s="81">
        <v>0</v>
      </c>
      <c r="BM537" s="82"/>
      <c r="BN537" s="81">
        <v>0</v>
      </c>
      <c r="BO537" s="81">
        <v>0</v>
      </c>
      <c r="BP537" s="81">
        <v>0</v>
      </c>
      <c r="BQ537" s="81">
        <v>0</v>
      </c>
      <c r="BR537" s="81">
        <v>0</v>
      </c>
      <c r="BS537" s="81">
        <v>0</v>
      </c>
      <c r="BT537"/>
      <c r="BU537" s="80">
        <v>0</v>
      </c>
      <c r="BV537" s="80">
        <v>0</v>
      </c>
      <c r="BW537" s="80">
        <v>0</v>
      </c>
      <c r="BX537" s="80">
        <v>0</v>
      </c>
      <c r="BY537" s="80">
        <v>0</v>
      </c>
      <c r="BZ537" s="80">
        <v>0</v>
      </c>
      <c r="CA537" s="80">
        <v>0</v>
      </c>
      <c r="CB537" s="80">
        <v>0</v>
      </c>
      <c r="CC537" s="80">
        <v>0</v>
      </c>
    </row>
    <row r="538" spans="1:81">
      <c r="A538" s="80" t="s">
        <v>2333</v>
      </c>
      <c r="B538" s="80">
        <v>425</v>
      </c>
      <c r="C538" s="80">
        <v>17</v>
      </c>
      <c r="D538" s="80">
        <v>25</v>
      </c>
      <c r="E538" s="80">
        <v>2020</v>
      </c>
      <c r="F538" s="80" t="s">
        <v>218</v>
      </c>
      <c r="G538" s="80" t="s">
        <v>1641</v>
      </c>
      <c r="H538" s="80" t="s">
        <v>1642</v>
      </c>
      <c r="I538" s="177"/>
      <c r="J538" s="81">
        <v>14.80140126616187</v>
      </c>
      <c r="K538" s="81">
        <v>1.8446976755915132</v>
      </c>
      <c r="L538" s="81">
        <v>2.4931926849195021</v>
      </c>
      <c r="M538" s="81">
        <v>13.879852365042035</v>
      </c>
      <c r="N538" s="81">
        <v>29.489741297910818</v>
      </c>
      <c r="O538" s="81">
        <v>10.096915448614975</v>
      </c>
      <c r="P538" s="81">
        <v>8.8696046405423843</v>
      </c>
      <c r="Q538" s="81">
        <v>0.76027112754704163</v>
      </c>
      <c r="R538" s="81">
        <v>4.6971091418005935E-2</v>
      </c>
      <c r="S538" s="81">
        <v>1.5246798116186151</v>
      </c>
      <c r="T538" s="82"/>
      <c r="U538" s="81">
        <v>745327</v>
      </c>
      <c r="V538" s="81">
        <v>615</v>
      </c>
      <c r="W538" s="81">
        <v>53</v>
      </c>
      <c r="X538" s="81">
        <v>3750</v>
      </c>
      <c r="Y538" s="81">
        <v>6482</v>
      </c>
      <c r="Z538" s="81">
        <v>7215</v>
      </c>
      <c r="AA538" s="81">
        <v>2001</v>
      </c>
      <c r="AB538" s="81">
        <v>12894</v>
      </c>
      <c r="AC538" s="81">
        <v>8326</v>
      </c>
      <c r="AD538" s="81">
        <v>1.5246798116186151</v>
      </c>
      <c r="AE538" s="82"/>
      <c r="AF538" s="81">
        <v>8721582.9224528205</v>
      </c>
      <c r="AG538" s="81">
        <v>1421175.3021524861</v>
      </c>
      <c r="AH538" s="81">
        <v>434738.65220681415</v>
      </c>
      <c r="AI538" s="81">
        <v>21192172.929325588</v>
      </c>
      <c r="AJ538" s="81">
        <v>28675969.241942804</v>
      </c>
      <c r="AK538" s="81"/>
      <c r="AL538" s="81"/>
      <c r="AM538" s="81">
        <v>1682810.2553278829</v>
      </c>
      <c r="AN538" s="81"/>
      <c r="AO538" s="81"/>
      <c r="AP538" s="82"/>
      <c r="AQ538" s="81">
        <v>96</v>
      </c>
      <c r="AR538" s="81">
        <v>19</v>
      </c>
      <c r="AS538" s="81">
        <v>42</v>
      </c>
      <c r="AT538" s="81">
        <v>0</v>
      </c>
      <c r="AU538" s="81">
        <v>0</v>
      </c>
      <c r="AV538" s="81">
        <v>0</v>
      </c>
      <c r="AW538" s="81">
        <v>42</v>
      </c>
      <c r="AX538" s="82"/>
      <c r="AY538" s="81">
        <v>458.7</v>
      </c>
      <c r="AZ538" s="81">
        <v>13424.7</v>
      </c>
      <c r="BA538" s="81">
        <v>51581.4</v>
      </c>
      <c r="BB538" s="81">
        <v>0</v>
      </c>
      <c r="BC538" s="81">
        <v>0</v>
      </c>
      <c r="BD538" s="81">
        <v>0</v>
      </c>
      <c r="BE538" s="81">
        <v>51581.4</v>
      </c>
      <c r="BF538" s="82"/>
      <c r="BG538" s="81">
        <v>0</v>
      </c>
      <c r="BH538" s="81">
        <v>0</v>
      </c>
      <c r="BI538" s="81">
        <v>0</v>
      </c>
      <c r="BJ538" s="81">
        <v>0</v>
      </c>
      <c r="BK538" s="81">
        <v>0</v>
      </c>
      <c r="BL538" s="81">
        <v>0</v>
      </c>
      <c r="BM538" s="82"/>
      <c r="BN538" s="81">
        <v>0</v>
      </c>
      <c r="BO538" s="81">
        <v>0</v>
      </c>
      <c r="BP538" s="81">
        <v>0</v>
      </c>
      <c r="BQ538" s="81">
        <v>0</v>
      </c>
      <c r="BR538" s="81">
        <v>0</v>
      </c>
      <c r="BS538" s="81">
        <v>0</v>
      </c>
      <c r="BT538"/>
      <c r="BU538" s="80">
        <v>0</v>
      </c>
      <c r="BV538" s="80">
        <v>0</v>
      </c>
      <c r="BW538" s="80">
        <v>0</v>
      </c>
      <c r="BX538" s="80">
        <v>0</v>
      </c>
      <c r="BY538" s="80">
        <v>0</v>
      </c>
      <c r="BZ538" s="80">
        <v>0</v>
      </c>
      <c r="CA538" s="80">
        <v>0</v>
      </c>
      <c r="CB538" s="80">
        <v>0</v>
      </c>
      <c r="CC538" s="80">
        <v>0</v>
      </c>
    </row>
    <row r="539" spans="1:81">
      <c r="A539" s="80" t="s">
        <v>1647</v>
      </c>
      <c r="B539" s="80">
        <v>425</v>
      </c>
      <c r="C539" s="80">
        <v>18</v>
      </c>
      <c r="D539" s="80">
        <v>25</v>
      </c>
      <c r="E539" s="80">
        <v>2021</v>
      </c>
      <c r="F539" s="80" t="s">
        <v>75</v>
      </c>
      <c r="G539" s="174" t="s">
        <v>1641</v>
      </c>
      <c r="H539" s="80" t="s">
        <v>1642</v>
      </c>
      <c r="I539" s="177"/>
      <c r="J539" s="81">
        <v>16.152487427977121</v>
      </c>
      <c r="K539" s="81">
        <v>2.1864878473107674</v>
      </c>
      <c r="L539" s="81">
        <v>1.9886996459492348</v>
      </c>
      <c r="M539" s="81">
        <v>15.705751580091889</v>
      </c>
      <c r="N539" s="81">
        <v>28.566743430857041</v>
      </c>
      <c r="O539" s="81">
        <v>9.7759266180094855</v>
      </c>
      <c r="P539" s="81">
        <v>9.2087614132675277</v>
      </c>
      <c r="Q539" s="81">
        <v>0.75459664490408418</v>
      </c>
      <c r="R539" s="81">
        <v>0.10215370578830274</v>
      </c>
      <c r="S539" s="81">
        <v>1.8252376797671279</v>
      </c>
      <c r="T539" s="82"/>
      <c r="U539" s="81">
        <v>750750</v>
      </c>
      <c r="V539" s="81">
        <v>615</v>
      </c>
      <c r="W539" s="81">
        <v>53</v>
      </c>
      <c r="X539" s="81">
        <v>3750</v>
      </c>
      <c r="Y539" s="81">
        <v>6424</v>
      </c>
      <c r="Z539" s="81">
        <v>7193</v>
      </c>
      <c r="AA539" s="81">
        <v>2026</v>
      </c>
      <c r="AB539" s="81">
        <v>12646</v>
      </c>
      <c r="AC539" s="81">
        <v>17550.999999999996</v>
      </c>
      <c r="AD539" s="81">
        <v>1.8252376797671279</v>
      </c>
      <c r="AE539" s="82"/>
      <c r="AF539" s="81">
        <v>9524954.1923058201</v>
      </c>
      <c r="AG539" s="81">
        <v>1573552.9118894946</v>
      </c>
      <c r="AH539" s="81">
        <v>333638.29468462075</v>
      </c>
      <c r="AI539" s="81">
        <v>23650307.922787562</v>
      </c>
      <c r="AJ539" s="81">
        <v>29969716.532976117</v>
      </c>
      <c r="AK539" s="81">
        <v>0</v>
      </c>
      <c r="AL539" s="81">
        <v>0</v>
      </c>
      <c r="AM539" s="81">
        <v>1659963.1252174757</v>
      </c>
      <c r="AN539" s="81">
        <v>0</v>
      </c>
      <c r="AO539" s="81">
        <v>0</v>
      </c>
      <c r="AP539" s="82"/>
      <c r="AQ539" s="81">
        <v>104</v>
      </c>
      <c r="AR539" s="81">
        <v>27</v>
      </c>
      <c r="AS539" s="81">
        <v>45</v>
      </c>
      <c r="AT539" s="81">
        <v>0</v>
      </c>
      <c r="AU539" s="81">
        <v>0</v>
      </c>
      <c r="AV539" s="81">
        <v>0</v>
      </c>
      <c r="AW539" s="81"/>
      <c r="AX539" s="82"/>
      <c r="AY539" s="81">
        <v>507.7</v>
      </c>
      <c r="AZ539" s="81">
        <v>13820.7</v>
      </c>
      <c r="BA539" s="81">
        <v>59099</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1640</v>
      </c>
      <c r="B540" s="80">
        <v>425</v>
      </c>
      <c r="C540" s="80">
        <v>19</v>
      </c>
      <c r="D540" s="80">
        <v>25</v>
      </c>
      <c r="E540" s="80">
        <v>2022</v>
      </c>
      <c r="F540" s="80" t="s">
        <v>568</v>
      </c>
      <c r="G540" s="174" t="s">
        <v>1641</v>
      </c>
      <c r="H540" s="80" t="s">
        <v>1642</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113</v>
      </c>
      <c r="AR540" s="81">
        <v>28</v>
      </c>
      <c r="AS540" s="81">
        <v>44</v>
      </c>
      <c r="AT540" s="81">
        <v>0</v>
      </c>
      <c r="AU540" s="81">
        <v>0</v>
      </c>
      <c r="AV540" s="81">
        <v>0</v>
      </c>
      <c r="AW540" s="81"/>
      <c r="AX540" s="82"/>
      <c r="AY540" s="81">
        <v>562.4</v>
      </c>
      <c r="AZ540" s="81">
        <v>13870.199999999999</v>
      </c>
      <c r="BA540" s="81">
        <v>94274.2</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2334</v>
      </c>
      <c r="B541" s="80">
        <v>307</v>
      </c>
      <c r="C541" s="80">
        <v>1</v>
      </c>
      <c r="D541" s="80">
        <v>19</v>
      </c>
      <c r="E541" s="80">
        <v>1990</v>
      </c>
      <c r="F541" s="80" t="s">
        <v>562</v>
      </c>
      <c r="G541" s="80" t="s">
        <v>2335</v>
      </c>
      <c r="H541" s="80" t="s">
        <v>2336</v>
      </c>
      <c r="I541" s="177"/>
      <c r="J541" s="81">
        <v>28.978347552458704</v>
      </c>
      <c r="K541" s="81">
        <v>1.1449871206704134</v>
      </c>
      <c r="L541" s="81">
        <v>1.1373840718991683</v>
      </c>
      <c r="M541" s="81">
        <v>9.4988325170428123</v>
      </c>
      <c r="N541" s="81">
        <v>7.0679412965500861</v>
      </c>
      <c r="O541" s="81">
        <v>8.8302862652839185</v>
      </c>
      <c r="P541" s="81">
        <v>11.807533007100803</v>
      </c>
      <c r="Q541" s="81">
        <v>0.6857961522682311</v>
      </c>
      <c r="R541" s="81">
        <v>0</v>
      </c>
      <c r="S541" s="81">
        <v>0.73199779800083842</v>
      </c>
      <c r="T541" s="82"/>
      <c r="U541" s="81">
        <v>700932</v>
      </c>
      <c r="V541" s="81">
        <v>389</v>
      </c>
      <c r="W541" s="81">
        <v>11</v>
      </c>
      <c r="X541" s="81">
        <v>3200</v>
      </c>
      <c r="Y541" s="81">
        <v>3181</v>
      </c>
      <c r="Z541" s="81">
        <v>3632</v>
      </c>
      <c r="AA541" s="81">
        <v>2867</v>
      </c>
      <c r="AB541" s="81">
        <v>11135</v>
      </c>
      <c r="AC541" s="81">
        <v>0</v>
      </c>
      <c r="AD541" s="81">
        <v>0.73199779800083842</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2337</v>
      </c>
      <c r="B542" s="80">
        <v>308</v>
      </c>
      <c r="C542" s="80">
        <v>2</v>
      </c>
      <c r="D542" s="80">
        <v>19</v>
      </c>
      <c r="E542" s="80">
        <v>2005</v>
      </c>
      <c r="F542" s="80" t="s">
        <v>565</v>
      </c>
      <c r="G542" s="80" t="s">
        <v>2335</v>
      </c>
      <c r="H542" s="80" t="s">
        <v>2336</v>
      </c>
      <c r="I542" s="177"/>
      <c r="J542" s="81">
        <v>25.492969562551338</v>
      </c>
      <c r="K542" s="81">
        <v>0.70030631674920696</v>
      </c>
      <c r="L542" s="81">
        <v>0.18759936529907076</v>
      </c>
      <c r="M542" s="81">
        <v>12.864444870030395</v>
      </c>
      <c r="N542" s="81">
        <v>11.633979676130147</v>
      </c>
      <c r="O542" s="81">
        <v>13.353893495826636</v>
      </c>
      <c r="P542" s="81">
        <v>12.420798864844526</v>
      </c>
      <c r="Q542" s="81">
        <v>0.71752338444073394</v>
      </c>
      <c r="R542" s="81">
        <v>0</v>
      </c>
      <c r="S542" s="81">
        <v>1.1628901092249235</v>
      </c>
      <c r="T542" s="82"/>
      <c r="U542" s="81">
        <v>647135</v>
      </c>
      <c r="V542" s="81">
        <v>296</v>
      </c>
      <c r="W542" s="81">
        <v>2</v>
      </c>
      <c r="X542" s="81">
        <v>2408</v>
      </c>
      <c r="Y542" s="81">
        <v>4431</v>
      </c>
      <c r="Z542" s="81">
        <v>6356</v>
      </c>
      <c r="AA542" s="81">
        <v>2470</v>
      </c>
      <c r="AB542" s="81">
        <v>12179</v>
      </c>
      <c r="AC542" s="81">
        <v>0</v>
      </c>
      <c r="AD542" s="81">
        <v>1.1628901092249235</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2338</v>
      </c>
      <c r="B543" s="80">
        <v>309</v>
      </c>
      <c r="C543" s="80">
        <v>3</v>
      </c>
      <c r="D543" s="80">
        <v>19</v>
      </c>
      <c r="E543" s="80">
        <v>2006</v>
      </c>
      <c r="F543" s="80" t="s">
        <v>566</v>
      </c>
      <c r="G543" s="80" t="s">
        <v>2335</v>
      </c>
      <c r="H543" s="80" t="s">
        <v>2336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2339</v>
      </c>
      <c r="B544" s="80">
        <v>310</v>
      </c>
      <c r="C544" s="80">
        <v>4</v>
      </c>
      <c r="D544" s="80">
        <v>19</v>
      </c>
      <c r="E544" s="80">
        <v>2007</v>
      </c>
      <c r="F544" s="80" t="s">
        <v>567</v>
      </c>
      <c r="G544" s="80" t="s">
        <v>2335</v>
      </c>
      <c r="H544" s="80" t="s">
        <v>2336</v>
      </c>
      <c r="I544" s="177"/>
      <c r="J544" s="81">
        <v>37.221539174635097</v>
      </c>
      <c r="K544" s="81">
        <v>0.75200500740995901</v>
      </c>
      <c r="L544" s="81">
        <v>0.24446702483429986</v>
      </c>
      <c r="M544" s="81">
        <v>13.483161882484001</v>
      </c>
      <c r="N544" s="81">
        <v>14.439282826564746</v>
      </c>
      <c r="O544" s="81">
        <v>13.377357824523155</v>
      </c>
      <c r="P544" s="81">
        <v>12.561993469553949</v>
      </c>
      <c r="Q544" s="81">
        <v>0.76399575065342307</v>
      </c>
      <c r="R544" s="81">
        <v>0</v>
      </c>
      <c r="S544" s="81">
        <v>1.4596475340512951</v>
      </c>
      <c r="T544" s="82"/>
      <c r="U544" s="81">
        <v>1061619</v>
      </c>
      <c r="V544" s="81">
        <v>310</v>
      </c>
      <c r="W544" s="81">
        <v>3</v>
      </c>
      <c r="X544" s="81">
        <v>3022</v>
      </c>
      <c r="Y544" s="81">
        <v>4609</v>
      </c>
      <c r="Z544" s="81">
        <v>6619</v>
      </c>
      <c r="AA544" s="81">
        <v>2460</v>
      </c>
      <c r="AB544" s="81">
        <v>12282</v>
      </c>
      <c r="AC544" s="81">
        <v>0</v>
      </c>
      <c r="AD544" s="81">
        <v>1.4596475340512951</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2340</v>
      </c>
      <c r="B545" s="80">
        <v>311</v>
      </c>
      <c r="C545" s="80">
        <v>5</v>
      </c>
      <c r="D545" s="80">
        <v>19</v>
      </c>
      <c r="E545" s="80">
        <v>2008</v>
      </c>
      <c r="F545" s="80" t="s">
        <v>84</v>
      </c>
      <c r="G545" s="80" t="s">
        <v>2335</v>
      </c>
      <c r="H545" s="80" t="s">
        <v>2336</v>
      </c>
      <c r="I545" s="177"/>
      <c r="J545" s="81">
        <v>28.695799028785334</v>
      </c>
      <c r="K545" s="81">
        <v>0.59177927264157526</v>
      </c>
      <c r="L545" s="81">
        <v>0.21451454612663276</v>
      </c>
      <c r="M545" s="81">
        <v>15.220957967287541</v>
      </c>
      <c r="N545" s="81">
        <v>13.986676126108572</v>
      </c>
      <c r="O545" s="81">
        <v>13.089721159298696</v>
      </c>
      <c r="P545" s="81">
        <v>12.415059491857322</v>
      </c>
      <c r="Q545" s="81">
        <v>0.75770329144919124</v>
      </c>
      <c r="R545" s="81">
        <v>0</v>
      </c>
      <c r="S545" s="81">
        <v>1.2945565326182971</v>
      </c>
      <c r="T545" s="82"/>
      <c r="U545" s="81">
        <v>945491</v>
      </c>
      <c r="V545" s="81">
        <v>310</v>
      </c>
      <c r="W545" s="81">
        <v>3</v>
      </c>
      <c r="X545" s="81">
        <v>3022</v>
      </c>
      <c r="Y545" s="81">
        <v>4710</v>
      </c>
      <c r="Z545" s="81">
        <v>6704</v>
      </c>
      <c r="AA545" s="81">
        <v>2434</v>
      </c>
      <c r="AB545" s="81">
        <v>12381</v>
      </c>
      <c r="AC545" s="81">
        <v>0</v>
      </c>
      <c r="AD545" s="81">
        <v>1.2945565326182971</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2341</v>
      </c>
      <c r="B546" s="80">
        <v>312</v>
      </c>
      <c r="C546" s="80">
        <v>6</v>
      </c>
      <c r="D546" s="80">
        <v>19</v>
      </c>
      <c r="E546" s="80">
        <v>2009</v>
      </c>
      <c r="F546" s="80" t="s">
        <v>85</v>
      </c>
      <c r="G546" s="80" t="s">
        <v>2335</v>
      </c>
      <c r="H546" s="80" t="s">
        <v>2336</v>
      </c>
      <c r="I546" s="177"/>
      <c r="J546" s="81">
        <v>16.494699999591642</v>
      </c>
      <c r="K546" s="81">
        <v>0.44406515723301709</v>
      </c>
      <c r="L546" s="81">
        <v>1.053492199557998</v>
      </c>
      <c r="M546" s="81">
        <v>14.487961635094655</v>
      </c>
      <c r="N546" s="81">
        <v>13.117345866989883</v>
      </c>
      <c r="O546" s="81">
        <v>13.579957115595422</v>
      </c>
      <c r="P546" s="81">
        <v>12.028634102555493</v>
      </c>
      <c r="Q546" s="81">
        <v>0.72826133498054213</v>
      </c>
      <c r="R546" s="81">
        <v>0</v>
      </c>
      <c r="S546" s="81">
        <v>0.96402136622503354</v>
      </c>
      <c r="T546" s="82"/>
      <c r="U546" s="81">
        <v>469630</v>
      </c>
      <c r="V546" s="81">
        <v>299</v>
      </c>
      <c r="W546" s="81">
        <v>19</v>
      </c>
      <c r="X546" s="81">
        <v>3274</v>
      </c>
      <c r="Y546" s="81">
        <v>4794</v>
      </c>
      <c r="Z546" s="81">
        <v>6865</v>
      </c>
      <c r="AA546" s="81">
        <v>2421</v>
      </c>
      <c r="AB546" s="81">
        <v>12492</v>
      </c>
      <c r="AC546" s="81">
        <v>0</v>
      </c>
      <c r="AD546" s="81">
        <v>0.96402136622503354</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5.08</v>
      </c>
      <c r="BJ546" s="81">
        <v>0</v>
      </c>
      <c r="BK546" s="81">
        <v>0</v>
      </c>
      <c r="BL546" s="81">
        <v>0</v>
      </c>
      <c r="BM546" s="82"/>
      <c r="BN546" s="81">
        <v>0</v>
      </c>
      <c r="BO546" s="81">
        <v>0</v>
      </c>
      <c r="BP546" s="81">
        <v>1</v>
      </c>
      <c r="BQ546" s="81">
        <v>0</v>
      </c>
      <c r="BR546" s="81">
        <v>0</v>
      </c>
      <c r="BS546" s="81">
        <v>0</v>
      </c>
      <c r="BT546"/>
      <c r="BU546" s="80"/>
      <c r="BV546" s="80"/>
      <c r="BW546" s="80"/>
      <c r="BX546" s="80"/>
      <c r="BY546" s="80"/>
      <c r="BZ546" s="80"/>
      <c r="CA546" s="80"/>
      <c r="CB546" s="80"/>
      <c r="CC546" s="80"/>
    </row>
    <row r="547" spans="1:81">
      <c r="A547" s="80" t="s">
        <v>2342</v>
      </c>
      <c r="B547" s="80">
        <v>313</v>
      </c>
      <c r="C547" s="80">
        <v>7</v>
      </c>
      <c r="D547" s="80">
        <v>19</v>
      </c>
      <c r="E547" s="80">
        <v>2010</v>
      </c>
      <c r="F547" s="80" t="s">
        <v>86</v>
      </c>
      <c r="G547" s="80" t="s">
        <v>2335</v>
      </c>
      <c r="H547" s="80" t="s">
        <v>2336</v>
      </c>
      <c r="I547" s="177"/>
      <c r="J547" s="81">
        <v>19.361959759864874</v>
      </c>
      <c r="K547" s="81">
        <v>0.47325143917697349</v>
      </c>
      <c r="L547" s="81">
        <v>0.99740076200791938</v>
      </c>
      <c r="M547" s="81">
        <v>14.461929847135595</v>
      </c>
      <c r="N547" s="81">
        <v>13.623276711605923</v>
      </c>
      <c r="O547" s="81">
        <v>13.651037259725307</v>
      </c>
      <c r="P547" s="81">
        <v>12.326536278499956</v>
      </c>
      <c r="Q547" s="81">
        <v>0.76355798343531234</v>
      </c>
      <c r="R547" s="81">
        <v>0</v>
      </c>
      <c r="S547" s="81">
        <v>1.4329827446905046</v>
      </c>
      <c r="T547" s="82"/>
      <c r="U547" s="81">
        <v>500249</v>
      </c>
      <c r="V547" s="81">
        <v>299</v>
      </c>
      <c r="W547" s="81">
        <v>19</v>
      </c>
      <c r="X547" s="81">
        <v>3274</v>
      </c>
      <c r="Y547" s="81">
        <v>4874</v>
      </c>
      <c r="Z547" s="81">
        <v>6933</v>
      </c>
      <c r="AA547" s="81">
        <v>2419</v>
      </c>
      <c r="AB547" s="81">
        <v>12550</v>
      </c>
      <c r="AC547" s="81">
        <v>0</v>
      </c>
      <c r="AD547" s="81">
        <v>1.4329827446905046</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4.5599999999999996</v>
      </c>
      <c r="BJ547" s="81">
        <v>0</v>
      </c>
      <c r="BK547" s="81">
        <v>0</v>
      </c>
      <c r="BL547" s="81">
        <v>0</v>
      </c>
      <c r="BM547" s="82"/>
      <c r="BN547" s="81">
        <v>0</v>
      </c>
      <c r="BO547" s="81">
        <v>0</v>
      </c>
      <c r="BP547" s="81">
        <v>1</v>
      </c>
      <c r="BQ547" s="81">
        <v>0</v>
      </c>
      <c r="BR547" s="81">
        <v>0</v>
      </c>
      <c r="BS547" s="81">
        <v>0</v>
      </c>
      <c r="BT547"/>
      <c r="BU547" s="80">
        <v>4.5599999999999996</v>
      </c>
      <c r="BV547" s="80">
        <v>0</v>
      </c>
      <c r="BW547" s="80">
        <v>0</v>
      </c>
      <c r="BX547" s="80">
        <v>0</v>
      </c>
      <c r="BY547" s="80">
        <v>0</v>
      </c>
      <c r="BZ547" s="80">
        <v>0</v>
      </c>
      <c r="CA547" s="80">
        <v>0</v>
      </c>
      <c r="CB547" s="80">
        <v>0</v>
      </c>
      <c r="CC547" s="80">
        <v>0</v>
      </c>
    </row>
    <row r="548" spans="1:81">
      <c r="A548" s="80" t="s">
        <v>2343</v>
      </c>
      <c r="B548" s="80">
        <v>314</v>
      </c>
      <c r="C548" s="80">
        <v>8</v>
      </c>
      <c r="D548" s="80">
        <v>19</v>
      </c>
      <c r="E548" s="80">
        <v>2011</v>
      </c>
      <c r="F548" s="80" t="s">
        <v>87</v>
      </c>
      <c r="G548" s="80" t="s">
        <v>2335</v>
      </c>
      <c r="H548" s="80" t="s">
        <v>2336</v>
      </c>
      <c r="I548" s="177"/>
      <c r="J548" s="81">
        <v>26.562797404610645</v>
      </c>
      <c r="K548" s="81">
        <v>0.7470729869507069</v>
      </c>
      <c r="L548" s="81">
        <v>0.97240773063556929</v>
      </c>
      <c r="M548" s="81">
        <v>16.75486445223477</v>
      </c>
      <c r="N548" s="81">
        <v>14.353318777127168</v>
      </c>
      <c r="O548" s="81">
        <v>13.613228076506406</v>
      </c>
      <c r="P548" s="81">
        <v>11.836710300476915</v>
      </c>
      <c r="Q548" s="81">
        <v>0.87435163619204781</v>
      </c>
      <c r="R548" s="81">
        <v>0</v>
      </c>
      <c r="S548" s="81">
        <v>1.7723151641597623</v>
      </c>
      <c r="T548" s="82"/>
      <c r="U548" s="81">
        <v>718508</v>
      </c>
      <c r="V548" s="81">
        <v>299</v>
      </c>
      <c r="W548" s="81">
        <v>19</v>
      </c>
      <c r="X548" s="81">
        <v>3274</v>
      </c>
      <c r="Y548" s="81">
        <v>4887</v>
      </c>
      <c r="Z548" s="81">
        <v>7064</v>
      </c>
      <c r="AA548" s="81">
        <v>2392</v>
      </c>
      <c r="AB548" s="81">
        <v>12459</v>
      </c>
      <c r="AC548" s="81">
        <v>0</v>
      </c>
      <c r="AD548" s="81">
        <v>1.7723151641597623</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3.9529999999999998</v>
      </c>
      <c r="BJ548" s="81">
        <v>0</v>
      </c>
      <c r="BK548" s="81">
        <v>0</v>
      </c>
      <c r="BL548" s="81">
        <v>0</v>
      </c>
      <c r="BM548" s="82"/>
      <c r="BN548" s="81">
        <v>0</v>
      </c>
      <c r="BO548" s="81">
        <v>0</v>
      </c>
      <c r="BP548" s="81">
        <v>1</v>
      </c>
      <c r="BQ548" s="81">
        <v>0</v>
      </c>
      <c r="BR548" s="81">
        <v>0</v>
      </c>
      <c r="BS548" s="81">
        <v>0</v>
      </c>
      <c r="BT548"/>
      <c r="BU548" s="80">
        <v>3.9529999999999998</v>
      </c>
      <c r="BV548" s="80">
        <v>0</v>
      </c>
      <c r="BW548" s="80">
        <v>0</v>
      </c>
      <c r="BX548" s="80">
        <v>0</v>
      </c>
      <c r="BY548" s="80">
        <v>0</v>
      </c>
      <c r="BZ548" s="80">
        <v>0</v>
      </c>
      <c r="CA548" s="80">
        <v>0</v>
      </c>
      <c r="CB548" s="80">
        <v>0</v>
      </c>
      <c r="CC548" s="80">
        <v>0</v>
      </c>
    </row>
    <row r="549" spans="1:81">
      <c r="A549" s="80" t="s">
        <v>2344</v>
      </c>
      <c r="B549" s="80">
        <v>315</v>
      </c>
      <c r="C549" s="80">
        <v>9</v>
      </c>
      <c r="D549" s="80">
        <v>19</v>
      </c>
      <c r="E549" s="80">
        <v>2012</v>
      </c>
      <c r="F549" s="80" t="s">
        <v>88</v>
      </c>
      <c r="G549" s="80" t="s">
        <v>2335</v>
      </c>
      <c r="H549" s="80" t="s">
        <v>2336</v>
      </c>
      <c r="I549" s="177"/>
      <c r="J549" s="81">
        <v>14.816039178030389</v>
      </c>
      <c r="K549" s="81">
        <v>0.74122646945226156</v>
      </c>
      <c r="L549" s="81">
        <v>0.97628835944229053</v>
      </c>
      <c r="M549" s="81">
        <v>18.723608090755494</v>
      </c>
      <c r="N549" s="81">
        <v>15.943731319845982</v>
      </c>
      <c r="O549" s="81">
        <v>13.611260905883009</v>
      </c>
      <c r="P549" s="81">
        <v>11.724898696809614</v>
      </c>
      <c r="Q549" s="81">
        <v>0.94950467167878627</v>
      </c>
      <c r="R549" s="81">
        <v>0</v>
      </c>
      <c r="S549" s="81">
        <v>1.5498123477841488</v>
      </c>
      <c r="T549" s="82"/>
      <c r="U549" s="81">
        <v>402693</v>
      </c>
      <c r="V549" s="81">
        <v>299</v>
      </c>
      <c r="W549" s="81">
        <v>19</v>
      </c>
      <c r="X549" s="81">
        <v>3274</v>
      </c>
      <c r="Y549" s="81">
        <v>4938</v>
      </c>
      <c r="Z549" s="81">
        <v>7119</v>
      </c>
      <c r="AA549" s="81">
        <v>2356</v>
      </c>
      <c r="AB549" s="81">
        <v>12453</v>
      </c>
      <c r="AC549" s="81">
        <v>0</v>
      </c>
      <c r="AD549" s="81">
        <v>1.5498123477841488</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4.1859999999999999</v>
      </c>
      <c r="BJ549" s="81">
        <v>0</v>
      </c>
      <c r="BK549" s="81">
        <v>0</v>
      </c>
      <c r="BL549" s="81">
        <v>0</v>
      </c>
      <c r="BM549" s="82"/>
      <c r="BN549" s="81">
        <v>0</v>
      </c>
      <c r="BO549" s="81">
        <v>0</v>
      </c>
      <c r="BP549" s="81">
        <v>1</v>
      </c>
      <c r="BQ549" s="81">
        <v>0</v>
      </c>
      <c r="BR549" s="81">
        <v>0</v>
      </c>
      <c r="BS549" s="81">
        <v>0</v>
      </c>
      <c r="BT549"/>
      <c r="BU549" s="80">
        <v>4.1859999999999999</v>
      </c>
      <c r="BV549" s="80">
        <v>0</v>
      </c>
      <c r="BW549" s="80">
        <v>0</v>
      </c>
      <c r="BX549" s="80">
        <v>0</v>
      </c>
      <c r="BY549" s="80">
        <v>0</v>
      </c>
      <c r="BZ549" s="80">
        <v>0</v>
      </c>
      <c r="CA549" s="80">
        <v>0</v>
      </c>
      <c r="CB549" s="80">
        <v>0</v>
      </c>
      <c r="CC549" s="80">
        <v>0</v>
      </c>
    </row>
    <row r="550" spans="1:81">
      <c r="A550" s="80" t="s">
        <v>2345</v>
      </c>
      <c r="B550" s="80">
        <v>316</v>
      </c>
      <c r="C550" s="80">
        <v>10</v>
      </c>
      <c r="D550" s="80">
        <v>19</v>
      </c>
      <c r="E550" s="80">
        <v>2013</v>
      </c>
      <c r="F550" s="80" t="s">
        <v>89</v>
      </c>
      <c r="G550" s="80" t="s">
        <v>2335</v>
      </c>
      <c r="H550" s="80" t="s">
        <v>2336</v>
      </c>
      <c r="I550" s="177"/>
      <c r="J550" s="81">
        <v>19.558821031861434</v>
      </c>
      <c r="K550" s="81">
        <v>0.66064557419759851</v>
      </c>
      <c r="L550" s="81">
        <v>0.97653627438429491</v>
      </c>
      <c r="M550" s="81">
        <v>18.564206256543294</v>
      </c>
      <c r="N550" s="81">
        <v>16.807555515184525</v>
      </c>
      <c r="O550" s="81">
        <v>13.258297610748691</v>
      </c>
      <c r="P550" s="81">
        <v>11.759086126619207</v>
      </c>
      <c r="Q550" s="81">
        <v>0.96416787162269191</v>
      </c>
      <c r="R550" s="81">
        <v>0</v>
      </c>
      <c r="S550" s="81">
        <v>1.6756291494545641</v>
      </c>
      <c r="T550" s="82"/>
      <c r="U550" s="81">
        <v>517837</v>
      </c>
      <c r="V550" s="81">
        <v>299</v>
      </c>
      <c r="W550" s="81">
        <v>19</v>
      </c>
      <c r="X550" s="81">
        <v>3274</v>
      </c>
      <c r="Y550" s="81">
        <v>4953</v>
      </c>
      <c r="Z550" s="81">
        <v>7244</v>
      </c>
      <c r="AA550" s="81">
        <v>2354</v>
      </c>
      <c r="AB550" s="81">
        <v>12464</v>
      </c>
      <c r="AC550" s="81">
        <v>0</v>
      </c>
      <c r="AD550" s="81">
        <v>1.6756291494545641</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4.6390000000000002</v>
      </c>
      <c r="BJ550" s="81">
        <v>0</v>
      </c>
      <c r="BK550" s="81">
        <v>0</v>
      </c>
      <c r="BL550" s="81">
        <v>0</v>
      </c>
      <c r="BM550" s="82"/>
      <c r="BN550" s="81">
        <v>0</v>
      </c>
      <c r="BO550" s="81">
        <v>0</v>
      </c>
      <c r="BP550" s="81">
        <v>1</v>
      </c>
      <c r="BQ550" s="81">
        <v>0</v>
      </c>
      <c r="BR550" s="81">
        <v>0</v>
      </c>
      <c r="BS550" s="81">
        <v>0</v>
      </c>
      <c r="BT550"/>
      <c r="BU550" s="80">
        <v>4.6390000000000002</v>
      </c>
      <c r="BV550" s="80">
        <v>0</v>
      </c>
      <c r="BW550" s="80">
        <v>0</v>
      </c>
      <c r="BX550" s="80">
        <v>0</v>
      </c>
      <c r="BY550" s="80">
        <v>0</v>
      </c>
      <c r="BZ550" s="80">
        <v>0</v>
      </c>
      <c r="CA550" s="80">
        <v>0</v>
      </c>
      <c r="CB550" s="80">
        <v>0</v>
      </c>
      <c r="CC550" s="80">
        <v>0</v>
      </c>
    </row>
    <row r="551" spans="1:81">
      <c r="A551" s="80" t="s">
        <v>2346</v>
      </c>
      <c r="B551" s="80">
        <v>317</v>
      </c>
      <c r="C551" s="80">
        <v>11</v>
      </c>
      <c r="D551" s="80">
        <v>19</v>
      </c>
      <c r="E551" s="80">
        <v>2014</v>
      </c>
      <c r="F551" s="80" t="s">
        <v>90</v>
      </c>
      <c r="G551" s="80" t="s">
        <v>2335</v>
      </c>
      <c r="H551" s="80" t="s">
        <v>2336</v>
      </c>
      <c r="I551" s="177"/>
      <c r="J551" s="81">
        <v>23.019906680963487</v>
      </c>
      <c r="K551" s="81">
        <v>0.65750469506435094</v>
      </c>
      <c r="L551" s="81">
        <v>1.6045847536744069</v>
      </c>
      <c r="M551" s="81">
        <v>15.242316365508863</v>
      </c>
      <c r="N551" s="81">
        <v>14.053453664465836</v>
      </c>
      <c r="O551" s="81">
        <v>12.61451741831454</v>
      </c>
      <c r="P551" s="81">
        <v>11.910630341556097</v>
      </c>
      <c r="Q551" s="81">
        <v>0.92322004018651305</v>
      </c>
      <c r="R551" s="81">
        <v>0</v>
      </c>
      <c r="S551" s="81">
        <v>1.5729221503670214</v>
      </c>
      <c r="T551" s="82"/>
      <c r="U551" s="81">
        <v>670935</v>
      </c>
      <c r="V551" s="81">
        <v>275</v>
      </c>
      <c r="W551" s="81">
        <v>28</v>
      </c>
      <c r="X551" s="81">
        <v>2923</v>
      </c>
      <c r="Y551" s="81">
        <v>5034</v>
      </c>
      <c r="Z551" s="81">
        <v>7259</v>
      </c>
      <c r="AA551" s="81">
        <v>2372</v>
      </c>
      <c r="AB551" s="81">
        <v>12439</v>
      </c>
      <c r="AC551" s="81">
        <v>0</v>
      </c>
      <c r="AD551" s="81">
        <v>1.5729221503670214</v>
      </c>
      <c r="AE551" s="82"/>
      <c r="AF551" s="81">
        <v>7240774.2305715997</v>
      </c>
      <c r="AG551" s="81">
        <v>633696.94061390089</v>
      </c>
      <c r="AH551" s="81">
        <v>398844.0109457199</v>
      </c>
      <c r="AI551" s="81">
        <v>21192289.49870621</v>
      </c>
      <c r="AJ551" s="81">
        <v>19347297.746280737</v>
      </c>
      <c r="AK551" s="81">
        <v>0</v>
      </c>
      <c r="AL551" s="81">
        <v>0</v>
      </c>
      <c r="AM551" s="81">
        <v>1707688.821349019</v>
      </c>
      <c r="AN551" s="81">
        <v>0</v>
      </c>
      <c r="AO551" s="81">
        <v>0</v>
      </c>
      <c r="AP551" s="82"/>
      <c r="AQ551" s="81">
        <v>117</v>
      </c>
      <c r="AR551" s="81">
        <v>51</v>
      </c>
      <c r="AS551" s="81">
        <v>0</v>
      </c>
      <c r="AT551" s="81">
        <v>0</v>
      </c>
      <c r="AU551" s="81">
        <v>0</v>
      </c>
      <c r="AV551" s="81">
        <v>0</v>
      </c>
      <c r="AW551" s="81" t="s">
        <v>564</v>
      </c>
      <c r="AX551" s="82"/>
      <c r="AY551" s="81">
        <v>531.29999999999995</v>
      </c>
      <c r="AZ551" s="81">
        <v>1033.9000000000001</v>
      </c>
      <c r="BA551" s="81">
        <v>0</v>
      </c>
      <c r="BB551" s="81">
        <v>0</v>
      </c>
      <c r="BC551" s="81">
        <v>0</v>
      </c>
      <c r="BD551" s="81">
        <v>0</v>
      </c>
      <c r="BE551" s="81" t="s">
        <v>564</v>
      </c>
      <c r="BF551" s="82"/>
      <c r="BG551" s="81">
        <v>0</v>
      </c>
      <c r="BH551" s="81">
        <v>0</v>
      </c>
      <c r="BI551" s="81">
        <v>4.6859999999999999</v>
      </c>
      <c r="BJ551" s="81">
        <v>0</v>
      </c>
      <c r="BK551" s="81">
        <v>0</v>
      </c>
      <c r="BL551" s="81">
        <v>0</v>
      </c>
      <c r="BM551" s="82"/>
      <c r="BN551" s="81">
        <v>0</v>
      </c>
      <c r="BO551" s="81">
        <v>0</v>
      </c>
      <c r="BP551" s="81">
        <v>1</v>
      </c>
      <c r="BQ551" s="81">
        <v>0</v>
      </c>
      <c r="BR551" s="81">
        <v>0</v>
      </c>
      <c r="BS551" s="81">
        <v>0</v>
      </c>
      <c r="BT551"/>
      <c r="BU551" s="80">
        <v>4.6859999999999999</v>
      </c>
      <c r="BV551" s="80">
        <v>0</v>
      </c>
      <c r="BW551" s="80">
        <v>0</v>
      </c>
      <c r="BX551" s="80">
        <v>0</v>
      </c>
      <c r="BY551" s="80">
        <v>0</v>
      </c>
      <c r="BZ551" s="80">
        <v>0</v>
      </c>
      <c r="CA551" s="80">
        <v>0</v>
      </c>
      <c r="CB551" s="80">
        <v>0</v>
      </c>
      <c r="CC551" s="80">
        <v>0</v>
      </c>
    </row>
    <row r="552" spans="1:81">
      <c r="A552" s="80" t="s">
        <v>2347</v>
      </c>
      <c r="B552" s="80">
        <v>318</v>
      </c>
      <c r="C552" s="80">
        <v>12</v>
      </c>
      <c r="D552" s="80">
        <v>19</v>
      </c>
      <c r="E552" s="80">
        <v>2015</v>
      </c>
      <c r="F552" s="80" t="s">
        <v>91</v>
      </c>
      <c r="G552" s="80" t="s">
        <v>2335</v>
      </c>
      <c r="H552" s="80" t="s">
        <v>2336</v>
      </c>
      <c r="I552" s="177"/>
      <c r="J552" s="81">
        <v>25.743747201477216</v>
      </c>
      <c r="K552" s="81">
        <v>0.65295680505644083</v>
      </c>
      <c r="L552" s="81">
        <v>1.6854833819143733</v>
      </c>
      <c r="M552" s="81">
        <v>15.485645604535989</v>
      </c>
      <c r="N552" s="81">
        <v>13.30562381557511</v>
      </c>
      <c r="O552" s="81">
        <v>12.614622879105042</v>
      </c>
      <c r="P552" s="81">
        <v>11.889850050117083</v>
      </c>
      <c r="Q552" s="81">
        <v>0.90596631237710801</v>
      </c>
      <c r="R552" s="81">
        <v>0</v>
      </c>
      <c r="S552" s="81">
        <v>1.9835716181258343</v>
      </c>
      <c r="T552" s="82"/>
      <c r="U552" s="81">
        <v>741831</v>
      </c>
      <c r="V552" s="81">
        <v>275</v>
      </c>
      <c r="W552" s="81">
        <v>28</v>
      </c>
      <c r="X552" s="81">
        <v>2923</v>
      </c>
      <c r="Y552" s="81">
        <v>5128</v>
      </c>
      <c r="Z552" s="81">
        <v>7329</v>
      </c>
      <c r="AA552" s="81">
        <v>2366</v>
      </c>
      <c r="AB552" s="81">
        <v>12469</v>
      </c>
      <c r="AC552" s="81">
        <v>0</v>
      </c>
      <c r="AD552" s="81">
        <v>1.9835716181258343</v>
      </c>
      <c r="AE552" s="82"/>
      <c r="AF552" s="81">
        <v>7967265.2289519981</v>
      </c>
      <c r="AG552" s="81">
        <v>561898.45692741242</v>
      </c>
      <c r="AH552" s="81">
        <v>352220.00996772421</v>
      </c>
      <c r="AI552" s="81">
        <v>21971412.185930107</v>
      </c>
      <c r="AJ552" s="81">
        <v>17856590.953106876</v>
      </c>
      <c r="AK552" s="81">
        <v>0</v>
      </c>
      <c r="AL552" s="81">
        <v>0</v>
      </c>
      <c r="AM552" s="81">
        <v>1708824.1445122471</v>
      </c>
      <c r="AN552" s="81">
        <v>0</v>
      </c>
      <c r="AO552" s="81">
        <v>0</v>
      </c>
      <c r="AP552" s="82"/>
      <c r="AQ552" s="81">
        <v>142</v>
      </c>
      <c r="AR552" s="81">
        <v>85</v>
      </c>
      <c r="AS552" s="81">
        <v>0</v>
      </c>
      <c r="AT552" s="81">
        <v>0</v>
      </c>
      <c r="AU552" s="81">
        <v>0</v>
      </c>
      <c r="AV552" s="81">
        <v>0</v>
      </c>
      <c r="AW552" s="81" t="s">
        <v>564</v>
      </c>
      <c r="AX552" s="82"/>
      <c r="AY552" s="81">
        <v>663.3</v>
      </c>
      <c r="AZ552" s="81">
        <v>3115.4</v>
      </c>
      <c r="BA552" s="81">
        <v>0</v>
      </c>
      <c r="BB552" s="81">
        <v>0</v>
      </c>
      <c r="BC552" s="81">
        <v>0</v>
      </c>
      <c r="BD552" s="81">
        <v>0</v>
      </c>
      <c r="BE552" s="81" t="s">
        <v>564</v>
      </c>
      <c r="BF552" s="82"/>
      <c r="BG552" s="81">
        <v>0</v>
      </c>
      <c r="BH552" s="81">
        <v>0</v>
      </c>
      <c r="BI552" s="81">
        <v>5.7729999999999997</v>
      </c>
      <c r="BJ552" s="81">
        <v>0</v>
      </c>
      <c r="BK552" s="81">
        <v>0</v>
      </c>
      <c r="BL552" s="81">
        <v>0</v>
      </c>
      <c r="BM552" s="82"/>
      <c r="BN552" s="81">
        <v>0</v>
      </c>
      <c r="BO552" s="81">
        <v>0</v>
      </c>
      <c r="BP552" s="81">
        <v>1</v>
      </c>
      <c r="BQ552" s="81">
        <v>0</v>
      </c>
      <c r="BR552" s="81">
        <v>0</v>
      </c>
      <c r="BS552" s="81">
        <v>0</v>
      </c>
      <c r="BT552"/>
      <c r="BU552" s="80">
        <v>5.7729999999999997</v>
      </c>
      <c r="BV552" s="80">
        <v>0</v>
      </c>
      <c r="BW552" s="80">
        <v>0</v>
      </c>
      <c r="BX552" s="80">
        <v>0</v>
      </c>
      <c r="BY552" s="80">
        <v>0</v>
      </c>
      <c r="BZ552" s="80">
        <v>0</v>
      </c>
      <c r="CA552" s="80">
        <v>0</v>
      </c>
      <c r="CB552" s="80">
        <v>0</v>
      </c>
      <c r="CC552" s="80">
        <v>0</v>
      </c>
    </row>
    <row r="553" spans="1:81">
      <c r="A553" s="80" t="s">
        <v>2348</v>
      </c>
      <c r="B553" s="80">
        <v>319</v>
      </c>
      <c r="C553" s="80">
        <v>13</v>
      </c>
      <c r="D553" s="80">
        <v>19</v>
      </c>
      <c r="E553" s="80">
        <v>2016</v>
      </c>
      <c r="F553" s="80" t="s">
        <v>92</v>
      </c>
      <c r="G553" s="80" t="s">
        <v>2335</v>
      </c>
      <c r="H553" s="80" t="s">
        <v>2336</v>
      </c>
      <c r="I553" s="177"/>
      <c r="J553" s="81">
        <v>27.84927995534046</v>
      </c>
      <c r="K553" s="81">
        <v>0.62925777713491671</v>
      </c>
      <c r="L553" s="81">
        <v>1.9605146444912249</v>
      </c>
      <c r="M553" s="81">
        <v>13.318033662604526</v>
      </c>
      <c r="N553" s="81">
        <v>13.942067892590496</v>
      </c>
      <c r="O553" s="81">
        <v>12.622965589100676</v>
      </c>
      <c r="P553" s="81">
        <v>11.884433850712517</v>
      </c>
      <c r="Q553" s="81">
        <v>0.87696725780181628</v>
      </c>
      <c r="R553" s="81">
        <v>0</v>
      </c>
      <c r="S553" s="81">
        <v>1.5354265368384787</v>
      </c>
      <c r="T553" s="82"/>
      <c r="U553" s="81">
        <v>758186</v>
      </c>
      <c r="V553" s="81">
        <v>275</v>
      </c>
      <c r="W553" s="81">
        <v>28</v>
      </c>
      <c r="X553" s="81">
        <v>2923</v>
      </c>
      <c r="Y553" s="81">
        <v>5127</v>
      </c>
      <c r="Z553" s="81">
        <v>7424</v>
      </c>
      <c r="AA553" s="81">
        <v>2446</v>
      </c>
      <c r="AB553" s="81">
        <v>12416</v>
      </c>
      <c r="AC553" s="81">
        <v>0</v>
      </c>
      <c r="AD553" s="81">
        <v>1.535426536838479</v>
      </c>
      <c r="AE553" s="82"/>
      <c r="AF553" s="81">
        <v>8944392.3597633969</v>
      </c>
      <c r="AG553" s="81">
        <v>535400.55865649914</v>
      </c>
      <c r="AH553" s="81">
        <v>324333.27696431812</v>
      </c>
      <c r="AI553" s="81">
        <v>20445576.71930515</v>
      </c>
      <c r="AJ553" s="81">
        <v>18975951.216665559</v>
      </c>
      <c r="AK553" s="81">
        <v>0</v>
      </c>
      <c r="AL553" s="81">
        <v>0</v>
      </c>
      <c r="AM553" s="81">
        <v>1702882.662560228</v>
      </c>
      <c r="AN553" s="81">
        <v>0</v>
      </c>
      <c r="AO553" s="81">
        <v>0</v>
      </c>
      <c r="AP553" s="82"/>
      <c r="AQ553" s="81">
        <v>159</v>
      </c>
      <c r="AR553" s="81">
        <v>118</v>
      </c>
      <c r="AS553" s="81">
        <v>1</v>
      </c>
      <c r="AT553" s="81">
        <v>0</v>
      </c>
      <c r="AU553" s="81">
        <v>0</v>
      </c>
      <c r="AV553" s="81">
        <v>0</v>
      </c>
      <c r="AW553" s="81" t="s">
        <v>564</v>
      </c>
      <c r="AX553" s="82"/>
      <c r="AY553" s="81">
        <v>756.4</v>
      </c>
      <c r="AZ553" s="81">
        <v>4327</v>
      </c>
      <c r="BA553" s="81">
        <v>19.2</v>
      </c>
      <c r="BB553" s="81">
        <v>0</v>
      </c>
      <c r="BC553" s="81">
        <v>0</v>
      </c>
      <c r="BD553" s="81">
        <v>0</v>
      </c>
      <c r="BE553" s="81" t="s">
        <v>564</v>
      </c>
      <c r="BF553" s="82"/>
      <c r="BG553" s="81">
        <v>0</v>
      </c>
      <c r="BH553" s="81">
        <v>0</v>
      </c>
      <c r="BI553" s="81">
        <v>5.4429999999999996</v>
      </c>
      <c r="BJ553" s="81">
        <v>0</v>
      </c>
      <c r="BK553" s="81">
        <v>0</v>
      </c>
      <c r="BL553" s="81">
        <v>0</v>
      </c>
      <c r="BM553" s="82"/>
      <c r="BN553" s="81">
        <v>0</v>
      </c>
      <c r="BO553" s="81">
        <v>0</v>
      </c>
      <c r="BP553" s="81">
        <v>1</v>
      </c>
      <c r="BQ553" s="81">
        <v>0</v>
      </c>
      <c r="BR553" s="81">
        <v>0</v>
      </c>
      <c r="BS553" s="81">
        <v>0</v>
      </c>
      <c r="BT553"/>
      <c r="BU553" s="80">
        <v>5.4429999999999996</v>
      </c>
      <c r="BV553" s="80">
        <v>0</v>
      </c>
      <c r="BW553" s="80">
        <v>0</v>
      </c>
      <c r="BX553" s="80">
        <v>0</v>
      </c>
      <c r="BY553" s="80">
        <v>0</v>
      </c>
      <c r="BZ553" s="80">
        <v>0</v>
      </c>
      <c r="CA553" s="80">
        <v>0</v>
      </c>
      <c r="CB553" s="80">
        <v>0</v>
      </c>
      <c r="CC553" s="80">
        <v>0</v>
      </c>
    </row>
    <row r="554" spans="1:81">
      <c r="A554" s="80" t="s">
        <v>2349</v>
      </c>
      <c r="B554" s="80">
        <v>320</v>
      </c>
      <c r="C554" s="80">
        <v>14</v>
      </c>
      <c r="D554" s="80">
        <v>19</v>
      </c>
      <c r="E554" s="80">
        <v>2017</v>
      </c>
      <c r="F554" s="80" t="s">
        <v>71</v>
      </c>
      <c r="G554" s="80" t="s">
        <v>2335</v>
      </c>
      <c r="H554" s="80" t="s">
        <v>2336</v>
      </c>
      <c r="I554" s="177"/>
      <c r="J554" s="81">
        <v>24.24138844120915</v>
      </c>
      <c r="K554" s="81">
        <v>0.62986982270467251</v>
      </c>
      <c r="L554" s="81">
        <v>1.7983213511114271</v>
      </c>
      <c r="M554" s="81">
        <v>13.512680840856593</v>
      </c>
      <c r="N554" s="81">
        <v>15.765326035121964</v>
      </c>
      <c r="O554" s="81">
        <v>12.544102439365407</v>
      </c>
      <c r="P554" s="81">
        <v>11.76569871305586</v>
      </c>
      <c r="Q554" s="81">
        <v>0.8502066015571178</v>
      </c>
      <c r="R554" s="81">
        <v>0</v>
      </c>
      <c r="S554" s="81">
        <v>1.8785139674474014</v>
      </c>
      <c r="T554" s="82"/>
      <c r="U554" s="81">
        <v>703081</v>
      </c>
      <c r="V554" s="81">
        <v>275</v>
      </c>
      <c r="W554" s="81">
        <v>28</v>
      </c>
      <c r="X554" s="81">
        <v>2923</v>
      </c>
      <c r="Y554" s="81">
        <v>5240</v>
      </c>
      <c r="Z554" s="81">
        <v>7500</v>
      </c>
      <c r="AA554" s="81">
        <v>2437</v>
      </c>
      <c r="AB554" s="81">
        <v>12448</v>
      </c>
      <c r="AC554" s="81">
        <v>0</v>
      </c>
      <c r="AD554" s="81">
        <v>1.878513967447401</v>
      </c>
      <c r="AE554" s="82"/>
      <c r="AF554" s="81">
        <v>7776652.6691779513</v>
      </c>
      <c r="AG554" s="81">
        <v>541025.61528157943</v>
      </c>
      <c r="AH554" s="81">
        <v>398808.10834244022</v>
      </c>
      <c r="AI554" s="81">
        <v>21745437.407186341</v>
      </c>
      <c r="AJ554" s="81">
        <v>21928983.851741761</v>
      </c>
      <c r="AK554" s="81">
        <v>0</v>
      </c>
      <c r="AL554" s="81">
        <v>0</v>
      </c>
      <c r="AM554" s="81">
        <v>1709942.949319741</v>
      </c>
      <c r="AN554" s="81">
        <v>0</v>
      </c>
      <c r="AO554" s="81">
        <v>0</v>
      </c>
      <c r="AP554" s="82"/>
      <c r="AQ554" s="81">
        <v>183</v>
      </c>
      <c r="AR554" s="81">
        <v>135</v>
      </c>
      <c r="AS554" s="81">
        <v>2</v>
      </c>
      <c r="AT554" s="81">
        <v>0</v>
      </c>
      <c r="AU554" s="81">
        <v>0</v>
      </c>
      <c r="AV554" s="81">
        <v>0</v>
      </c>
      <c r="AW554" s="81" t="s">
        <v>564</v>
      </c>
      <c r="AX554" s="82"/>
      <c r="AY554" s="81">
        <v>882.6</v>
      </c>
      <c r="AZ554" s="81">
        <v>5060.6000000000004</v>
      </c>
      <c r="BA554" s="81">
        <v>38.4</v>
      </c>
      <c r="BB554" s="81">
        <v>0</v>
      </c>
      <c r="BC554" s="81">
        <v>0</v>
      </c>
      <c r="BD554" s="81">
        <v>0</v>
      </c>
      <c r="BE554" s="81" t="s">
        <v>564</v>
      </c>
      <c r="BF554" s="82"/>
      <c r="BG554" s="81">
        <v>0</v>
      </c>
      <c r="BH554" s="81">
        <v>0</v>
      </c>
      <c r="BI554" s="81">
        <v>5.2539999999999996</v>
      </c>
      <c r="BJ554" s="81">
        <v>0</v>
      </c>
      <c r="BK554" s="81">
        <v>0</v>
      </c>
      <c r="BL554" s="81">
        <v>0</v>
      </c>
      <c r="BM554" s="82"/>
      <c r="BN554" s="81">
        <v>0</v>
      </c>
      <c r="BO554" s="81">
        <v>0</v>
      </c>
      <c r="BP554" s="81">
        <v>1</v>
      </c>
      <c r="BQ554" s="81">
        <v>0</v>
      </c>
      <c r="BR554" s="81">
        <v>0</v>
      </c>
      <c r="BS554" s="81">
        <v>0</v>
      </c>
      <c r="BT554"/>
      <c r="BU554" s="80">
        <v>5.2539999999999996</v>
      </c>
      <c r="BV554" s="80">
        <v>0</v>
      </c>
      <c r="BW554" s="80">
        <v>0</v>
      </c>
      <c r="BX554" s="80">
        <v>0</v>
      </c>
      <c r="BY554" s="80">
        <v>0</v>
      </c>
      <c r="BZ554" s="80">
        <v>0</v>
      </c>
      <c r="CA554" s="80">
        <v>0</v>
      </c>
      <c r="CB554" s="80">
        <v>0</v>
      </c>
      <c r="CC554" s="80">
        <v>0</v>
      </c>
    </row>
    <row r="555" spans="1:81">
      <c r="A555" s="80" t="s">
        <v>2350</v>
      </c>
      <c r="B555" s="80">
        <v>321</v>
      </c>
      <c r="C555" s="80">
        <v>15</v>
      </c>
      <c r="D555" s="80">
        <v>19</v>
      </c>
      <c r="E555" s="80">
        <v>2018</v>
      </c>
      <c r="F555" s="80" t="s">
        <v>93</v>
      </c>
      <c r="G555" s="80" t="s">
        <v>2335</v>
      </c>
      <c r="H555" s="80" t="s">
        <v>2336</v>
      </c>
      <c r="I555" s="177"/>
      <c r="J555" s="81">
        <v>27.954907131322031</v>
      </c>
      <c r="K555" s="81">
        <v>0.59475861432543209</v>
      </c>
      <c r="L555" s="81">
        <v>1.6817824145507181</v>
      </c>
      <c r="M555" s="81">
        <v>13.786406787077166</v>
      </c>
      <c r="N555" s="81">
        <v>13.637807015758124</v>
      </c>
      <c r="O555" s="81">
        <v>12.324837366165891</v>
      </c>
      <c r="P555" s="81">
        <v>11.581661763038726</v>
      </c>
      <c r="Q555" s="81">
        <v>0.79161076153223209</v>
      </c>
      <c r="R555" s="81">
        <v>0</v>
      </c>
      <c r="S555" s="81">
        <v>2.0496082673976619</v>
      </c>
      <c r="T555" s="82"/>
      <c r="U555" s="81">
        <v>899458</v>
      </c>
      <c r="V555" s="81">
        <v>275</v>
      </c>
      <c r="W555" s="81">
        <v>28</v>
      </c>
      <c r="X555" s="81">
        <v>2923</v>
      </c>
      <c r="Y555" s="81">
        <v>5413</v>
      </c>
      <c r="Z555" s="81">
        <v>7510</v>
      </c>
      <c r="AA555" s="81">
        <v>2423</v>
      </c>
      <c r="AB555" s="81">
        <v>12490</v>
      </c>
      <c r="AC555" s="81">
        <v>0</v>
      </c>
      <c r="AD555" s="81">
        <v>2.0496082673976619</v>
      </c>
      <c r="AE555" s="82"/>
      <c r="AF555" s="81">
        <v>9259694.65138443</v>
      </c>
      <c r="AG555" s="81">
        <v>493326.97402394441</v>
      </c>
      <c r="AH555" s="81">
        <v>376630.98531010147</v>
      </c>
      <c r="AI555" s="81">
        <v>21687900.10640242</v>
      </c>
      <c r="AJ555" s="81">
        <v>19967595.769539971</v>
      </c>
      <c r="AK555" s="81">
        <v>0</v>
      </c>
      <c r="AL555" s="81">
        <v>0</v>
      </c>
      <c r="AM555" s="81">
        <v>1719262.372788494</v>
      </c>
      <c r="AN555" s="81">
        <v>0</v>
      </c>
      <c r="AO555" s="81">
        <v>0</v>
      </c>
      <c r="AP555" s="82"/>
      <c r="AQ555" s="81">
        <v>197</v>
      </c>
      <c r="AR555" s="81">
        <v>148</v>
      </c>
      <c r="AS555" s="81">
        <v>2</v>
      </c>
      <c r="AT555" s="81">
        <v>0</v>
      </c>
      <c r="AU555" s="81">
        <v>0</v>
      </c>
      <c r="AV555" s="81">
        <v>0</v>
      </c>
      <c r="AW555" s="81" t="s">
        <v>564</v>
      </c>
      <c r="AX555" s="82"/>
      <c r="AY555" s="81">
        <v>955.1</v>
      </c>
      <c r="AZ555" s="81">
        <v>6666</v>
      </c>
      <c r="BA555" s="81">
        <v>38</v>
      </c>
      <c r="BB555" s="81">
        <v>0</v>
      </c>
      <c r="BC555" s="81">
        <v>0</v>
      </c>
      <c r="BD555" s="81">
        <v>0</v>
      </c>
      <c r="BE555" s="81" t="s">
        <v>564</v>
      </c>
      <c r="BF555" s="82"/>
      <c r="BG555" s="81">
        <v>0</v>
      </c>
      <c r="BH555" s="81">
        <v>0</v>
      </c>
      <c r="BI555" s="81">
        <v>5.96</v>
      </c>
      <c r="BJ555" s="81">
        <v>0</v>
      </c>
      <c r="BK555" s="81">
        <v>0</v>
      </c>
      <c r="BL555" s="81">
        <v>0</v>
      </c>
      <c r="BM555" s="82"/>
      <c r="BN555" s="81">
        <v>0</v>
      </c>
      <c r="BO555" s="81">
        <v>0</v>
      </c>
      <c r="BP555" s="81">
        <v>1</v>
      </c>
      <c r="BQ555" s="81">
        <v>0</v>
      </c>
      <c r="BR555" s="81">
        <v>0</v>
      </c>
      <c r="BS555" s="81">
        <v>0</v>
      </c>
      <c r="BT555"/>
      <c r="BU555" s="80">
        <v>5.96</v>
      </c>
      <c r="BV555" s="80">
        <v>0</v>
      </c>
      <c r="BW555" s="80">
        <v>0</v>
      </c>
      <c r="BX555" s="80">
        <v>0</v>
      </c>
      <c r="BY555" s="80">
        <v>0</v>
      </c>
      <c r="BZ555" s="80">
        <v>0</v>
      </c>
      <c r="CA555" s="80">
        <v>0</v>
      </c>
      <c r="CB555" s="80">
        <v>0</v>
      </c>
      <c r="CC555" s="80">
        <v>0</v>
      </c>
    </row>
    <row r="556" spans="1:81">
      <c r="A556" s="80" t="s">
        <v>2351</v>
      </c>
      <c r="B556" s="80">
        <v>322</v>
      </c>
      <c r="C556" s="80">
        <v>16</v>
      </c>
      <c r="D556" s="80">
        <v>19</v>
      </c>
      <c r="E556" s="80">
        <v>2019</v>
      </c>
      <c r="F556" s="80" t="s">
        <v>73</v>
      </c>
      <c r="G556" s="80" t="s">
        <v>2335</v>
      </c>
      <c r="H556" s="80" t="s">
        <v>2336</v>
      </c>
      <c r="I556" s="177"/>
      <c r="J556" s="81">
        <v>36.787561385833428</v>
      </c>
      <c r="K556" s="81">
        <v>0.54199560056784946</v>
      </c>
      <c r="L556" s="81">
        <v>1.6957615257370815</v>
      </c>
      <c r="M556" s="81">
        <v>12.585119146481707</v>
      </c>
      <c r="N556" s="81">
        <v>13.148018594936286</v>
      </c>
      <c r="O556" s="81">
        <v>12.092925505514138</v>
      </c>
      <c r="P556" s="81">
        <v>11.351146411425143</v>
      </c>
      <c r="Q556" s="81">
        <v>0.7701256982114798</v>
      </c>
      <c r="R556" s="81">
        <v>0</v>
      </c>
      <c r="S556" s="81">
        <v>2.3177574555586364</v>
      </c>
      <c r="T556" s="82"/>
      <c r="U556" s="81">
        <v>1188293</v>
      </c>
      <c r="V556" s="81">
        <v>275</v>
      </c>
      <c r="W556" s="81">
        <v>28</v>
      </c>
      <c r="X556" s="81">
        <v>2923</v>
      </c>
      <c r="Y556" s="81">
        <v>5487</v>
      </c>
      <c r="Z556" s="81">
        <v>7571</v>
      </c>
      <c r="AA556" s="81">
        <v>2357</v>
      </c>
      <c r="AB556" s="81">
        <v>12480</v>
      </c>
      <c r="AC556" s="81">
        <v>0</v>
      </c>
      <c r="AD556" s="81">
        <v>2.317757455558636</v>
      </c>
      <c r="AE556" s="82"/>
      <c r="AF556" s="81">
        <v>12331620.95414272</v>
      </c>
      <c r="AG556" s="81">
        <v>476480.79652465822</v>
      </c>
      <c r="AH556" s="81">
        <v>392498.09509088128</v>
      </c>
      <c r="AI556" s="81">
        <v>20602238.345951252</v>
      </c>
      <c r="AJ556" s="81">
        <v>19119692.718542181</v>
      </c>
      <c r="AK556" s="81">
        <v>0</v>
      </c>
      <c r="AL556" s="81">
        <v>0</v>
      </c>
      <c r="AM556" s="81">
        <v>1699682.0506103004</v>
      </c>
      <c r="AN556" s="81">
        <v>0</v>
      </c>
      <c r="AO556" s="81">
        <v>0</v>
      </c>
      <c r="AP556" s="82"/>
      <c r="AQ556" s="81">
        <v>218</v>
      </c>
      <c r="AR556" s="81">
        <v>156</v>
      </c>
      <c r="AS556" s="81">
        <v>2</v>
      </c>
      <c r="AT556" s="81">
        <v>0</v>
      </c>
      <c r="AU556" s="81">
        <v>0</v>
      </c>
      <c r="AV556" s="81">
        <v>0</v>
      </c>
      <c r="AW556" s="81" t="s">
        <v>564</v>
      </c>
      <c r="AX556" s="82"/>
      <c r="AY556" s="81">
        <v>1069.899999999999</v>
      </c>
      <c r="AZ556" s="81">
        <v>6945.2999999999993</v>
      </c>
      <c r="BA556" s="81">
        <v>38.4</v>
      </c>
      <c r="BB556" s="81">
        <v>0</v>
      </c>
      <c r="BC556" s="81">
        <v>0</v>
      </c>
      <c r="BD556" s="81">
        <v>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2352</v>
      </c>
      <c r="B557" s="80">
        <v>323</v>
      </c>
      <c r="C557" s="80">
        <v>17</v>
      </c>
      <c r="D557" s="80">
        <v>19</v>
      </c>
      <c r="E557" s="80">
        <v>2020</v>
      </c>
      <c r="F557" s="80" t="s">
        <v>218</v>
      </c>
      <c r="G557" s="80" t="s">
        <v>2335</v>
      </c>
      <c r="H557" s="80" t="s">
        <v>2336</v>
      </c>
      <c r="I557" s="177"/>
      <c r="J557" s="81">
        <v>29.74509304820932</v>
      </c>
      <c r="K557" s="81">
        <v>0.67407408852277462</v>
      </c>
      <c r="L557" s="81">
        <v>2.4503378331010812</v>
      </c>
      <c r="M557" s="81">
        <v>12.986747169466764</v>
      </c>
      <c r="N557" s="81">
        <v>13.218629180917516</v>
      </c>
      <c r="O557" s="81">
        <v>10.719663525487277</v>
      </c>
      <c r="P557" s="81">
        <v>11.094762826225683</v>
      </c>
      <c r="Q557" s="81">
        <v>0.73668585912616247</v>
      </c>
      <c r="R557" s="81">
        <v>0</v>
      </c>
      <c r="S557" s="81">
        <v>2.176138470910741</v>
      </c>
      <c r="T557" s="82"/>
      <c r="U557" s="81">
        <v>1020614</v>
      </c>
      <c r="V557" s="81">
        <v>321</v>
      </c>
      <c r="W557" s="81">
        <v>43</v>
      </c>
      <c r="X557" s="81">
        <v>3165</v>
      </c>
      <c r="Y557" s="81">
        <v>5643</v>
      </c>
      <c r="Z557" s="81">
        <v>7660</v>
      </c>
      <c r="AA557" s="81">
        <v>2503</v>
      </c>
      <c r="AB557" s="81">
        <v>12494</v>
      </c>
      <c r="AC557" s="81">
        <v>0</v>
      </c>
      <c r="AD557" s="81">
        <v>2.176138470910741</v>
      </c>
      <c r="AE557" s="82"/>
      <c r="AF557" s="81">
        <v>10365107.89281643</v>
      </c>
      <c r="AG557" s="81">
        <v>541945.61846721312</v>
      </c>
      <c r="AH557" s="81">
        <v>600027.25260654814</v>
      </c>
      <c r="AI557" s="81">
        <v>21742319.741283588</v>
      </c>
      <c r="AJ557" s="81">
        <v>19285085.914410207</v>
      </c>
      <c r="AK557" s="81"/>
      <c r="AL557" s="81"/>
      <c r="AM557" s="81">
        <v>1630605.8112351925</v>
      </c>
      <c r="AN557" s="81"/>
      <c r="AO557" s="81"/>
      <c r="AP557" s="82"/>
      <c r="AQ557" s="81">
        <v>234</v>
      </c>
      <c r="AR557" s="81">
        <v>162</v>
      </c>
      <c r="AS557" s="81">
        <v>2</v>
      </c>
      <c r="AT557" s="81">
        <v>0</v>
      </c>
      <c r="AU557" s="81">
        <v>0</v>
      </c>
      <c r="AV557" s="81">
        <v>0</v>
      </c>
      <c r="AW557" s="81">
        <v>2</v>
      </c>
      <c r="AX557" s="82"/>
      <c r="AY557" s="81">
        <v>1154.099999999999</v>
      </c>
      <c r="AZ557" s="81">
        <v>7166.4</v>
      </c>
      <c r="BA557" s="81">
        <v>38.4</v>
      </c>
      <c r="BB557" s="81">
        <v>0</v>
      </c>
      <c r="BC557" s="81">
        <v>0</v>
      </c>
      <c r="BD557" s="81">
        <v>0</v>
      </c>
      <c r="BE557" s="81">
        <v>38.4</v>
      </c>
      <c r="BF557" s="82"/>
      <c r="BG557" s="81">
        <v>0</v>
      </c>
      <c r="BH557" s="81">
        <v>0</v>
      </c>
      <c r="BI557" s="81">
        <v>6.6660000000000004</v>
      </c>
      <c r="BJ557" s="81">
        <v>0</v>
      </c>
      <c r="BK557" s="81">
        <v>0</v>
      </c>
      <c r="BL557" s="81">
        <v>0</v>
      </c>
      <c r="BM557" s="82"/>
      <c r="BN557" s="81">
        <v>0</v>
      </c>
      <c r="BO557" s="81">
        <v>0</v>
      </c>
      <c r="BP557" s="81">
        <v>1</v>
      </c>
      <c r="BQ557" s="81">
        <v>0</v>
      </c>
      <c r="BR557" s="81">
        <v>0</v>
      </c>
      <c r="BS557" s="81">
        <v>0</v>
      </c>
      <c r="BT557"/>
      <c r="BU557" s="80">
        <v>6.6660000000000004</v>
      </c>
      <c r="BV557" s="80">
        <v>0</v>
      </c>
      <c r="BW557" s="80">
        <v>0</v>
      </c>
      <c r="BX557" s="80">
        <v>0</v>
      </c>
      <c r="BY557" s="80">
        <v>0</v>
      </c>
      <c r="BZ557" s="80">
        <v>0</v>
      </c>
      <c r="CA557" s="80">
        <v>0</v>
      </c>
      <c r="CB557" s="80">
        <v>0</v>
      </c>
      <c r="CC557" s="80">
        <v>0</v>
      </c>
    </row>
    <row r="558" spans="1:81">
      <c r="A558" s="80" t="s">
        <v>2353</v>
      </c>
      <c r="B558" s="80">
        <v>323</v>
      </c>
      <c r="C558" s="80">
        <v>18</v>
      </c>
      <c r="D558" s="80">
        <v>19</v>
      </c>
      <c r="E558" s="80">
        <v>2021</v>
      </c>
      <c r="F558" s="80" t="s">
        <v>75</v>
      </c>
      <c r="G558" s="174" t="s">
        <v>2335</v>
      </c>
      <c r="H558" s="80" t="s">
        <v>2336</v>
      </c>
      <c r="I558" s="177"/>
      <c r="J558" s="81">
        <v>45.253071307306321</v>
      </c>
      <c r="K558" s="81">
        <v>0.73344734083326113</v>
      </c>
      <c r="L558" s="81">
        <v>2.2764206720178732</v>
      </c>
      <c r="M558" s="81">
        <v>14.251212277675471</v>
      </c>
      <c r="N558" s="81">
        <v>12.531676516826009</v>
      </c>
      <c r="O558" s="81">
        <v>10.485371035443233</v>
      </c>
      <c r="P558" s="81">
        <v>11.595039666952349</v>
      </c>
      <c r="Q558" s="81">
        <v>0.73657607027487071</v>
      </c>
      <c r="R558" s="81">
        <v>0</v>
      </c>
      <c r="S558" s="81">
        <v>2.0291616077174268</v>
      </c>
      <c r="T558" s="82"/>
      <c r="U558" s="81">
        <v>1504760</v>
      </c>
      <c r="V558" s="81">
        <v>321</v>
      </c>
      <c r="W558" s="81">
        <v>43</v>
      </c>
      <c r="X558" s="81">
        <v>3165</v>
      </c>
      <c r="Y558" s="81">
        <v>5556</v>
      </c>
      <c r="Z558" s="81">
        <v>7715</v>
      </c>
      <c r="AA558" s="81">
        <v>2551</v>
      </c>
      <c r="AB558" s="81">
        <v>12344</v>
      </c>
      <c r="AC558" s="81">
        <v>0</v>
      </c>
      <c r="AD558" s="81">
        <v>2.0291616077174268</v>
      </c>
      <c r="AE558" s="82"/>
      <c r="AF558" s="81">
        <v>15045010.274565637</v>
      </c>
      <c r="AG558" s="81">
        <v>588090.03420325543</v>
      </c>
      <c r="AH558" s="81">
        <v>489283.92212264746</v>
      </c>
      <c r="AI558" s="81">
        <v>23652430.671113033</v>
      </c>
      <c r="AJ558" s="81">
        <v>18207134.584243331</v>
      </c>
      <c r="AK558" s="81">
        <v>0</v>
      </c>
      <c r="AL558" s="81">
        <v>0</v>
      </c>
      <c r="AM558" s="81">
        <v>1620321.4310995194</v>
      </c>
      <c r="AN558" s="81">
        <v>0</v>
      </c>
      <c r="AO558" s="81">
        <v>0</v>
      </c>
      <c r="AP558" s="82"/>
      <c r="AQ558" s="81">
        <v>266</v>
      </c>
      <c r="AR558" s="81">
        <v>166</v>
      </c>
      <c r="AS558" s="81">
        <v>2</v>
      </c>
      <c r="AT558" s="81">
        <v>0</v>
      </c>
      <c r="AU558" s="81">
        <v>0</v>
      </c>
      <c r="AV558" s="81">
        <v>0</v>
      </c>
      <c r="AW558" s="81"/>
      <c r="AX558" s="82"/>
      <c r="AY558" s="81">
        <v>1356.899999999999</v>
      </c>
      <c r="AZ558" s="81">
        <v>7345.4</v>
      </c>
      <c r="BA558" s="81">
        <v>38.4</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2354</v>
      </c>
      <c r="B559" s="80">
        <v>323</v>
      </c>
      <c r="C559" s="80">
        <v>19</v>
      </c>
      <c r="D559" s="80">
        <v>19</v>
      </c>
      <c r="E559" s="80">
        <v>2022</v>
      </c>
      <c r="F559" s="80" t="s">
        <v>568</v>
      </c>
      <c r="G559" s="174" t="s">
        <v>2335</v>
      </c>
      <c r="H559" s="80" t="s">
        <v>2336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303</v>
      </c>
      <c r="AR559" s="81">
        <v>171</v>
      </c>
      <c r="AS559" s="81">
        <v>2</v>
      </c>
      <c r="AT559" s="81">
        <v>0</v>
      </c>
      <c r="AU559" s="81">
        <v>0</v>
      </c>
      <c r="AV559" s="81">
        <v>0</v>
      </c>
      <c r="AW559" s="81"/>
      <c r="AX559" s="82"/>
      <c r="AY559" s="81">
        <v>1627.9000000000008</v>
      </c>
      <c r="AZ559" s="81">
        <v>7592.9</v>
      </c>
      <c r="BA559" s="81">
        <v>38.4</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2359</v>
      </c>
      <c r="B560" s="80">
        <v>511</v>
      </c>
      <c r="C560" s="80">
        <v>1</v>
      </c>
      <c r="D560" s="80">
        <v>31</v>
      </c>
      <c r="E560" s="80">
        <v>1990</v>
      </c>
      <c r="F560" s="80" t="s">
        <v>562</v>
      </c>
      <c r="G560" s="80" t="s">
        <v>2360</v>
      </c>
      <c r="H560" s="80" t="s">
        <v>2361</v>
      </c>
      <c r="I560" s="177"/>
      <c r="J560" s="81">
        <v>38077.037663182389</v>
      </c>
      <c r="K560" s="81">
        <v>386.48912305400091</v>
      </c>
      <c r="L560" s="81">
        <v>283.22457402594296</v>
      </c>
      <c r="M560" s="81">
        <v>1811.5163449153617</v>
      </c>
      <c r="N560" s="81">
        <v>2270.122603977492</v>
      </c>
      <c r="O560" s="81">
        <v>1468.4800096614213</v>
      </c>
      <c r="P560" s="81">
        <v>1949.1325266144415</v>
      </c>
      <c r="Q560" s="81">
        <v>118.6132946871921</v>
      </c>
      <c r="R560" s="81">
        <v>458.23739156976836</v>
      </c>
      <c r="S560" s="81">
        <v>118.31345999999996</v>
      </c>
      <c r="T560" s="82"/>
      <c r="U560" s="81">
        <v>686797784</v>
      </c>
      <c r="V560" s="81">
        <v>86208</v>
      </c>
      <c r="W560" s="81">
        <v>3081</v>
      </c>
      <c r="X560" s="81">
        <v>555758</v>
      </c>
      <c r="Y560" s="81">
        <v>609712</v>
      </c>
      <c r="Z560" s="81">
        <v>604003</v>
      </c>
      <c r="AA560" s="81">
        <v>473271</v>
      </c>
      <c r="AB560" s="81">
        <v>1925877</v>
      </c>
      <c r="AC560" s="81">
        <v>79367541</v>
      </c>
      <c r="AD560" s="81">
        <v>118.31345999999998</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2362</v>
      </c>
      <c r="B561" s="80">
        <v>512</v>
      </c>
      <c r="C561" s="80">
        <v>2</v>
      </c>
      <c r="D561" s="80">
        <v>31</v>
      </c>
      <c r="E561" s="80">
        <v>2005</v>
      </c>
      <c r="F561" s="80" t="s">
        <v>565</v>
      </c>
      <c r="G561" s="80" t="s">
        <v>2360</v>
      </c>
      <c r="H561" s="80" t="s">
        <v>2361</v>
      </c>
      <c r="I561" s="177"/>
      <c r="J561" s="81">
        <v>35771.575350424988</v>
      </c>
      <c r="K561" s="81">
        <v>251.8268574025893</v>
      </c>
      <c r="L561" s="81">
        <v>243.50139106378364</v>
      </c>
      <c r="M561" s="81">
        <v>3478.021461369699</v>
      </c>
      <c r="N561" s="81">
        <v>4059.0177083679782</v>
      </c>
      <c r="O561" s="81">
        <v>2250.1478619681161</v>
      </c>
      <c r="P561" s="81">
        <v>1889.41471121019</v>
      </c>
      <c r="Q561" s="81">
        <v>115.17366755788609</v>
      </c>
      <c r="R561" s="81">
        <v>455.1024727152444</v>
      </c>
      <c r="S561" s="81">
        <v>252.96987395268002</v>
      </c>
      <c r="T561" s="82"/>
      <c r="U561" s="81">
        <v>729559869</v>
      </c>
      <c r="V561" s="81">
        <v>70437</v>
      </c>
      <c r="W561" s="81">
        <v>2991</v>
      </c>
      <c r="X561" s="81">
        <v>508470</v>
      </c>
      <c r="Y561" s="81">
        <v>750127</v>
      </c>
      <c r="Z561" s="81">
        <v>1070994</v>
      </c>
      <c r="AA561" s="81">
        <v>375729</v>
      </c>
      <c r="AB561" s="81">
        <v>1954919</v>
      </c>
      <c r="AC561" s="81">
        <v>80475449</v>
      </c>
      <c r="AD561" s="81">
        <v>252.96987395268002</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2363</v>
      </c>
      <c r="B562" s="80">
        <v>513</v>
      </c>
      <c r="C562" s="80">
        <v>3</v>
      </c>
      <c r="D562" s="80">
        <v>31</v>
      </c>
      <c r="E562" s="80">
        <v>2006</v>
      </c>
      <c r="F562" s="80" t="s">
        <v>566</v>
      </c>
      <c r="G562" s="80" t="s">
        <v>2360</v>
      </c>
      <c r="H562" s="80" t="s">
        <v>2361</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2364</v>
      </c>
      <c r="B563" s="80">
        <v>514</v>
      </c>
      <c r="C563" s="80">
        <v>4</v>
      </c>
      <c r="D563" s="80">
        <v>31</v>
      </c>
      <c r="E563" s="80">
        <v>2007</v>
      </c>
      <c r="F563" s="80" t="s">
        <v>567</v>
      </c>
      <c r="G563" s="80" t="s">
        <v>2360</v>
      </c>
      <c r="H563" s="80" t="s">
        <v>2361</v>
      </c>
      <c r="I563" s="177"/>
      <c r="J563" s="81">
        <v>37273.731407501684</v>
      </c>
      <c r="K563" s="81">
        <v>224.268232114336</v>
      </c>
      <c r="L563" s="81">
        <v>167.69069174155413</v>
      </c>
      <c r="M563" s="81">
        <v>3707.1639252326768</v>
      </c>
      <c r="N563" s="81">
        <v>3711.5761398010245</v>
      </c>
      <c r="O563" s="81">
        <v>2194.3838625577746</v>
      </c>
      <c r="P563" s="81">
        <v>1866.7275490799479</v>
      </c>
      <c r="Q563" s="81">
        <v>121.18993007739226</v>
      </c>
      <c r="R563" s="81">
        <v>465.40429589818564</v>
      </c>
      <c r="S563" s="81">
        <v>216.19488464439203</v>
      </c>
      <c r="T563" s="82"/>
      <c r="U563" s="81">
        <v>825297016</v>
      </c>
      <c r="V563" s="81">
        <v>65227</v>
      </c>
      <c r="W563" s="81">
        <v>3244</v>
      </c>
      <c r="X563" s="81">
        <v>606181</v>
      </c>
      <c r="Y563" s="81">
        <v>766961</v>
      </c>
      <c r="Z563" s="81">
        <v>1085762</v>
      </c>
      <c r="AA563" s="81">
        <v>365559</v>
      </c>
      <c r="AB563" s="81">
        <v>1948250</v>
      </c>
      <c r="AC563" s="81">
        <v>84658429</v>
      </c>
      <c r="AD563" s="81">
        <v>216.19488464439203</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2365</v>
      </c>
      <c r="B564" s="80">
        <v>515</v>
      </c>
      <c r="C564" s="80">
        <v>5</v>
      </c>
      <c r="D564" s="80">
        <v>31</v>
      </c>
      <c r="E564" s="80">
        <v>2008</v>
      </c>
      <c r="F564" s="80" t="s">
        <v>84</v>
      </c>
      <c r="G564" s="80" t="s">
        <v>2360</v>
      </c>
      <c r="H564" s="80" t="s">
        <v>2361</v>
      </c>
      <c r="I564" s="177"/>
      <c r="J564" s="81">
        <v>34297.512756942175</v>
      </c>
      <c r="K564" s="81">
        <v>170.1984725883338</v>
      </c>
      <c r="L564" s="81">
        <v>151.11970343967607</v>
      </c>
      <c r="M564" s="81">
        <v>3778.2744542785431</v>
      </c>
      <c r="N564" s="81">
        <v>3783.7980736650052</v>
      </c>
      <c r="O564" s="81">
        <v>2137.137139712343</v>
      </c>
      <c r="P564" s="81">
        <v>1815.5162757985731</v>
      </c>
      <c r="Q564" s="81">
        <v>118.96229310472424</v>
      </c>
      <c r="R564" s="81">
        <v>424.14637296804437</v>
      </c>
      <c r="S564" s="81">
        <v>231.67970217691999</v>
      </c>
      <c r="T564" s="82"/>
      <c r="U564" s="81">
        <v>871506786</v>
      </c>
      <c r="V564" s="81">
        <v>65227</v>
      </c>
      <c r="W564" s="81">
        <v>3244</v>
      </c>
      <c r="X564" s="81">
        <v>606181</v>
      </c>
      <c r="Y564" s="81">
        <v>774399</v>
      </c>
      <c r="Z564" s="81">
        <v>1094551</v>
      </c>
      <c r="AA564" s="81">
        <v>355936</v>
      </c>
      <c r="AB564" s="81">
        <v>1943864</v>
      </c>
      <c r="AC564" s="81">
        <v>80115414</v>
      </c>
      <c r="AD564" s="81">
        <v>231.67970217692007</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2366</v>
      </c>
      <c r="B565" s="80">
        <v>516</v>
      </c>
      <c r="C565" s="80">
        <v>6</v>
      </c>
      <c r="D565" s="80">
        <v>31</v>
      </c>
      <c r="E565" s="80">
        <v>2009</v>
      </c>
      <c r="F565" s="80" t="s">
        <v>85</v>
      </c>
      <c r="G565" s="80" t="s">
        <v>2360</v>
      </c>
      <c r="H565" s="80" t="s">
        <v>2361</v>
      </c>
      <c r="I565" s="177"/>
      <c r="J565" s="81">
        <v>30626.911257081621</v>
      </c>
      <c r="K565" s="81">
        <v>173.76177186109729</v>
      </c>
      <c r="L565" s="81">
        <v>170.38516349872111</v>
      </c>
      <c r="M565" s="81">
        <v>3632.879375350632</v>
      </c>
      <c r="N565" s="81">
        <v>3512.1787557194166</v>
      </c>
      <c r="O565" s="81">
        <v>2178.7275698640638</v>
      </c>
      <c r="P565" s="81">
        <v>1728.8838768832882</v>
      </c>
      <c r="Q565" s="81">
        <v>113.06641993809458</v>
      </c>
      <c r="R565" s="81">
        <v>379.58199172534898</v>
      </c>
      <c r="S565" s="81">
        <v>213.106552785985</v>
      </c>
      <c r="T565" s="82"/>
      <c r="U565" s="81">
        <v>661053341</v>
      </c>
      <c r="V565" s="81">
        <v>68269</v>
      </c>
      <c r="W565" s="81">
        <v>5319</v>
      </c>
      <c r="X565" s="81">
        <v>659832</v>
      </c>
      <c r="Y565" s="81">
        <v>780663</v>
      </c>
      <c r="Z565" s="81">
        <v>1101400</v>
      </c>
      <c r="AA565" s="81">
        <v>347972</v>
      </c>
      <c r="AB565" s="81">
        <v>1939449</v>
      </c>
      <c r="AC565" s="81">
        <v>69946966</v>
      </c>
      <c r="AD565" s="81">
        <v>213.10655278598503</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5.5469999999999997</v>
      </c>
      <c r="BH565" s="81">
        <v>11.243</v>
      </c>
      <c r="BI565" s="81">
        <v>27742.888000000003</v>
      </c>
      <c r="BJ565" s="81">
        <v>380.6</v>
      </c>
      <c r="BK565" s="81">
        <v>544.56599999999992</v>
      </c>
      <c r="BL565" s="81">
        <v>0</v>
      </c>
      <c r="BM565" s="82"/>
      <c r="BN565" s="81">
        <v>1</v>
      </c>
      <c r="BO565" s="81">
        <v>2</v>
      </c>
      <c r="BP565" s="81">
        <v>216</v>
      </c>
      <c r="BQ565" s="81">
        <v>4</v>
      </c>
      <c r="BR565" s="81">
        <v>48</v>
      </c>
      <c r="BS565" s="81">
        <v>0</v>
      </c>
      <c r="BT565"/>
      <c r="BU565" s="80"/>
      <c r="BV565" s="80"/>
      <c r="BW565" s="80"/>
      <c r="BX565" s="80"/>
      <c r="BY565" s="80"/>
      <c r="BZ565" s="80"/>
      <c r="CA565" s="80"/>
      <c r="CB565" s="80"/>
      <c r="CC565" s="80"/>
    </row>
    <row r="566" spans="1:81">
      <c r="A566" s="80" t="s">
        <v>2367</v>
      </c>
      <c r="B566" s="80">
        <v>517</v>
      </c>
      <c r="C566" s="80">
        <v>7</v>
      </c>
      <c r="D566" s="80">
        <v>31</v>
      </c>
      <c r="E566" s="80">
        <v>2010</v>
      </c>
      <c r="F566" s="80" t="s">
        <v>86</v>
      </c>
      <c r="G566" s="80" t="s">
        <v>2360</v>
      </c>
      <c r="H566" s="80" t="s">
        <v>2361</v>
      </c>
      <c r="I566" s="177"/>
      <c r="J566" s="81">
        <v>34235.934308229873</v>
      </c>
      <c r="K566" s="81">
        <v>189.81795835978085</v>
      </c>
      <c r="L566" s="81">
        <v>161.42447534755291</v>
      </c>
      <c r="M566" s="81">
        <v>4106.3663984843342</v>
      </c>
      <c r="N566" s="81">
        <v>3810.0281811063714</v>
      </c>
      <c r="O566" s="81">
        <v>2183.6067671839501</v>
      </c>
      <c r="P566" s="81">
        <v>1741.353830473548</v>
      </c>
      <c r="Q566" s="81">
        <v>117.67049105728685</v>
      </c>
      <c r="R566" s="81">
        <v>360.39024130112296</v>
      </c>
      <c r="S566" s="81">
        <v>216.52725284402175</v>
      </c>
      <c r="T566" s="82"/>
      <c r="U566" s="81">
        <v>770059506</v>
      </c>
      <c r="V566" s="81">
        <v>68269</v>
      </c>
      <c r="W566" s="81">
        <v>5319</v>
      </c>
      <c r="X566" s="81">
        <v>659832</v>
      </c>
      <c r="Y566" s="81">
        <v>786906</v>
      </c>
      <c r="Z566" s="81">
        <v>1108996</v>
      </c>
      <c r="AA566" s="81">
        <v>341729</v>
      </c>
      <c r="AB566" s="81">
        <v>1934057</v>
      </c>
      <c r="AC566" s="81">
        <v>62934431</v>
      </c>
      <c r="AD566" s="81">
        <v>216.52725284402177</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5.1050000000000004</v>
      </c>
      <c r="BH566" s="81">
        <v>11.882</v>
      </c>
      <c r="BI566" s="81">
        <v>31078.358</v>
      </c>
      <c r="BJ566" s="81">
        <v>3359.9870000000001</v>
      </c>
      <c r="BK566" s="81">
        <v>477.82199999999995</v>
      </c>
      <c r="BL566" s="81">
        <v>0</v>
      </c>
      <c r="BM566" s="82"/>
      <c r="BN566" s="81">
        <v>1</v>
      </c>
      <c r="BO566" s="81">
        <v>2</v>
      </c>
      <c r="BP566" s="81">
        <v>221</v>
      </c>
      <c r="BQ566" s="81">
        <v>5</v>
      </c>
      <c r="BR566" s="81">
        <v>52</v>
      </c>
      <c r="BS566" s="81">
        <v>0</v>
      </c>
      <c r="BT566"/>
      <c r="BU566" s="80">
        <v>32968.949999999997</v>
      </c>
      <c r="BV566" s="80">
        <v>1648.991</v>
      </c>
      <c r="BW566" s="80">
        <v>211.477</v>
      </c>
      <c r="BX566" s="80">
        <v>22.792999999999999</v>
      </c>
      <c r="BY566" s="80">
        <v>57.534999999999997</v>
      </c>
      <c r="BZ566" s="80">
        <v>0</v>
      </c>
      <c r="CA566" s="80">
        <v>23.408000000000001</v>
      </c>
      <c r="CB566" s="80">
        <v>0</v>
      </c>
      <c r="CC566" s="80">
        <v>0</v>
      </c>
    </row>
    <row r="567" spans="1:81">
      <c r="A567" s="80" t="s">
        <v>2368</v>
      </c>
      <c r="B567" s="80">
        <v>518</v>
      </c>
      <c r="C567" s="80">
        <v>8</v>
      </c>
      <c r="D567" s="80">
        <v>31</v>
      </c>
      <c r="E567" s="80">
        <v>2011</v>
      </c>
      <c r="F567" s="80" t="s">
        <v>87</v>
      </c>
      <c r="G567" s="80" t="s">
        <v>2360</v>
      </c>
      <c r="H567" s="80" t="s">
        <v>2361</v>
      </c>
      <c r="I567" s="177"/>
      <c r="J567" s="81">
        <v>34244.510094758283</v>
      </c>
      <c r="K567" s="81">
        <v>225.62836754811767</v>
      </c>
      <c r="L567" s="81">
        <v>216.58091111963398</v>
      </c>
      <c r="M567" s="81">
        <v>3904.579680423089</v>
      </c>
      <c r="N567" s="81">
        <v>3375.8329915423992</v>
      </c>
      <c r="O567" s="81">
        <v>2162.6146792954678</v>
      </c>
      <c r="P567" s="81">
        <v>1670.6190402517595</v>
      </c>
      <c r="Q567" s="81">
        <v>135.55545224702246</v>
      </c>
      <c r="R567" s="81">
        <v>359.51467926768908</v>
      </c>
      <c r="S567" s="81">
        <v>222.86728755711039</v>
      </c>
      <c r="T567" s="82"/>
      <c r="U567" s="81">
        <v>773263423</v>
      </c>
      <c r="V567" s="81">
        <v>68269</v>
      </c>
      <c r="W567" s="81">
        <v>5319</v>
      </c>
      <c r="X567" s="81">
        <v>659832</v>
      </c>
      <c r="Y567" s="81">
        <v>793664</v>
      </c>
      <c r="Z567" s="81">
        <v>1122196</v>
      </c>
      <c r="AA567" s="81">
        <v>337604</v>
      </c>
      <c r="AB567" s="81">
        <v>1931586</v>
      </c>
      <c r="AC567" s="81">
        <v>62677700</v>
      </c>
      <c r="AD567" s="81">
        <v>222.86728755711036</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5.7910000000000004</v>
      </c>
      <c r="BH567" s="81">
        <v>13.638</v>
      </c>
      <c r="BI567" s="81">
        <v>30761.988000000001</v>
      </c>
      <c r="BJ567" s="81">
        <v>4210.924</v>
      </c>
      <c r="BK567" s="81">
        <v>683.82100000000003</v>
      </c>
      <c r="BL567" s="81">
        <v>0</v>
      </c>
      <c r="BM567" s="82"/>
      <c r="BN567" s="81">
        <v>1</v>
      </c>
      <c r="BO567" s="81">
        <v>2</v>
      </c>
      <c r="BP567" s="81">
        <v>226</v>
      </c>
      <c r="BQ567" s="81">
        <v>5</v>
      </c>
      <c r="BR567" s="81">
        <v>55</v>
      </c>
      <c r="BS567" s="81">
        <v>0</v>
      </c>
      <c r="BT567"/>
      <c r="BU567" s="80">
        <v>33605.256000000001</v>
      </c>
      <c r="BV567" s="80">
        <v>1716.4259999999999</v>
      </c>
      <c r="BW567" s="80">
        <v>226.69800000000001</v>
      </c>
      <c r="BX567" s="80">
        <v>24.609000000000002</v>
      </c>
      <c r="BY567" s="80">
        <v>75.524000000000001</v>
      </c>
      <c r="BZ567" s="80">
        <v>0</v>
      </c>
      <c r="CA567" s="80">
        <v>27.649000000000001</v>
      </c>
      <c r="CB567" s="80">
        <v>0</v>
      </c>
      <c r="CC567" s="80">
        <v>0</v>
      </c>
    </row>
    <row r="568" spans="1:81">
      <c r="A568" s="80" t="s">
        <v>2369</v>
      </c>
      <c r="B568" s="80">
        <v>519</v>
      </c>
      <c r="C568" s="80">
        <v>9</v>
      </c>
      <c r="D568" s="80">
        <v>31</v>
      </c>
      <c r="E568" s="80">
        <v>2012</v>
      </c>
      <c r="F568" s="80" t="s">
        <v>88</v>
      </c>
      <c r="G568" s="80" t="s">
        <v>2360</v>
      </c>
      <c r="H568" s="80" t="s">
        <v>2361</v>
      </c>
      <c r="I568" s="177"/>
      <c r="J568" s="81">
        <v>34008.386779842593</v>
      </c>
      <c r="K568" s="81">
        <v>204.08077726704488</v>
      </c>
      <c r="L568" s="81">
        <v>214.91725427376991</v>
      </c>
      <c r="M568" s="81">
        <v>3771.9819006158968</v>
      </c>
      <c r="N568" s="81">
        <v>3824.1061302896278</v>
      </c>
      <c r="O568" s="81">
        <v>2174.4386029363018</v>
      </c>
      <c r="P568" s="81">
        <v>1659.0084696380095</v>
      </c>
      <c r="Q568" s="81">
        <v>148.38311250097706</v>
      </c>
      <c r="R568" s="81">
        <v>332.58531017676199</v>
      </c>
      <c r="S568" s="81">
        <v>223.41049963646651</v>
      </c>
      <c r="T568" s="82"/>
      <c r="U568" s="81">
        <v>762702710</v>
      </c>
      <c r="V568" s="81">
        <v>68269</v>
      </c>
      <c r="W568" s="81">
        <v>5319</v>
      </c>
      <c r="X568" s="81">
        <v>659832</v>
      </c>
      <c r="Y568" s="81">
        <v>812189</v>
      </c>
      <c r="Z568" s="81">
        <v>1137281</v>
      </c>
      <c r="AA568" s="81">
        <v>333361</v>
      </c>
      <c r="AB568" s="81">
        <v>1946083</v>
      </c>
      <c r="AC568" s="81">
        <v>56481038</v>
      </c>
      <c r="AD568" s="81">
        <v>223.41049963646657</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5.3840000000000003</v>
      </c>
      <c r="BH568" s="81">
        <v>12.798</v>
      </c>
      <c r="BI568" s="81">
        <v>30553.863000000001</v>
      </c>
      <c r="BJ568" s="81">
        <v>3645.261</v>
      </c>
      <c r="BK568" s="81">
        <v>630.697</v>
      </c>
      <c r="BL568" s="81">
        <v>0</v>
      </c>
      <c r="BM568" s="82"/>
      <c r="BN568" s="81">
        <v>1</v>
      </c>
      <c r="BO568" s="81">
        <v>2</v>
      </c>
      <c r="BP568" s="81">
        <v>225</v>
      </c>
      <c r="BQ568" s="81">
        <v>5</v>
      </c>
      <c r="BR568" s="81">
        <v>53</v>
      </c>
      <c r="BS568" s="81">
        <v>0</v>
      </c>
      <c r="BT568"/>
      <c r="BU568" s="80">
        <v>32768.425999999999</v>
      </c>
      <c r="BV568" s="80">
        <v>1740.893</v>
      </c>
      <c r="BW568" s="80">
        <v>204.24799999999999</v>
      </c>
      <c r="BX568" s="80">
        <v>21.416</v>
      </c>
      <c r="BY568" s="80">
        <v>78.944000000000003</v>
      </c>
      <c r="BZ568" s="80">
        <v>0</v>
      </c>
      <c r="CA568" s="80">
        <v>29.954000000000001</v>
      </c>
      <c r="CB568" s="80">
        <v>4.1219999999999999</v>
      </c>
      <c r="CC568" s="80">
        <v>0</v>
      </c>
    </row>
    <row r="569" spans="1:81">
      <c r="A569" s="80" t="s">
        <v>2370</v>
      </c>
      <c r="B569" s="80">
        <v>520</v>
      </c>
      <c r="C569" s="80">
        <v>10</v>
      </c>
      <c r="D569" s="80">
        <v>31</v>
      </c>
      <c r="E569" s="80">
        <v>2013</v>
      </c>
      <c r="F569" s="80" t="s">
        <v>89</v>
      </c>
      <c r="G569" s="80" t="s">
        <v>2360</v>
      </c>
      <c r="H569" s="80" t="s">
        <v>2361</v>
      </c>
      <c r="I569" s="177"/>
      <c r="J569" s="81">
        <v>35760.867932476664</v>
      </c>
      <c r="K569" s="81">
        <v>171.09267682498734</v>
      </c>
      <c r="L569" s="81">
        <v>199.60390482157689</v>
      </c>
      <c r="M569" s="81">
        <v>3727.8856157520368</v>
      </c>
      <c r="N569" s="81">
        <v>3862.9813524871897</v>
      </c>
      <c r="O569" s="81">
        <v>2108.407915506335</v>
      </c>
      <c r="P569" s="81">
        <v>1648.5099806598773</v>
      </c>
      <c r="Q569" s="81">
        <v>150.47392949481974</v>
      </c>
      <c r="R569" s="81">
        <v>327.27510841055675</v>
      </c>
      <c r="S569" s="81">
        <v>218.57434506162966</v>
      </c>
      <c r="T569" s="82"/>
      <c r="U569" s="81">
        <v>767253200</v>
      </c>
      <c r="V569" s="81">
        <v>68269</v>
      </c>
      <c r="W569" s="81">
        <v>5319</v>
      </c>
      <c r="X569" s="81">
        <v>659832</v>
      </c>
      <c r="Y569" s="81">
        <v>817223</v>
      </c>
      <c r="Z569" s="81">
        <v>1151981</v>
      </c>
      <c r="AA569" s="81">
        <v>330008</v>
      </c>
      <c r="AB569" s="81">
        <v>1945208</v>
      </c>
      <c r="AC569" s="81">
        <v>54252987</v>
      </c>
      <c r="AD569" s="81">
        <v>218.5743450616296</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6.0389999999999997</v>
      </c>
      <c r="BH569" s="81">
        <v>13.715</v>
      </c>
      <c r="BI569" s="81">
        <v>31483.05</v>
      </c>
      <c r="BJ569" s="81">
        <v>3957.105</v>
      </c>
      <c r="BK569" s="81">
        <v>532.26199999999994</v>
      </c>
      <c r="BL569" s="81">
        <v>0</v>
      </c>
      <c r="BM569" s="82"/>
      <c r="BN569" s="81">
        <v>1</v>
      </c>
      <c r="BO569" s="81">
        <v>2</v>
      </c>
      <c r="BP569" s="81">
        <v>228</v>
      </c>
      <c r="BQ569" s="81">
        <v>5</v>
      </c>
      <c r="BR569" s="81">
        <v>50</v>
      </c>
      <c r="BS569" s="81">
        <v>0</v>
      </c>
      <c r="BT569"/>
      <c r="BU569" s="80">
        <v>33934.002</v>
      </c>
      <c r="BV569" s="80">
        <v>1722.816</v>
      </c>
      <c r="BW569" s="80">
        <v>226.37200000000001</v>
      </c>
      <c r="BX569" s="80">
        <v>22.013999999999999</v>
      </c>
      <c r="BY569" s="80">
        <v>51.787999999999997</v>
      </c>
      <c r="BZ569" s="80">
        <v>0</v>
      </c>
      <c r="CA569" s="80">
        <v>30.16</v>
      </c>
      <c r="CB569" s="80">
        <v>5.0190000000000001</v>
      </c>
      <c r="CC569" s="80">
        <v>0</v>
      </c>
    </row>
    <row r="570" spans="1:81">
      <c r="A570" s="80" t="s">
        <v>2371</v>
      </c>
      <c r="B570" s="80">
        <v>521</v>
      </c>
      <c r="C570" s="80">
        <v>11</v>
      </c>
      <c r="D570" s="80">
        <v>31</v>
      </c>
      <c r="E570" s="80">
        <v>2014</v>
      </c>
      <c r="F570" s="80" t="s">
        <v>90</v>
      </c>
      <c r="G570" s="80" t="s">
        <v>2360</v>
      </c>
      <c r="H570" s="80" t="s">
        <v>2361</v>
      </c>
      <c r="I570" s="177"/>
      <c r="J570" s="81">
        <v>36032.77967334634</v>
      </c>
      <c r="K570" s="81">
        <v>170.42248472356493</v>
      </c>
      <c r="L570" s="81">
        <v>202.57201158390922</v>
      </c>
      <c r="M570" s="81">
        <v>3762.4994506490011</v>
      </c>
      <c r="N570" s="81">
        <v>3577.6529718179245</v>
      </c>
      <c r="O570" s="81">
        <v>2020.1109586376474</v>
      </c>
      <c r="P570" s="81">
        <v>1640.3127286743031</v>
      </c>
      <c r="Q570" s="81">
        <v>143.96577078468232</v>
      </c>
      <c r="R570" s="81">
        <v>330.53581740260552</v>
      </c>
      <c r="S570" s="81">
        <v>234.6557377136478</v>
      </c>
      <c r="T570" s="82"/>
      <c r="U570" s="81">
        <v>825442546</v>
      </c>
      <c r="V570" s="81">
        <v>59112</v>
      </c>
      <c r="W570" s="81">
        <v>5495</v>
      </c>
      <c r="X570" s="81">
        <v>657145</v>
      </c>
      <c r="Y570" s="81">
        <v>823543</v>
      </c>
      <c r="Z570" s="81">
        <v>1162469</v>
      </c>
      <c r="AA570" s="81">
        <v>326668</v>
      </c>
      <c r="AB570" s="81">
        <v>1939722</v>
      </c>
      <c r="AC570" s="81">
        <v>54965812</v>
      </c>
      <c r="AD570" s="81">
        <v>234.65573771364782</v>
      </c>
      <c r="AE570" s="82"/>
      <c r="AF570" s="81">
        <v>10348971424.521749</v>
      </c>
      <c r="AG570" s="81">
        <v>129469355.45009962</v>
      </c>
      <c r="AH570" s="81">
        <v>49727185.998608612</v>
      </c>
      <c r="AI570" s="81">
        <v>3980380414.0548253</v>
      </c>
      <c r="AJ570" s="81">
        <v>4330250089.9200277</v>
      </c>
      <c r="AK570" s="81">
        <v>0</v>
      </c>
      <c r="AL570" s="81">
        <v>0</v>
      </c>
      <c r="AM570" s="81">
        <v>266294844.91717663</v>
      </c>
      <c r="AN570" s="81">
        <v>0</v>
      </c>
      <c r="AO570" s="81">
        <v>0</v>
      </c>
      <c r="AP570" s="82"/>
      <c r="AQ570" s="81">
        <v>35283</v>
      </c>
      <c r="AR570" s="81">
        <v>10021</v>
      </c>
      <c r="AS570" s="81">
        <v>0</v>
      </c>
      <c r="AT570" s="81">
        <v>9</v>
      </c>
      <c r="AU570" s="81">
        <v>0</v>
      </c>
      <c r="AV570" s="81">
        <v>3</v>
      </c>
      <c r="AW570" s="81" t="s">
        <v>564</v>
      </c>
      <c r="AX570" s="82"/>
      <c r="AY570" s="81">
        <v>154649.41500000004</v>
      </c>
      <c r="AZ570" s="81">
        <v>379387.30199999991</v>
      </c>
      <c r="BA570" s="81">
        <v>0</v>
      </c>
      <c r="BB570" s="81">
        <v>13547</v>
      </c>
      <c r="BC570" s="81">
        <v>0</v>
      </c>
      <c r="BD570" s="81">
        <v>9526.2000000000007</v>
      </c>
      <c r="BE570" s="81" t="s">
        <v>564</v>
      </c>
      <c r="BF570" s="82"/>
      <c r="BG570" s="81">
        <v>5.9459999999999997</v>
      </c>
      <c r="BH570" s="81">
        <v>14.109</v>
      </c>
      <c r="BI570" s="81">
        <v>30727.514999999999</v>
      </c>
      <c r="BJ570" s="81">
        <v>4096.8419999999996</v>
      </c>
      <c r="BK570" s="81">
        <v>550.15700000000004</v>
      </c>
      <c r="BL570" s="81">
        <v>4.4349999999999996</v>
      </c>
      <c r="BM570" s="82"/>
      <c r="BN570" s="81">
        <v>1</v>
      </c>
      <c r="BO570" s="81">
        <v>2</v>
      </c>
      <c r="BP570" s="81">
        <v>219</v>
      </c>
      <c r="BQ570" s="81">
        <v>5</v>
      </c>
      <c r="BR570" s="81">
        <v>54</v>
      </c>
      <c r="BS570" s="81">
        <v>1</v>
      </c>
      <c r="BT570"/>
      <c r="BU570" s="80">
        <v>33617.036999999997</v>
      </c>
      <c r="BV570" s="80">
        <v>1457.4960000000001</v>
      </c>
      <c r="BW570" s="80">
        <v>208.25899999999999</v>
      </c>
      <c r="BX570" s="80">
        <v>23.376999999999999</v>
      </c>
      <c r="BY570" s="80">
        <v>61.212000000000003</v>
      </c>
      <c r="BZ570" s="80">
        <v>0</v>
      </c>
      <c r="CA570" s="80">
        <v>31.623000000000001</v>
      </c>
      <c r="CB570" s="80">
        <v>0</v>
      </c>
      <c r="CC570" s="80">
        <v>0</v>
      </c>
    </row>
    <row r="571" spans="1:81">
      <c r="A571" s="80" t="s">
        <v>2372</v>
      </c>
      <c r="B571" s="80">
        <v>522</v>
      </c>
      <c r="C571" s="80">
        <v>12</v>
      </c>
      <c r="D571" s="80">
        <v>31</v>
      </c>
      <c r="E571" s="80">
        <v>2015</v>
      </c>
      <c r="F571" s="80" t="s">
        <v>91</v>
      </c>
      <c r="G571" s="80" t="s">
        <v>2360</v>
      </c>
      <c r="H571" s="80" t="s">
        <v>2361</v>
      </c>
      <c r="I571" s="177"/>
      <c r="J571" s="81">
        <v>34734.81896684035</v>
      </c>
      <c r="K571" s="81">
        <v>154.1716030821409</v>
      </c>
      <c r="L571" s="81">
        <v>308.46301869501133</v>
      </c>
      <c r="M571" s="81">
        <v>3422.9835010733418</v>
      </c>
      <c r="N571" s="81">
        <v>3823.1757751883738</v>
      </c>
      <c r="O571" s="81">
        <v>2016.1072734451545</v>
      </c>
      <c r="P571" s="81">
        <v>1628.8039256525772</v>
      </c>
      <c r="Q571" s="81">
        <v>140.50368445865081</v>
      </c>
      <c r="R571" s="81">
        <v>313.40105157076567</v>
      </c>
      <c r="S571" s="81">
        <v>238.62314945204292</v>
      </c>
      <c r="T571" s="82"/>
      <c r="U571" s="81">
        <v>778732371</v>
      </c>
      <c r="V571" s="81">
        <v>59112</v>
      </c>
      <c r="W571" s="81">
        <v>5495</v>
      </c>
      <c r="X571" s="81">
        <v>657145</v>
      </c>
      <c r="Y571" s="81">
        <v>829811</v>
      </c>
      <c r="Z571" s="81">
        <v>1171343</v>
      </c>
      <c r="AA571" s="81">
        <v>324121</v>
      </c>
      <c r="AB571" s="81">
        <v>1933781</v>
      </c>
      <c r="AC571" s="81">
        <v>53686476</v>
      </c>
      <c r="AD571" s="81">
        <v>238.62314945204295</v>
      </c>
      <c r="AE571" s="82"/>
      <c r="AF571" s="81">
        <v>9863513395.4672127</v>
      </c>
      <c r="AG571" s="81">
        <v>110534974.36762452</v>
      </c>
      <c r="AH571" s="81">
        <v>61990604.293520555</v>
      </c>
      <c r="AI571" s="81">
        <v>3961991588.9244847</v>
      </c>
      <c r="AJ571" s="81">
        <v>4581343856.1398878</v>
      </c>
      <c r="AK571" s="81">
        <v>0</v>
      </c>
      <c r="AL571" s="81">
        <v>0</v>
      </c>
      <c r="AM571" s="81">
        <v>265016574.14379966</v>
      </c>
      <c r="AN571" s="81">
        <v>0</v>
      </c>
      <c r="AO571" s="81">
        <v>0</v>
      </c>
      <c r="AP571" s="82"/>
      <c r="AQ571" s="81">
        <v>38637</v>
      </c>
      <c r="AR571" s="81">
        <v>14653</v>
      </c>
      <c r="AS571" s="81">
        <v>0</v>
      </c>
      <c r="AT571" s="81">
        <v>12</v>
      </c>
      <c r="AU571" s="81">
        <v>0</v>
      </c>
      <c r="AV571" s="81">
        <v>5</v>
      </c>
      <c r="AW571" s="81" t="s">
        <v>564</v>
      </c>
      <c r="AX571" s="82"/>
      <c r="AY571" s="81">
        <v>171808.39700000003</v>
      </c>
      <c r="AZ571" s="81">
        <v>593155.08199999982</v>
      </c>
      <c r="BA571" s="81">
        <v>0</v>
      </c>
      <c r="BB571" s="81">
        <v>13675.4</v>
      </c>
      <c r="BC571" s="81">
        <v>0</v>
      </c>
      <c r="BD571" s="81">
        <v>20706.2</v>
      </c>
      <c r="BE571" s="81" t="s">
        <v>564</v>
      </c>
      <c r="BF571" s="82"/>
      <c r="BG571" s="81">
        <v>5.6150000000000002</v>
      </c>
      <c r="BH571" s="81">
        <v>13.313000000000001</v>
      </c>
      <c r="BI571" s="81">
        <v>27823.260999999999</v>
      </c>
      <c r="BJ571" s="81">
        <v>3866.8710000000001</v>
      </c>
      <c r="BK571" s="81">
        <v>670.9609999999999</v>
      </c>
      <c r="BL571" s="81">
        <v>4.4880000000000004</v>
      </c>
      <c r="BM571" s="82"/>
      <c r="BN571" s="81">
        <v>1</v>
      </c>
      <c r="BO571" s="81">
        <v>2</v>
      </c>
      <c r="BP571" s="81">
        <v>217</v>
      </c>
      <c r="BQ571" s="81">
        <v>5</v>
      </c>
      <c r="BR571" s="81">
        <v>53</v>
      </c>
      <c r="BS571" s="81">
        <v>1</v>
      </c>
      <c r="BT571"/>
      <c r="BU571" s="80">
        <v>30590.734</v>
      </c>
      <c r="BV571" s="80">
        <v>1433.365</v>
      </c>
      <c r="BW571" s="80">
        <v>211.19399999999999</v>
      </c>
      <c r="BX571" s="80">
        <v>27.779</v>
      </c>
      <c r="BY571" s="80">
        <v>88.325000000000003</v>
      </c>
      <c r="BZ571" s="80">
        <v>0</v>
      </c>
      <c r="CA571" s="80">
        <v>33.112000000000002</v>
      </c>
      <c r="CB571" s="80">
        <v>0</v>
      </c>
      <c r="CC571" s="80">
        <v>0</v>
      </c>
    </row>
    <row r="572" spans="1:81">
      <c r="A572" s="80" t="s">
        <v>2373</v>
      </c>
      <c r="B572" s="80">
        <v>523</v>
      </c>
      <c r="C572" s="80">
        <v>13</v>
      </c>
      <c r="D572" s="80">
        <v>31</v>
      </c>
      <c r="E572" s="80">
        <v>2016</v>
      </c>
      <c r="F572" s="80" t="s">
        <v>92</v>
      </c>
      <c r="G572" s="80" t="s">
        <v>2360</v>
      </c>
      <c r="H572" s="80" t="s">
        <v>2361</v>
      </c>
      <c r="I572" s="177"/>
      <c r="J572" s="81">
        <v>32914.983189551996</v>
      </c>
      <c r="K572" s="81">
        <v>152.93688223664228</v>
      </c>
      <c r="L572" s="81">
        <v>241.03407802407833</v>
      </c>
      <c r="M572" s="81">
        <v>3419.7889954760867</v>
      </c>
      <c r="N572" s="81">
        <v>3336.284879332075</v>
      </c>
      <c r="O572" s="81">
        <v>2008.2893410254212</v>
      </c>
      <c r="P572" s="81">
        <v>1590.7018327140727</v>
      </c>
      <c r="Q572" s="81">
        <v>136.15255711106889</v>
      </c>
      <c r="R572" s="81">
        <v>301.16337707462526</v>
      </c>
      <c r="S572" s="81">
        <v>238.48328238097469</v>
      </c>
      <c r="T572" s="82"/>
      <c r="U572" s="81">
        <v>709062521</v>
      </c>
      <c r="V572" s="81">
        <v>59112</v>
      </c>
      <c r="W572" s="81">
        <v>5495</v>
      </c>
      <c r="X572" s="81">
        <v>657145</v>
      </c>
      <c r="Y572" s="81">
        <v>835989</v>
      </c>
      <c r="Z572" s="81">
        <v>1181144</v>
      </c>
      <c r="AA572" s="81">
        <v>327391</v>
      </c>
      <c r="AB572" s="81">
        <v>1927632</v>
      </c>
      <c r="AC572" s="81">
        <v>51435740.308652759</v>
      </c>
      <c r="AD572" s="81">
        <v>238.48328238097471</v>
      </c>
      <c r="AE572" s="82"/>
      <c r="AF572" s="81">
        <v>9642681507.1872501</v>
      </c>
      <c r="AG572" s="81">
        <v>108740718.0444853</v>
      </c>
      <c r="AH572" s="81">
        <v>38414150.852138609</v>
      </c>
      <c r="AI572" s="81">
        <v>4084717057.6051459</v>
      </c>
      <c r="AJ572" s="81">
        <v>4057051780.2118888</v>
      </c>
      <c r="AK572" s="81"/>
      <c r="AL572" s="81"/>
      <c r="AM572" s="81">
        <v>264379116.671738</v>
      </c>
      <c r="AN572" s="81"/>
      <c r="AO572" s="81"/>
      <c r="AP572" s="82"/>
      <c r="AQ572" s="81">
        <v>42502</v>
      </c>
      <c r="AR572" s="81">
        <v>17372</v>
      </c>
      <c r="AS572" s="81">
        <v>0</v>
      </c>
      <c r="AT572" s="81">
        <v>17</v>
      </c>
      <c r="AU572" s="81">
        <v>0</v>
      </c>
      <c r="AV572" s="81">
        <v>5</v>
      </c>
      <c r="AW572" s="81" t="s">
        <v>564</v>
      </c>
      <c r="AX572" s="82"/>
      <c r="AY572" s="81">
        <v>191642.65900000001</v>
      </c>
      <c r="AZ572" s="81">
        <v>820978.08200000005</v>
      </c>
      <c r="BA572" s="81">
        <v>0</v>
      </c>
      <c r="BB572" s="81">
        <v>15127.9</v>
      </c>
      <c r="BC572" s="81">
        <v>0</v>
      </c>
      <c r="BD572" s="81">
        <v>21001.7</v>
      </c>
      <c r="BE572" s="81" t="s">
        <v>564</v>
      </c>
      <c r="BF572" s="82"/>
      <c r="BG572" s="81">
        <v>5.399</v>
      </c>
      <c r="BH572" s="81">
        <v>13.66</v>
      </c>
      <c r="BI572" s="81">
        <v>27361.444</v>
      </c>
      <c r="BJ572" s="81">
        <v>4330.2579999999998</v>
      </c>
      <c r="BK572" s="81">
        <v>622.93299999999999</v>
      </c>
      <c r="BL572" s="81">
        <v>6.4459999999999997</v>
      </c>
      <c r="BM572" s="82"/>
      <c r="BN572" s="81">
        <v>1</v>
      </c>
      <c r="BO572" s="81">
        <v>2</v>
      </c>
      <c r="BP572" s="81">
        <v>224</v>
      </c>
      <c r="BQ572" s="81">
        <v>5</v>
      </c>
      <c r="BR572" s="81">
        <v>51</v>
      </c>
      <c r="BS572" s="81">
        <v>1</v>
      </c>
      <c r="BT572"/>
      <c r="BU572" s="80">
        <v>30445.839</v>
      </c>
      <c r="BV572" s="80">
        <v>1615.954</v>
      </c>
      <c r="BW572" s="80">
        <v>143.29499999999999</v>
      </c>
      <c r="BX572" s="80">
        <v>28.704999999999998</v>
      </c>
      <c r="BY572" s="80">
        <v>69.656999999999996</v>
      </c>
      <c r="BZ572" s="80">
        <v>0</v>
      </c>
      <c r="CA572" s="80">
        <v>36.69</v>
      </c>
      <c r="CB572" s="80">
        <v>0</v>
      </c>
      <c r="CC572" s="80">
        <v>0</v>
      </c>
    </row>
    <row r="573" spans="1:81">
      <c r="A573" s="80" t="s">
        <v>2374</v>
      </c>
      <c r="B573" s="80">
        <v>524</v>
      </c>
      <c r="C573" s="80">
        <v>14</v>
      </c>
      <c r="D573" s="80">
        <v>31</v>
      </c>
      <c r="E573" s="80">
        <v>2017</v>
      </c>
      <c r="F573" s="80" t="s">
        <v>71</v>
      </c>
      <c r="G573" s="80" t="s">
        <v>2360</v>
      </c>
      <c r="H573" s="80" t="s">
        <v>2361</v>
      </c>
      <c r="I573" s="177"/>
      <c r="J573" s="81">
        <v>32101.459078744112</v>
      </c>
      <c r="K573" s="81">
        <v>159.08800162164917</v>
      </c>
      <c r="L573" s="81">
        <v>228.26978359223827</v>
      </c>
      <c r="M573" s="81">
        <v>3235.0916305123242</v>
      </c>
      <c r="N573" s="81">
        <v>3366.0494847428868</v>
      </c>
      <c r="O573" s="81">
        <v>1987.3889102205321</v>
      </c>
      <c r="P573" s="81">
        <v>1569.8493343613172</v>
      </c>
      <c r="Q573" s="81">
        <v>131.17954312950116</v>
      </c>
      <c r="R573" s="81">
        <v>283.63642095843113</v>
      </c>
      <c r="S573" s="81">
        <v>245.52530545767289</v>
      </c>
      <c r="T573" s="82"/>
      <c r="U573" s="81">
        <v>760175598</v>
      </c>
      <c r="V573" s="81">
        <v>59112</v>
      </c>
      <c r="W573" s="81">
        <v>5495</v>
      </c>
      <c r="X573" s="81">
        <v>657145</v>
      </c>
      <c r="Y573" s="81">
        <v>841911</v>
      </c>
      <c r="Z573" s="81">
        <v>1188241</v>
      </c>
      <c r="AA573" s="81">
        <v>325159</v>
      </c>
      <c r="AB573" s="81">
        <v>1920619</v>
      </c>
      <c r="AC573" s="81">
        <v>49403504.999999993</v>
      </c>
      <c r="AD573" s="81">
        <v>245.52530545767291</v>
      </c>
      <c r="AE573" s="82"/>
      <c r="AF573" s="81">
        <v>10031213410.586121</v>
      </c>
      <c r="AG573" s="81">
        <v>111577047.1558322</v>
      </c>
      <c r="AH573" s="81">
        <v>48490641.38193056</v>
      </c>
      <c r="AI573" s="81">
        <v>4019034992.3106408</v>
      </c>
      <c r="AJ573" s="81">
        <v>4205282299.7938328</v>
      </c>
      <c r="AK573" s="81"/>
      <c r="AL573" s="81"/>
      <c r="AM573" s="81">
        <v>263829443.87689051</v>
      </c>
      <c r="AN573" s="81"/>
      <c r="AO573" s="81"/>
      <c r="AP573" s="82"/>
      <c r="AQ573" s="81">
        <v>45509</v>
      </c>
      <c r="AR573" s="81">
        <v>19171</v>
      </c>
      <c r="AS573" s="81">
        <v>0</v>
      </c>
      <c r="AT573" s="81">
        <v>18</v>
      </c>
      <c r="AU573" s="81">
        <v>0</v>
      </c>
      <c r="AV573" s="81">
        <v>6</v>
      </c>
      <c r="AW573" s="81" t="s">
        <v>564</v>
      </c>
      <c r="AX573" s="82"/>
      <c r="AY573" s="81">
        <v>206758.93700000001</v>
      </c>
      <c r="AZ573" s="81">
        <v>927591.98200000019</v>
      </c>
      <c r="BA573" s="81">
        <v>0</v>
      </c>
      <c r="BB573" s="81">
        <v>15787.9</v>
      </c>
      <c r="BC573" s="81">
        <v>0</v>
      </c>
      <c r="BD573" s="81">
        <v>21026.65</v>
      </c>
      <c r="BE573" s="81" t="s">
        <v>564</v>
      </c>
      <c r="BF573" s="82"/>
      <c r="BG573" s="81">
        <v>5.4370000000000003</v>
      </c>
      <c r="BH573" s="81">
        <v>13.43</v>
      </c>
      <c r="BI573" s="81">
        <v>28879.014999999999</v>
      </c>
      <c r="BJ573" s="81">
        <v>4020.8719999999998</v>
      </c>
      <c r="BK573" s="81">
        <v>709.81100000000015</v>
      </c>
      <c r="BL573" s="81">
        <v>4.2469999999999999</v>
      </c>
      <c r="BM573" s="82"/>
      <c r="BN573" s="81">
        <v>1</v>
      </c>
      <c r="BO573" s="81">
        <v>2</v>
      </c>
      <c r="BP573" s="81">
        <v>227</v>
      </c>
      <c r="BQ573" s="81">
        <v>6</v>
      </c>
      <c r="BR573" s="81">
        <v>56</v>
      </c>
      <c r="BS573" s="81">
        <v>1</v>
      </c>
      <c r="BT573"/>
      <c r="BU573" s="80">
        <v>31356.538</v>
      </c>
      <c r="BV573" s="80">
        <v>1891.48</v>
      </c>
      <c r="BW573" s="80">
        <v>213.803</v>
      </c>
      <c r="BX573" s="80">
        <v>27.731999999999999</v>
      </c>
      <c r="BY573" s="80">
        <v>88.266999999999996</v>
      </c>
      <c r="BZ573" s="80">
        <v>0</v>
      </c>
      <c r="CA573" s="80">
        <v>54.991999999999997</v>
      </c>
      <c r="CB573" s="80">
        <v>0</v>
      </c>
      <c r="CC573" s="80">
        <v>0</v>
      </c>
    </row>
    <row r="574" spans="1:81">
      <c r="A574" s="80" t="s">
        <v>2375</v>
      </c>
      <c r="B574" s="80">
        <v>525</v>
      </c>
      <c r="C574" s="80">
        <v>15</v>
      </c>
      <c r="D574" s="80">
        <v>31</v>
      </c>
      <c r="E574" s="80">
        <v>2018</v>
      </c>
      <c r="F574" s="80" t="s">
        <v>93</v>
      </c>
      <c r="G574" s="80" t="s">
        <v>2360</v>
      </c>
      <c r="H574" s="80" t="s">
        <v>2361</v>
      </c>
      <c r="I574" s="177"/>
      <c r="J574" s="81">
        <v>30698.460766036616</v>
      </c>
      <c r="K574" s="81">
        <v>147.62204998971353</v>
      </c>
      <c r="L574" s="81">
        <v>207.95815942816822</v>
      </c>
      <c r="M574" s="81">
        <v>3008.1680620137195</v>
      </c>
      <c r="N574" s="81">
        <v>2715.5450213263825</v>
      </c>
      <c r="O574" s="81">
        <v>1958.1737712081019</v>
      </c>
      <c r="P574" s="81">
        <v>1557.2435688989476</v>
      </c>
      <c r="Q574" s="81">
        <v>121.16410794699136</v>
      </c>
      <c r="R574" s="81">
        <v>292.09842104600057</v>
      </c>
      <c r="S574" s="81">
        <v>253.67424006135695</v>
      </c>
      <c r="T574" s="82"/>
      <c r="U574" s="81">
        <v>835267697</v>
      </c>
      <c r="V574" s="81">
        <v>59112</v>
      </c>
      <c r="W574" s="81">
        <v>5495</v>
      </c>
      <c r="X574" s="81">
        <v>657145</v>
      </c>
      <c r="Y574" s="81">
        <v>847424</v>
      </c>
      <c r="Z574" s="81">
        <v>1193191</v>
      </c>
      <c r="AA574" s="81">
        <v>325791</v>
      </c>
      <c r="AB574" s="81">
        <v>1911722</v>
      </c>
      <c r="AC574" s="81">
        <v>50678012</v>
      </c>
      <c r="AD574" s="81">
        <v>253.67424006135701</v>
      </c>
      <c r="AE574" s="82"/>
      <c r="AF574" s="81">
        <v>10194648411.70048</v>
      </c>
      <c r="AG574" s="81">
        <v>103094999.6187883</v>
      </c>
      <c r="AH574" s="81">
        <v>45432891.505278058</v>
      </c>
      <c r="AI574" s="81">
        <v>3881088230.565352</v>
      </c>
      <c r="AJ574" s="81">
        <v>3604310482.2015281</v>
      </c>
      <c r="AK574" s="81"/>
      <c r="AL574" s="81"/>
      <c r="AM574" s="81">
        <v>263150656.67189479</v>
      </c>
      <c r="AN574" s="81"/>
      <c r="AO574" s="81"/>
      <c r="AP574" s="82"/>
      <c r="AQ574" s="81">
        <v>48660</v>
      </c>
      <c r="AR574" s="81">
        <v>20943</v>
      </c>
      <c r="AS574" s="81">
        <v>0</v>
      </c>
      <c r="AT574" s="81">
        <v>20</v>
      </c>
      <c r="AU574" s="81">
        <v>0</v>
      </c>
      <c r="AV574" s="81">
        <v>8</v>
      </c>
      <c r="AW574" s="81" t="s">
        <v>564</v>
      </c>
      <c r="AX574" s="82"/>
      <c r="AY574" s="81">
        <v>222677.2650000001</v>
      </c>
      <c r="AZ574" s="81">
        <v>1246564.7819999999</v>
      </c>
      <c r="BA574" s="81">
        <v>0</v>
      </c>
      <c r="BB574" s="81">
        <v>15811</v>
      </c>
      <c r="BC574" s="81">
        <v>0</v>
      </c>
      <c r="BD574" s="81">
        <v>23066.2</v>
      </c>
      <c r="BE574" s="81" t="s">
        <v>564</v>
      </c>
      <c r="BF574" s="82"/>
      <c r="BG574" s="81">
        <v>5.2750000000000004</v>
      </c>
      <c r="BH574" s="81">
        <v>4.9029999999999996</v>
      </c>
      <c r="BI574" s="81">
        <v>27194.521000000001</v>
      </c>
      <c r="BJ574" s="81">
        <v>4411.3239999999996</v>
      </c>
      <c r="BK574" s="81">
        <v>678.44599999999991</v>
      </c>
      <c r="BL574" s="81">
        <v>3.5009999999999999</v>
      </c>
      <c r="BM574" s="82"/>
      <c r="BN574" s="81">
        <v>1</v>
      </c>
      <c r="BO574" s="81">
        <v>2</v>
      </c>
      <c r="BP574" s="81">
        <v>231</v>
      </c>
      <c r="BQ574" s="81">
        <v>6</v>
      </c>
      <c r="BR574" s="81">
        <v>55</v>
      </c>
      <c r="BS574" s="81">
        <v>1</v>
      </c>
      <c r="BT574"/>
      <c r="BU574" s="80">
        <v>30085.666000000001</v>
      </c>
      <c r="BV574" s="80">
        <v>1825.059</v>
      </c>
      <c r="BW574" s="80">
        <v>223.36699999999999</v>
      </c>
      <c r="BX574" s="80">
        <v>28.978000000000002</v>
      </c>
      <c r="BY574" s="80">
        <v>79.950999999999993</v>
      </c>
      <c r="BZ574" s="80">
        <v>0.13</v>
      </c>
      <c r="CA574" s="80">
        <v>54.756</v>
      </c>
      <c r="CB574" s="80">
        <v>6.3E-2</v>
      </c>
      <c r="CC574" s="80">
        <v>0</v>
      </c>
    </row>
    <row r="575" spans="1:81">
      <c r="A575" s="80" t="s">
        <v>2376</v>
      </c>
      <c r="B575" s="80">
        <v>526</v>
      </c>
      <c r="C575" s="80">
        <v>16</v>
      </c>
      <c r="D575" s="80">
        <v>31</v>
      </c>
      <c r="E575" s="80">
        <v>2019</v>
      </c>
      <c r="F575" s="80" t="s">
        <v>73</v>
      </c>
      <c r="G575" s="80" t="s">
        <v>2360</v>
      </c>
      <c r="H575" s="80" t="s">
        <v>2361</v>
      </c>
      <c r="I575" s="177"/>
      <c r="J575" s="81">
        <v>28989.945794198142</v>
      </c>
      <c r="K575" s="81">
        <v>131.5041809229603</v>
      </c>
      <c r="L575" s="81">
        <v>207.43283869630338</v>
      </c>
      <c r="M575" s="81">
        <v>2731.8982737010065</v>
      </c>
      <c r="N575" s="81">
        <v>2384.4002431720942</v>
      </c>
      <c r="O575" s="81">
        <v>1909.3437182382102</v>
      </c>
      <c r="P575" s="81">
        <v>1546.7754999045887</v>
      </c>
      <c r="Q575" s="81">
        <v>117.47051863054685</v>
      </c>
      <c r="R575" s="81">
        <v>286.75169343546412</v>
      </c>
      <c r="S575" s="81">
        <v>271.95889192111736</v>
      </c>
      <c r="T575" s="82"/>
      <c r="U575" s="81">
        <v>770242282</v>
      </c>
      <c r="V575" s="81">
        <v>59112</v>
      </c>
      <c r="W575" s="81">
        <v>5495</v>
      </c>
      <c r="X575" s="81">
        <v>657145</v>
      </c>
      <c r="Y575" s="81">
        <v>854521</v>
      </c>
      <c r="Z575" s="81">
        <v>1195380</v>
      </c>
      <c r="AA575" s="81">
        <v>321179</v>
      </c>
      <c r="AB575" s="81">
        <v>1903627</v>
      </c>
      <c r="AC575" s="81">
        <v>50565226</v>
      </c>
      <c r="AD575" s="81">
        <v>271.9588919211173</v>
      </c>
      <c r="AE575" s="82"/>
      <c r="AF575" s="81">
        <v>9927645440.2338619</v>
      </c>
      <c r="AG575" s="81">
        <v>101660961.61537379</v>
      </c>
      <c r="AH575" s="81">
        <v>48829045.413844481</v>
      </c>
      <c r="AI575" s="81">
        <v>3840728146.847415</v>
      </c>
      <c r="AJ575" s="81">
        <v>3351086015.3661113</v>
      </c>
      <c r="AK575" s="81">
        <v>0</v>
      </c>
      <c r="AL575" s="81">
        <v>0</v>
      </c>
      <c r="AM575" s="81">
        <v>259259666.90361655</v>
      </c>
      <c r="AN575" s="81">
        <v>0</v>
      </c>
      <c r="AO575" s="81">
        <v>0</v>
      </c>
      <c r="AP575" s="82"/>
      <c r="AQ575" s="81">
        <v>52482</v>
      </c>
      <c r="AR575" s="81">
        <v>22474</v>
      </c>
      <c r="AS575" s="81">
        <v>0</v>
      </c>
      <c r="AT575" s="81">
        <v>21</v>
      </c>
      <c r="AU575" s="81">
        <v>0</v>
      </c>
      <c r="AV575" s="81">
        <v>9</v>
      </c>
      <c r="AW575" s="81" t="s">
        <v>564</v>
      </c>
      <c r="AX575" s="82"/>
      <c r="AY575" s="81">
        <v>241787.02600000071</v>
      </c>
      <c r="AZ575" s="81">
        <v>1508814.8819999991</v>
      </c>
      <c r="BA575" s="81">
        <v>0</v>
      </c>
      <c r="BB575" s="81">
        <v>15812.4</v>
      </c>
      <c r="BC575" s="81">
        <v>0</v>
      </c>
      <c r="BD575" s="81">
        <v>33065.65</v>
      </c>
      <c r="BE575" s="81" t="s">
        <v>564</v>
      </c>
      <c r="BF575" s="82"/>
      <c r="BG575" s="81">
        <v>4.9109999999999996</v>
      </c>
      <c r="BH575" s="81">
        <v>12.385999999999999</v>
      </c>
      <c r="BI575" s="81">
        <v>25821.616999999998</v>
      </c>
      <c r="BJ575" s="81">
        <v>3772.1039999999998</v>
      </c>
      <c r="BK575" s="81">
        <v>641.375</v>
      </c>
      <c r="BL575" s="81">
        <v>3.1309999999999998</v>
      </c>
      <c r="BM575" s="82"/>
      <c r="BN575" s="81">
        <v>1</v>
      </c>
      <c r="BO575" s="81">
        <v>2</v>
      </c>
      <c r="BP575" s="81">
        <v>229</v>
      </c>
      <c r="BQ575" s="81">
        <v>6</v>
      </c>
      <c r="BR575" s="81">
        <v>53</v>
      </c>
      <c r="BS575" s="81">
        <v>1</v>
      </c>
      <c r="BT575"/>
      <c r="BU575" s="80">
        <v>28938.577000000001</v>
      </c>
      <c r="BV575" s="80">
        <v>1014.4</v>
      </c>
      <c r="BW575" s="80">
        <v>200.21100000000001</v>
      </c>
      <c r="BX575" s="80">
        <v>2.3959999999999999</v>
      </c>
      <c r="BY575" s="80">
        <v>73.584999999999994</v>
      </c>
      <c r="BZ575" s="80">
        <v>0.05</v>
      </c>
      <c r="CA575" s="80">
        <v>26.277999999999999</v>
      </c>
      <c r="CB575" s="80">
        <v>2.7E-2</v>
      </c>
      <c r="CC575" s="80">
        <v>0</v>
      </c>
    </row>
    <row r="576" spans="1:81">
      <c r="A576" s="80" t="s">
        <v>2377</v>
      </c>
      <c r="B576" s="80">
        <v>527</v>
      </c>
      <c r="C576" s="80">
        <v>17</v>
      </c>
      <c r="D576" s="80">
        <v>31</v>
      </c>
      <c r="E576" s="80">
        <v>2020</v>
      </c>
      <c r="F576" s="80" t="s">
        <v>218</v>
      </c>
      <c r="G576" s="80" t="s">
        <v>2360</v>
      </c>
      <c r="H576" s="80" t="s">
        <v>2361</v>
      </c>
      <c r="I576" s="177"/>
      <c r="J576" s="81">
        <v>25405.579630394652</v>
      </c>
      <c r="K576" s="81">
        <v>139.07417593489996</v>
      </c>
      <c r="L576" s="81">
        <v>229.43749757884632</v>
      </c>
      <c r="M576" s="81">
        <v>2508.8860148774083</v>
      </c>
      <c r="N576" s="81">
        <v>2664.0211711190382</v>
      </c>
      <c r="O576" s="81">
        <v>1678.0625656756288</v>
      </c>
      <c r="P576" s="81">
        <v>1451.1444461896083</v>
      </c>
      <c r="Q576" s="81">
        <v>111.66881661331055</v>
      </c>
      <c r="R576" s="81">
        <v>256.24359632418646</v>
      </c>
      <c r="S576" s="81">
        <v>255.72594986527974</v>
      </c>
      <c r="T576" s="82"/>
      <c r="U576" s="81">
        <v>706013768</v>
      </c>
      <c r="V576" s="81">
        <v>60316</v>
      </c>
      <c r="W576" s="81">
        <v>7185</v>
      </c>
      <c r="X576" s="81">
        <v>674612</v>
      </c>
      <c r="Y576" s="81">
        <v>859930</v>
      </c>
      <c r="Z576" s="81">
        <v>1199101</v>
      </c>
      <c r="AA576" s="81">
        <v>327381</v>
      </c>
      <c r="AB576" s="81">
        <v>1893874</v>
      </c>
      <c r="AC576" s="81">
        <v>45421218</v>
      </c>
      <c r="AD576" s="81">
        <v>255.72594986527974</v>
      </c>
      <c r="AE576" s="82"/>
      <c r="AF576" s="81">
        <v>9334711366.7702789</v>
      </c>
      <c r="AG576" s="81">
        <v>102142923.1709622</v>
      </c>
      <c r="AH576" s="81">
        <v>58508985.575007051</v>
      </c>
      <c r="AI576" s="81">
        <v>3635971060.5564742</v>
      </c>
      <c r="AJ576" s="81">
        <v>3979833081.0231919</v>
      </c>
      <c r="AK576" s="81">
        <v>0</v>
      </c>
      <c r="AL576" s="81">
        <v>0</v>
      </c>
      <c r="AM576" s="81">
        <v>247171598.37900096</v>
      </c>
      <c r="AN576" s="81">
        <v>0</v>
      </c>
      <c r="AO576" s="81">
        <v>0</v>
      </c>
      <c r="AP576" s="82"/>
      <c r="AQ576" s="81">
        <v>56122</v>
      </c>
      <c r="AR576" s="81">
        <v>23337</v>
      </c>
      <c r="AS576" s="81">
        <v>0</v>
      </c>
      <c r="AT576" s="81">
        <v>29</v>
      </c>
      <c r="AU576" s="81">
        <v>0</v>
      </c>
      <c r="AV576" s="81">
        <v>10</v>
      </c>
      <c r="AW576" s="81">
        <v>0</v>
      </c>
      <c r="AX576" s="82"/>
      <c r="AY576" s="81">
        <v>261039.57900000169</v>
      </c>
      <c r="AZ576" s="81">
        <v>1726567.8819999991</v>
      </c>
      <c r="BA576" s="81">
        <v>0</v>
      </c>
      <c r="BB576" s="81">
        <v>18535.400000000001</v>
      </c>
      <c r="BC576" s="81">
        <v>0</v>
      </c>
      <c r="BD576" s="81">
        <v>35060.649999999987</v>
      </c>
      <c r="BE576" s="81">
        <v>0</v>
      </c>
      <c r="BF576" s="82"/>
      <c r="BG576" s="81">
        <v>4.54</v>
      </c>
      <c r="BH576" s="81">
        <v>10.872</v>
      </c>
      <c r="BI576" s="81">
        <v>22010.692999999999</v>
      </c>
      <c r="BJ576" s="81">
        <v>3911.6990000000001</v>
      </c>
      <c r="BK576" s="81">
        <v>582.15300000000002</v>
      </c>
      <c r="BL576" s="81">
        <v>2.762</v>
      </c>
      <c r="BM576" s="82"/>
      <c r="BN576" s="81">
        <v>1</v>
      </c>
      <c r="BO576" s="81">
        <v>2</v>
      </c>
      <c r="BP576" s="81">
        <v>231</v>
      </c>
      <c r="BQ576" s="81">
        <v>6</v>
      </c>
      <c r="BR576" s="81">
        <v>50</v>
      </c>
      <c r="BS576" s="81">
        <v>1</v>
      </c>
      <c r="BT576"/>
      <c r="BU576" s="80">
        <v>25197.084999999999</v>
      </c>
      <c r="BV576" s="80">
        <v>1076.787</v>
      </c>
      <c r="BW576" s="80">
        <v>142.23400000000001</v>
      </c>
      <c r="BX576" s="80">
        <v>20.838999999999999</v>
      </c>
      <c r="BY576" s="80">
        <v>56.228999999999999</v>
      </c>
      <c r="BZ576" s="80">
        <v>1.9E-2</v>
      </c>
      <c r="CA576" s="80">
        <v>29.526</v>
      </c>
      <c r="CB576" s="80">
        <v>0</v>
      </c>
      <c r="CC576" s="80">
        <v>0</v>
      </c>
    </row>
    <row r="577" spans="1:81">
      <c r="A577" s="80" t="s">
        <v>2378</v>
      </c>
      <c r="B577" s="80">
        <v>527</v>
      </c>
      <c r="C577" s="80">
        <v>18</v>
      </c>
      <c r="D577" s="80">
        <v>31</v>
      </c>
      <c r="E577" s="80">
        <v>2021</v>
      </c>
      <c r="F577" s="80" t="s">
        <v>75</v>
      </c>
      <c r="G577" s="174" t="s">
        <v>2360</v>
      </c>
      <c r="H577" s="80" t="s">
        <v>2361</v>
      </c>
      <c r="I577" s="177"/>
      <c r="J577" s="81">
        <v>27470.312905715891</v>
      </c>
      <c r="K577" s="81">
        <v>153.37511111777374</v>
      </c>
      <c r="L577" s="81">
        <v>203.8361309017321</v>
      </c>
      <c r="M577" s="81">
        <v>2830.9825070042639</v>
      </c>
      <c r="N577" s="81">
        <v>2563.1739630725924</v>
      </c>
      <c r="O577" s="81">
        <v>1627.0767941612446</v>
      </c>
      <c r="P577" s="81">
        <v>1490.8012035611005</v>
      </c>
      <c r="Q577" s="81">
        <v>112.1380976463188</v>
      </c>
      <c r="R577" s="81">
        <v>261.29210819577378</v>
      </c>
      <c r="S577" s="81">
        <v>237.97618133225961</v>
      </c>
      <c r="T577" s="82"/>
      <c r="U577" s="81">
        <v>836536180</v>
      </c>
      <c r="V577" s="81">
        <v>60316</v>
      </c>
      <c r="W577" s="81">
        <v>7185</v>
      </c>
      <c r="X577" s="81">
        <v>674612</v>
      </c>
      <c r="Y577" s="81">
        <v>861452</v>
      </c>
      <c r="Z577" s="81">
        <v>1197182</v>
      </c>
      <c r="AA577" s="81">
        <v>327988</v>
      </c>
      <c r="AB577" s="81">
        <v>1879280</v>
      </c>
      <c r="AC577" s="81">
        <v>44892524.999999993</v>
      </c>
      <c r="AD577" s="81">
        <v>237.97618133225961</v>
      </c>
      <c r="AE577" s="82"/>
      <c r="AF577" s="81">
        <v>9732991604.1136227</v>
      </c>
      <c r="AG577" s="81">
        <v>109202914.6771269</v>
      </c>
      <c r="AH577" s="81">
        <v>51431459.461671747</v>
      </c>
      <c r="AI577" s="81">
        <v>4164831551.0068269</v>
      </c>
      <c r="AJ577" s="81">
        <v>3770020437.1938391</v>
      </c>
      <c r="AK577" s="81">
        <v>0</v>
      </c>
      <c r="AL577" s="81">
        <v>0</v>
      </c>
      <c r="AM577" s="81">
        <v>246681599.07944787</v>
      </c>
      <c r="AN577" s="81">
        <v>0</v>
      </c>
      <c r="AO577" s="81">
        <v>0</v>
      </c>
      <c r="AP577" s="82"/>
      <c r="AQ577" s="81">
        <v>71381</v>
      </c>
      <c r="AR577" s="81">
        <v>24021</v>
      </c>
      <c r="AS577" s="81">
        <v>0</v>
      </c>
      <c r="AT577" s="81">
        <v>31</v>
      </c>
      <c r="AU577" s="81">
        <v>0</v>
      </c>
      <c r="AV577" s="81">
        <v>12</v>
      </c>
      <c r="AW577" s="81"/>
      <c r="AX577" s="82"/>
      <c r="AY577" s="81">
        <v>329006.00199998397</v>
      </c>
      <c r="AZ577" s="81">
        <v>1899933.434999967</v>
      </c>
      <c r="BA577" s="81">
        <v>0</v>
      </c>
      <c r="BB577" s="81">
        <v>18740.400000000001</v>
      </c>
      <c r="BC577" s="81">
        <v>0</v>
      </c>
      <c r="BD577" s="81">
        <v>40960.65</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2379</v>
      </c>
      <c r="B578" s="80">
        <v>527</v>
      </c>
      <c r="C578" s="80">
        <v>19</v>
      </c>
      <c r="D578" s="80">
        <v>31</v>
      </c>
      <c r="E578" s="80">
        <v>2022</v>
      </c>
      <c r="F578" s="80" t="s">
        <v>568</v>
      </c>
      <c r="G578" s="174" t="s">
        <v>2360</v>
      </c>
      <c r="H578" s="80" t="s">
        <v>2361</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75522</v>
      </c>
      <c r="AR578" s="81">
        <v>24333</v>
      </c>
      <c r="AS578" s="81">
        <v>0</v>
      </c>
      <c r="AT578" s="81">
        <v>34</v>
      </c>
      <c r="AU578" s="81">
        <v>0</v>
      </c>
      <c r="AV578" s="81">
        <v>13</v>
      </c>
      <c r="AW578" s="81"/>
      <c r="AX578" s="82"/>
      <c r="AY578" s="81">
        <v>352781.97399997705</v>
      </c>
      <c r="AZ578" s="81">
        <v>2030611.9349999621</v>
      </c>
      <c r="BA578" s="81">
        <v>0</v>
      </c>
      <c r="BB578" s="81">
        <v>26520.400000000001</v>
      </c>
      <c r="BC578" s="81">
        <v>0</v>
      </c>
      <c r="BD578" s="81">
        <v>40985.65</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2212</v>
      </c>
      <c r="B9" s="80">
        <v>1</v>
      </c>
      <c r="C9" s="80">
        <v>1</v>
      </c>
      <c r="D9" s="80">
        <v>1</v>
      </c>
      <c r="E9" s="80">
        <v>1990</v>
      </c>
      <c r="F9" s="80" t="s">
        <v>562</v>
      </c>
      <c r="G9" s="182" t="s">
        <v>2213</v>
      </c>
      <c r="H9" s="80" t="s">
        <v>2214</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2215</v>
      </c>
      <c r="B10" s="80">
        <v>2</v>
      </c>
      <c r="C10" s="80">
        <v>2</v>
      </c>
      <c r="D10" s="80">
        <v>1</v>
      </c>
      <c r="E10" s="80">
        <v>2005</v>
      </c>
      <c r="F10" s="80" t="s">
        <v>565</v>
      </c>
      <c r="G10" s="182" t="s">
        <v>2213</v>
      </c>
      <c r="H10" s="80" t="s">
        <v>2214</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2216</v>
      </c>
      <c r="B11" s="80">
        <v>3</v>
      </c>
      <c r="C11" s="80">
        <v>3</v>
      </c>
      <c r="D11" s="80">
        <v>1</v>
      </c>
      <c r="E11" s="80">
        <v>2006</v>
      </c>
      <c r="F11" s="80" t="s">
        <v>566</v>
      </c>
      <c r="G11" s="182" t="s">
        <v>2213</v>
      </c>
      <c r="H11" s="80" t="s">
        <v>2214</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2217</v>
      </c>
      <c r="B12" s="80">
        <v>4</v>
      </c>
      <c r="C12" s="80">
        <v>4</v>
      </c>
      <c r="D12" s="80">
        <v>1</v>
      </c>
      <c r="E12" s="80">
        <v>2007</v>
      </c>
      <c r="F12" s="80" t="s">
        <v>567</v>
      </c>
      <c r="G12" s="182" t="s">
        <v>2213</v>
      </c>
      <c r="H12" s="80" t="s">
        <v>2214</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2218</v>
      </c>
      <c r="B13" s="80">
        <v>5</v>
      </c>
      <c r="C13" s="80">
        <v>5</v>
      </c>
      <c r="D13" s="80">
        <v>1</v>
      </c>
      <c r="E13" s="80">
        <v>2008</v>
      </c>
      <c r="F13" s="80" t="s">
        <v>84</v>
      </c>
      <c r="G13" s="182" t="s">
        <v>2213</v>
      </c>
      <c r="H13" s="80" t="s">
        <v>2214</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2219</v>
      </c>
      <c r="B14" s="80">
        <v>6</v>
      </c>
      <c r="C14" s="80">
        <v>6</v>
      </c>
      <c r="D14" s="80">
        <v>1</v>
      </c>
      <c r="E14" s="80">
        <v>2009</v>
      </c>
      <c r="F14" s="80" t="s">
        <v>85</v>
      </c>
      <c r="G14" s="182" t="s">
        <v>2213</v>
      </c>
      <c r="H14" s="80" t="s">
        <v>2214</v>
      </c>
      <c r="I14" s="173"/>
      <c r="J14" s="83">
        <v>0</v>
      </c>
      <c r="K14" s="83">
        <v>0</v>
      </c>
      <c r="L14" s="83">
        <v>0</v>
      </c>
      <c r="M14" s="83">
        <v>0</v>
      </c>
      <c r="N14" s="83">
        <v>0</v>
      </c>
      <c r="O14" s="83">
        <v>0</v>
      </c>
      <c r="P14" s="83">
        <v>0</v>
      </c>
      <c r="Q14" s="83">
        <v>0</v>
      </c>
      <c r="R14" s="83">
        <v>0</v>
      </c>
      <c r="S14" s="83">
        <v>0</v>
      </c>
      <c r="T14" s="83">
        <v>4.0199999999999996</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4.0199999999999996</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4.0199999999999996</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4.0199999999999996</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4.0199999999999996</v>
      </c>
      <c r="HL14" s="83">
        <v>0</v>
      </c>
      <c r="HM14" s="83">
        <v>0</v>
      </c>
      <c r="HN14" s="83">
        <v>0</v>
      </c>
      <c r="HO14" s="83">
        <v>0</v>
      </c>
      <c r="HP14" s="83">
        <v>0</v>
      </c>
      <c r="HQ14" s="83">
        <v>0</v>
      </c>
      <c r="HR14" s="83">
        <v>0</v>
      </c>
      <c r="HS14" s="83">
        <v>0</v>
      </c>
      <c r="HT14" s="83">
        <v>0</v>
      </c>
      <c r="HU14" s="83">
        <v>0</v>
      </c>
      <c r="HV14" s="83">
        <v>4.0199999999999996</v>
      </c>
      <c r="HW14" s="83">
        <v>0</v>
      </c>
      <c r="HX14" s="83">
        <v>0</v>
      </c>
      <c r="HY14" s="83">
        <v>0</v>
      </c>
      <c r="HZ14" s="83">
        <v>0</v>
      </c>
      <c r="IA14" s="83">
        <v>0</v>
      </c>
      <c r="IB14" s="83">
        <v>0</v>
      </c>
      <c r="IC14" s="83">
        <v>0</v>
      </c>
      <c r="ID14" s="83">
        <v>0</v>
      </c>
      <c r="IE14" s="83">
        <v>0</v>
      </c>
      <c r="IF14" s="83">
        <v>4.0199999999999996</v>
      </c>
      <c r="IG14" s="83">
        <v>0</v>
      </c>
      <c r="IH14" s="83">
        <v>0</v>
      </c>
      <c r="II14" s="83">
        <v>0</v>
      </c>
      <c r="IJ14" s="83">
        <v>0</v>
      </c>
      <c r="IK14" s="83">
        <v>0</v>
      </c>
      <c r="IL14" s="83">
        <v>0</v>
      </c>
      <c r="IM14" s="83">
        <v>0</v>
      </c>
      <c r="IN14" s="83">
        <v>0</v>
      </c>
      <c r="IO14" s="83">
        <v>0</v>
      </c>
      <c r="IP14" s="83">
        <v>0</v>
      </c>
      <c r="IQ14" s="83">
        <v>4.0199999999999996</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1</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1</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1</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1</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1</v>
      </c>
      <c r="QY14" s="81">
        <v>0</v>
      </c>
      <c r="QZ14" s="81">
        <v>0</v>
      </c>
      <c r="RA14" s="81">
        <v>0</v>
      </c>
      <c r="RB14" s="81">
        <v>0</v>
      </c>
      <c r="RC14" s="81">
        <v>0</v>
      </c>
      <c r="RD14" s="81">
        <v>0</v>
      </c>
      <c r="RE14" s="81">
        <v>0</v>
      </c>
      <c r="RF14" s="81">
        <v>0</v>
      </c>
      <c r="RG14" s="81">
        <v>0</v>
      </c>
      <c r="RH14" s="81">
        <v>0</v>
      </c>
      <c r="RI14" s="81">
        <v>1</v>
      </c>
      <c r="RJ14" s="81">
        <v>0</v>
      </c>
      <c r="RK14" s="81">
        <v>0</v>
      </c>
      <c r="RL14" s="81">
        <v>0</v>
      </c>
      <c r="RM14" s="81">
        <v>0</v>
      </c>
      <c r="RN14" s="81">
        <v>0</v>
      </c>
      <c r="RO14" s="81">
        <v>0</v>
      </c>
      <c r="RP14" s="81">
        <v>0</v>
      </c>
      <c r="RQ14" s="81">
        <v>0</v>
      </c>
      <c r="RR14" s="81">
        <v>0</v>
      </c>
      <c r="RS14" s="81">
        <v>1</v>
      </c>
      <c r="RT14" s="81">
        <v>0</v>
      </c>
      <c r="RU14" s="81">
        <v>0</v>
      </c>
      <c r="RV14" s="81">
        <v>0</v>
      </c>
      <c r="RW14" s="81">
        <v>0</v>
      </c>
      <c r="RX14" s="81">
        <v>0</v>
      </c>
      <c r="RY14" s="81">
        <v>0</v>
      </c>
      <c r="RZ14" s="81">
        <v>0</v>
      </c>
      <c r="SA14" s="81">
        <v>0</v>
      </c>
      <c r="SB14" s="81">
        <v>0</v>
      </c>
      <c r="SC14" s="81">
        <v>0</v>
      </c>
      <c r="SD14" s="81">
        <v>1</v>
      </c>
      <c r="SE14" s="81">
        <v>0</v>
      </c>
      <c r="SF14" s="81">
        <v>0</v>
      </c>
      <c r="SG14" s="81">
        <v>0</v>
      </c>
      <c r="SH14" s="81">
        <v>0</v>
      </c>
    </row>
    <row r="15" spans="1:503">
      <c r="A15" s="18" t="s">
        <v>2220</v>
      </c>
      <c r="B15" s="80">
        <v>7</v>
      </c>
      <c r="C15" s="80">
        <v>7</v>
      </c>
      <c r="D15" s="80">
        <v>1</v>
      </c>
      <c r="E15" s="80">
        <v>2010</v>
      </c>
      <c r="F15" s="80" t="s">
        <v>86</v>
      </c>
      <c r="G15" s="182" t="s">
        <v>2213</v>
      </c>
      <c r="H15" s="80" t="s">
        <v>2214</v>
      </c>
      <c r="I15" s="173"/>
      <c r="J15" s="83">
        <v>0</v>
      </c>
      <c r="K15" s="83">
        <v>0</v>
      </c>
      <c r="L15" s="83">
        <v>0</v>
      </c>
      <c r="M15" s="83">
        <v>0</v>
      </c>
      <c r="N15" s="83">
        <v>0</v>
      </c>
      <c r="O15" s="83">
        <v>0</v>
      </c>
      <c r="P15" s="83">
        <v>0</v>
      </c>
      <c r="Q15" s="83">
        <v>0</v>
      </c>
      <c r="R15" s="83">
        <v>0</v>
      </c>
      <c r="S15" s="83">
        <v>0</v>
      </c>
      <c r="T15" s="83">
        <v>3.94</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4.093</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3.94</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4.093</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3.94</v>
      </c>
      <c r="HL15" s="83">
        <v>0</v>
      </c>
      <c r="HM15" s="83">
        <v>0</v>
      </c>
      <c r="HN15" s="83">
        <v>0</v>
      </c>
      <c r="HO15" s="83">
        <v>0</v>
      </c>
      <c r="HP15" s="83">
        <v>0</v>
      </c>
      <c r="HQ15" s="83">
        <v>0</v>
      </c>
      <c r="HR15" s="83">
        <v>0</v>
      </c>
      <c r="HS15" s="83">
        <v>0</v>
      </c>
      <c r="HT15" s="83">
        <v>0</v>
      </c>
      <c r="HU15" s="83">
        <v>0</v>
      </c>
      <c r="HV15" s="83">
        <v>4.093</v>
      </c>
      <c r="HW15" s="83">
        <v>0</v>
      </c>
      <c r="HX15" s="83">
        <v>0</v>
      </c>
      <c r="HY15" s="83">
        <v>0</v>
      </c>
      <c r="HZ15" s="83">
        <v>0</v>
      </c>
      <c r="IA15" s="83">
        <v>0</v>
      </c>
      <c r="IB15" s="83">
        <v>0</v>
      </c>
      <c r="IC15" s="83">
        <v>0</v>
      </c>
      <c r="ID15" s="83">
        <v>0</v>
      </c>
      <c r="IE15" s="83">
        <v>0</v>
      </c>
      <c r="IF15" s="83">
        <v>3.94</v>
      </c>
      <c r="IG15" s="83">
        <v>0</v>
      </c>
      <c r="IH15" s="83">
        <v>0</v>
      </c>
      <c r="II15" s="83">
        <v>0</v>
      </c>
      <c r="IJ15" s="83">
        <v>0</v>
      </c>
      <c r="IK15" s="83">
        <v>0</v>
      </c>
      <c r="IL15" s="83">
        <v>0</v>
      </c>
      <c r="IM15" s="83">
        <v>0</v>
      </c>
      <c r="IN15" s="83">
        <v>0</v>
      </c>
      <c r="IO15" s="83">
        <v>0</v>
      </c>
      <c r="IP15" s="83">
        <v>0</v>
      </c>
      <c r="IQ15" s="83">
        <v>4.093</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1</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1</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1</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1</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1</v>
      </c>
      <c r="QY15" s="81">
        <v>0</v>
      </c>
      <c r="QZ15" s="81">
        <v>0</v>
      </c>
      <c r="RA15" s="81">
        <v>0</v>
      </c>
      <c r="RB15" s="81">
        <v>0</v>
      </c>
      <c r="RC15" s="81">
        <v>0</v>
      </c>
      <c r="RD15" s="81">
        <v>0</v>
      </c>
      <c r="RE15" s="81">
        <v>0</v>
      </c>
      <c r="RF15" s="81">
        <v>0</v>
      </c>
      <c r="RG15" s="81">
        <v>0</v>
      </c>
      <c r="RH15" s="81">
        <v>0</v>
      </c>
      <c r="RI15" s="81">
        <v>1</v>
      </c>
      <c r="RJ15" s="81">
        <v>0</v>
      </c>
      <c r="RK15" s="81">
        <v>0</v>
      </c>
      <c r="RL15" s="81">
        <v>0</v>
      </c>
      <c r="RM15" s="81">
        <v>0</v>
      </c>
      <c r="RN15" s="81">
        <v>0</v>
      </c>
      <c r="RO15" s="81">
        <v>0</v>
      </c>
      <c r="RP15" s="81">
        <v>0</v>
      </c>
      <c r="RQ15" s="81">
        <v>0</v>
      </c>
      <c r="RR15" s="81">
        <v>0</v>
      </c>
      <c r="RS15" s="81">
        <v>1</v>
      </c>
      <c r="RT15" s="81">
        <v>0</v>
      </c>
      <c r="RU15" s="81">
        <v>0</v>
      </c>
      <c r="RV15" s="81">
        <v>0</v>
      </c>
      <c r="RW15" s="81">
        <v>0</v>
      </c>
      <c r="RX15" s="81">
        <v>0</v>
      </c>
      <c r="RY15" s="81">
        <v>0</v>
      </c>
      <c r="RZ15" s="81">
        <v>0</v>
      </c>
      <c r="SA15" s="81">
        <v>0</v>
      </c>
      <c r="SB15" s="81">
        <v>0</v>
      </c>
      <c r="SC15" s="81">
        <v>0</v>
      </c>
      <c r="SD15" s="81">
        <v>1</v>
      </c>
      <c r="SE15" s="81">
        <v>0</v>
      </c>
      <c r="SF15" s="81">
        <v>0</v>
      </c>
      <c r="SG15" s="81">
        <v>0</v>
      </c>
      <c r="SH15" s="81">
        <v>0</v>
      </c>
    </row>
    <row r="16" spans="1:503">
      <c r="A16" s="18" t="s">
        <v>2221</v>
      </c>
      <c r="B16" s="80">
        <v>8</v>
      </c>
      <c r="C16" s="80">
        <v>8</v>
      </c>
      <c r="D16" s="80">
        <v>1</v>
      </c>
      <c r="E16" s="80">
        <v>2011</v>
      </c>
      <c r="F16" s="80" t="s">
        <v>87</v>
      </c>
      <c r="G16" s="182" t="s">
        <v>2213</v>
      </c>
      <c r="H16" s="80" t="s">
        <v>2214</v>
      </c>
      <c r="I16" s="173"/>
      <c r="J16" s="83">
        <v>0</v>
      </c>
      <c r="K16" s="83">
        <v>0</v>
      </c>
      <c r="L16" s="83">
        <v>0</v>
      </c>
      <c r="M16" s="83">
        <v>0</v>
      </c>
      <c r="N16" s="83">
        <v>0</v>
      </c>
      <c r="O16" s="83">
        <v>0</v>
      </c>
      <c r="P16" s="83">
        <v>0</v>
      </c>
      <c r="Q16" s="83">
        <v>0</v>
      </c>
      <c r="R16" s="83">
        <v>0</v>
      </c>
      <c r="S16" s="83">
        <v>0</v>
      </c>
      <c r="T16" s="83">
        <v>3.6419999999999999</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4.3319999999999999</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3.6419999999999999</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4.3319999999999999</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3.6419999999999999</v>
      </c>
      <c r="HL16" s="83">
        <v>0</v>
      </c>
      <c r="HM16" s="83">
        <v>0</v>
      </c>
      <c r="HN16" s="83">
        <v>0</v>
      </c>
      <c r="HO16" s="83">
        <v>0</v>
      </c>
      <c r="HP16" s="83">
        <v>0</v>
      </c>
      <c r="HQ16" s="83">
        <v>0</v>
      </c>
      <c r="HR16" s="83">
        <v>0</v>
      </c>
      <c r="HS16" s="83">
        <v>0</v>
      </c>
      <c r="HT16" s="83">
        <v>0</v>
      </c>
      <c r="HU16" s="83">
        <v>0</v>
      </c>
      <c r="HV16" s="83">
        <v>4.3319999999999999</v>
      </c>
      <c r="HW16" s="83">
        <v>0</v>
      </c>
      <c r="HX16" s="83">
        <v>0</v>
      </c>
      <c r="HY16" s="83">
        <v>0</v>
      </c>
      <c r="HZ16" s="83">
        <v>0</v>
      </c>
      <c r="IA16" s="83">
        <v>0</v>
      </c>
      <c r="IB16" s="83">
        <v>0</v>
      </c>
      <c r="IC16" s="83">
        <v>0</v>
      </c>
      <c r="ID16" s="83">
        <v>0</v>
      </c>
      <c r="IE16" s="83">
        <v>0</v>
      </c>
      <c r="IF16" s="83">
        <v>3.6419999999999999</v>
      </c>
      <c r="IG16" s="83">
        <v>0</v>
      </c>
      <c r="IH16" s="83">
        <v>0</v>
      </c>
      <c r="II16" s="83">
        <v>0</v>
      </c>
      <c r="IJ16" s="83">
        <v>0</v>
      </c>
      <c r="IK16" s="83">
        <v>0</v>
      </c>
      <c r="IL16" s="83">
        <v>0</v>
      </c>
      <c r="IM16" s="83">
        <v>0</v>
      </c>
      <c r="IN16" s="83">
        <v>0</v>
      </c>
      <c r="IO16" s="83">
        <v>0</v>
      </c>
      <c r="IP16" s="83">
        <v>0</v>
      </c>
      <c r="IQ16" s="83">
        <v>4.3319999999999999</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1</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1</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1</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1</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1</v>
      </c>
      <c r="QY16" s="81">
        <v>0</v>
      </c>
      <c r="QZ16" s="81">
        <v>0</v>
      </c>
      <c r="RA16" s="81">
        <v>0</v>
      </c>
      <c r="RB16" s="81">
        <v>0</v>
      </c>
      <c r="RC16" s="81">
        <v>0</v>
      </c>
      <c r="RD16" s="81">
        <v>0</v>
      </c>
      <c r="RE16" s="81">
        <v>0</v>
      </c>
      <c r="RF16" s="81">
        <v>0</v>
      </c>
      <c r="RG16" s="81">
        <v>0</v>
      </c>
      <c r="RH16" s="81">
        <v>0</v>
      </c>
      <c r="RI16" s="81">
        <v>1</v>
      </c>
      <c r="RJ16" s="81">
        <v>0</v>
      </c>
      <c r="RK16" s="81">
        <v>0</v>
      </c>
      <c r="RL16" s="81">
        <v>0</v>
      </c>
      <c r="RM16" s="81">
        <v>0</v>
      </c>
      <c r="RN16" s="81">
        <v>0</v>
      </c>
      <c r="RO16" s="81">
        <v>0</v>
      </c>
      <c r="RP16" s="81">
        <v>0</v>
      </c>
      <c r="RQ16" s="81">
        <v>0</v>
      </c>
      <c r="RR16" s="81">
        <v>0</v>
      </c>
      <c r="RS16" s="81">
        <v>1</v>
      </c>
      <c r="RT16" s="81">
        <v>0</v>
      </c>
      <c r="RU16" s="81">
        <v>0</v>
      </c>
      <c r="RV16" s="81">
        <v>0</v>
      </c>
      <c r="RW16" s="81">
        <v>0</v>
      </c>
      <c r="RX16" s="81">
        <v>0</v>
      </c>
      <c r="RY16" s="81">
        <v>0</v>
      </c>
      <c r="RZ16" s="81">
        <v>0</v>
      </c>
      <c r="SA16" s="81">
        <v>0</v>
      </c>
      <c r="SB16" s="81">
        <v>0</v>
      </c>
      <c r="SC16" s="81">
        <v>0</v>
      </c>
      <c r="SD16" s="81">
        <v>1</v>
      </c>
      <c r="SE16" s="81">
        <v>0</v>
      </c>
      <c r="SF16" s="81">
        <v>0</v>
      </c>
      <c r="SG16" s="81">
        <v>0</v>
      </c>
      <c r="SH16" s="81">
        <v>0</v>
      </c>
    </row>
    <row r="17" spans="1:502">
      <c r="A17" s="18" t="s">
        <v>2222</v>
      </c>
      <c r="B17" s="80">
        <v>9</v>
      </c>
      <c r="C17" s="80">
        <v>9</v>
      </c>
      <c r="D17" s="80">
        <v>1</v>
      </c>
      <c r="E17" s="80">
        <v>2012</v>
      </c>
      <c r="F17" s="80" t="s">
        <v>88</v>
      </c>
      <c r="G17" s="182" t="s">
        <v>2213</v>
      </c>
      <c r="H17" s="80" t="s">
        <v>2214</v>
      </c>
      <c r="I17" s="173"/>
      <c r="J17" s="83">
        <v>0</v>
      </c>
      <c r="K17" s="83">
        <v>0</v>
      </c>
      <c r="L17" s="83">
        <v>0</v>
      </c>
      <c r="M17" s="83">
        <v>0</v>
      </c>
      <c r="N17" s="83">
        <v>0</v>
      </c>
      <c r="O17" s="83">
        <v>0</v>
      </c>
      <c r="P17" s="83">
        <v>0</v>
      </c>
      <c r="Q17" s="83">
        <v>0</v>
      </c>
      <c r="R17" s="83">
        <v>0</v>
      </c>
      <c r="S17" s="83">
        <v>0</v>
      </c>
      <c r="T17" s="83">
        <v>3.66</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4.2699999999999996</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3.66</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4.2699999999999996</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3.66</v>
      </c>
      <c r="HL17" s="83">
        <v>0</v>
      </c>
      <c r="HM17" s="83">
        <v>0</v>
      </c>
      <c r="HN17" s="83">
        <v>0</v>
      </c>
      <c r="HO17" s="83">
        <v>0</v>
      </c>
      <c r="HP17" s="83">
        <v>0</v>
      </c>
      <c r="HQ17" s="83">
        <v>0</v>
      </c>
      <c r="HR17" s="83">
        <v>0</v>
      </c>
      <c r="HS17" s="83">
        <v>0</v>
      </c>
      <c r="HT17" s="83">
        <v>0</v>
      </c>
      <c r="HU17" s="83">
        <v>0</v>
      </c>
      <c r="HV17" s="83">
        <v>4.2699999999999996</v>
      </c>
      <c r="HW17" s="83">
        <v>0</v>
      </c>
      <c r="HX17" s="83">
        <v>0</v>
      </c>
      <c r="HY17" s="83">
        <v>0</v>
      </c>
      <c r="HZ17" s="83">
        <v>0</v>
      </c>
      <c r="IA17" s="83">
        <v>0</v>
      </c>
      <c r="IB17" s="83">
        <v>0</v>
      </c>
      <c r="IC17" s="83">
        <v>0</v>
      </c>
      <c r="ID17" s="83">
        <v>0</v>
      </c>
      <c r="IE17" s="83">
        <v>0</v>
      </c>
      <c r="IF17" s="83">
        <v>3.66</v>
      </c>
      <c r="IG17" s="83">
        <v>0</v>
      </c>
      <c r="IH17" s="83">
        <v>0</v>
      </c>
      <c r="II17" s="83">
        <v>0</v>
      </c>
      <c r="IJ17" s="83">
        <v>0</v>
      </c>
      <c r="IK17" s="83">
        <v>0</v>
      </c>
      <c r="IL17" s="83">
        <v>0</v>
      </c>
      <c r="IM17" s="83">
        <v>0</v>
      </c>
      <c r="IN17" s="83">
        <v>0</v>
      </c>
      <c r="IO17" s="83">
        <v>0</v>
      </c>
      <c r="IP17" s="83">
        <v>0</v>
      </c>
      <c r="IQ17" s="83">
        <v>4.2699999999999996</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1</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1</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1</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1</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1</v>
      </c>
      <c r="QY17" s="81">
        <v>0</v>
      </c>
      <c r="QZ17" s="81">
        <v>0</v>
      </c>
      <c r="RA17" s="81">
        <v>0</v>
      </c>
      <c r="RB17" s="81">
        <v>0</v>
      </c>
      <c r="RC17" s="81">
        <v>0</v>
      </c>
      <c r="RD17" s="81">
        <v>0</v>
      </c>
      <c r="RE17" s="81">
        <v>0</v>
      </c>
      <c r="RF17" s="81">
        <v>0</v>
      </c>
      <c r="RG17" s="81">
        <v>0</v>
      </c>
      <c r="RH17" s="81">
        <v>0</v>
      </c>
      <c r="RI17" s="81">
        <v>1</v>
      </c>
      <c r="RJ17" s="81">
        <v>0</v>
      </c>
      <c r="RK17" s="81">
        <v>0</v>
      </c>
      <c r="RL17" s="81">
        <v>0</v>
      </c>
      <c r="RM17" s="81">
        <v>0</v>
      </c>
      <c r="RN17" s="81">
        <v>0</v>
      </c>
      <c r="RO17" s="81">
        <v>0</v>
      </c>
      <c r="RP17" s="81">
        <v>0</v>
      </c>
      <c r="RQ17" s="81">
        <v>0</v>
      </c>
      <c r="RR17" s="81">
        <v>0</v>
      </c>
      <c r="RS17" s="81">
        <v>1</v>
      </c>
      <c r="RT17" s="81">
        <v>0</v>
      </c>
      <c r="RU17" s="81">
        <v>0</v>
      </c>
      <c r="RV17" s="81">
        <v>0</v>
      </c>
      <c r="RW17" s="81">
        <v>0</v>
      </c>
      <c r="RX17" s="81">
        <v>0</v>
      </c>
      <c r="RY17" s="81">
        <v>0</v>
      </c>
      <c r="RZ17" s="81">
        <v>0</v>
      </c>
      <c r="SA17" s="81">
        <v>0</v>
      </c>
      <c r="SB17" s="81">
        <v>0</v>
      </c>
      <c r="SC17" s="81">
        <v>0</v>
      </c>
      <c r="SD17" s="81">
        <v>1</v>
      </c>
      <c r="SE17" s="81">
        <v>0</v>
      </c>
      <c r="SF17" s="81">
        <v>0</v>
      </c>
      <c r="SG17" s="81">
        <v>0</v>
      </c>
      <c r="SH17" s="81">
        <v>0</v>
      </c>
    </row>
    <row r="18" spans="1:502">
      <c r="A18" s="18" t="s">
        <v>2223</v>
      </c>
      <c r="B18" s="80">
        <v>10</v>
      </c>
      <c r="C18" s="80">
        <v>10</v>
      </c>
      <c r="D18" s="80">
        <v>1</v>
      </c>
      <c r="E18" s="80">
        <v>2013</v>
      </c>
      <c r="F18" s="80" t="s">
        <v>89</v>
      </c>
      <c r="G18" s="182" t="s">
        <v>2213</v>
      </c>
      <c r="H18" s="80" t="s">
        <v>2214</v>
      </c>
      <c r="I18" s="173"/>
      <c r="J18" s="83">
        <v>0</v>
      </c>
      <c r="K18" s="83">
        <v>0</v>
      </c>
      <c r="L18" s="83">
        <v>0</v>
      </c>
      <c r="M18" s="83">
        <v>0</v>
      </c>
      <c r="N18" s="83">
        <v>0</v>
      </c>
      <c r="O18" s="83">
        <v>0</v>
      </c>
      <c r="P18" s="83">
        <v>0</v>
      </c>
      <c r="Q18" s="83">
        <v>0</v>
      </c>
      <c r="R18" s="83">
        <v>0</v>
      </c>
      <c r="S18" s="83">
        <v>0</v>
      </c>
      <c r="T18" s="83">
        <v>4.4989999999999997</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5.1820000000000004</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4.5110000000000001</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4.4989999999999997</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5.1820000000000004</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4.5110000000000001</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4.4989999999999997</v>
      </c>
      <c r="HL18" s="83">
        <v>0</v>
      </c>
      <c r="HM18" s="83">
        <v>0</v>
      </c>
      <c r="HN18" s="83">
        <v>0</v>
      </c>
      <c r="HO18" s="83">
        <v>5.1820000000000004</v>
      </c>
      <c r="HP18" s="83">
        <v>0</v>
      </c>
      <c r="HQ18" s="83">
        <v>0</v>
      </c>
      <c r="HR18" s="83">
        <v>0</v>
      </c>
      <c r="HS18" s="83">
        <v>0</v>
      </c>
      <c r="HT18" s="83">
        <v>0</v>
      </c>
      <c r="HU18" s="83">
        <v>0</v>
      </c>
      <c r="HV18" s="83">
        <v>4.5110000000000001</v>
      </c>
      <c r="HW18" s="83">
        <v>0</v>
      </c>
      <c r="HX18" s="83">
        <v>0</v>
      </c>
      <c r="HY18" s="83">
        <v>0</v>
      </c>
      <c r="HZ18" s="83">
        <v>0</v>
      </c>
      <c r="IA18" s="83">
        <v>0</v>
      </c>
      <c r="IB18" s="83">
        <v>0</v>
      </c>
      <c r="IC18" s="83">
        <v>0</v>
      </c>
      <c r="ID18" s="83">
        <v>0</v>
      </c>
      <c r="IE18" s="83">
        <v>0</v>
      </c>
      <c r="IF18" s="83">
        <v>4.4989999999999997</v>
      </c>
      <c r="IG18" s="83">
        <v>0</v>
      </c>
      <c r="IH18" s="83">
        <v>0</v>
      </c>
      <c r="II18" s="83">
        <v>0</v>
      </c>
      <c r="IJ18" s="83">
        <v>5.1820000000000004</v>
      </c>
      <c r="IK18" s="83">
        <v>0</v>
      </c>
      <c r="IL18" s="83">
        <v>0</v>
      </c>
      <c r="IM18" s="83">
        <v>0</v>
      </c>
      <c r="IN18" s="83">
        <v>0</v>
      </c>
      <c r="IO18" s="83">
        <v>0</v>
      </c>
      <c r="IP18" s="83">
        <v>0</v>
      </c>
      <c r="IQ18" s="83">
        <v>4.5110000000000001</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1</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1</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1</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1</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1</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1</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1</v>
      </c>
      <c r="QY18" s="81">
        <v>0</v>
      </c>
      <c r="QZ18" s="81">
        <v>0</v>
      </c>
      <c r="RA18" s="81">
        <v>0</v>
      </c>
      <c r="RB18" s="81">
        <v>1</v>
      </c>
      <c r="RC18" s="81">
        <v>0</v>
      </c>
      <c r="RD18" s="81">
        <v>0</v>
      </c>
      <c r="RE18" s="81">
        <v>0</v>
      </c>
      <c r="RF18" s="81">
        <v>0</v>
      </c>
      <c r="RG18" s="81">
        <v>0</v>
      </c>
      <c r="RH18" s="81">
        <v>0</v>
      </c>
      <c r="RI18" s="81">
        <v>1</v>
      </c>
      <c r="RJ18" s="81">
        <v>0</v>
      </c>
      <c r="RK18" s="81">
        <v>0</v>
      </c>
      <c r="RL18" s="81">
        <v>0</v>
      </c>
      <c r="RM18" s="81">
        <v>0</v>
      </c>
      <c r="RN18" s="81">
        <v>0</v>
      </c>
      <c r="RO18" s="81">
        <v>0</v>
      </c>
      <c r="RP18" s="81">
        <v>0</v>
      </c>
      <c r="RQ18" s="81">
        <v>0</v>
      </c>
      <c r="RR18" s="81">
        <v>0</v>
      </c>
      <c r="RS18" s="81">
        <v>1</v>
      </c>
      <c r="RT18" s="81">
        <v>0</v>
      </c>
      <c r="RU18" s="81">
        <v>0</v>
      </c>
      <c r="RV18" s="81">
        <v>0</v>
      </c>
      <c r="RW18" s="81">
        <v>1</v>
      </c>
      <c r="RX18" s="81">
        <v>0</v>
      </c>
      <c r="RY18" s="81">
        <v>0</v>
      </c>
      <c r="RZ18" s="81">
        <v>0</v>
      </c>
      <c r="SA18" s="81">
        <v>0</v>
      </c>
      <c r="SB18" s="81">
        <v>0</v>
      </c>
      <c r="SC18" s="81">
        <v>0</v>
      </c>
      <c r="SD18" s="81">
        <v>1</v>
      </c>
      <c r="SE18" s="81">
        <v>0</v>
      </c>
      <c r="SF18" s="81">
        <v>0</v>
      </c>
      <c r="SG18" s="81">
        <v>0</v>
      </c>
      <c r="SH18" s="81">
        <v>0</v>
      </c>
    </row>
    <row r="19" spans="1:502">
      <c r="A19" s="18" t="s">
        <v>2224</v>
      </c>
      <c r="B19" s="80">
        <v>11</v>
      </c>
      <c r="C19" s="80">
        <v>11</v>
      </c>
      <c r="D19" s="80">
        <v>1</v>
      </c>
      <c r="E19" s="80">
        <v>2014</v>
      </c>
      <c r="F19" s="80" t="s">
        <v>90</v>
      </c>
      <c r="G19" s="182" t="s">
        <v>2213</v>
      </c>
      <c r="H19" s="80" t="s">
        <v>2214</v>
      </c>
      <c r="I19" s="173"/>
      <c r="J19" s="83">
        <v>0</v>
      </c>
      <c r="K19" s="83">
        <v>0</v>
      </c>
      <c r="L19" s="83">
        <v>0</v>
      </c>
      <c r="M19" s="83">
        <v>0</v>
      </c>
      <c r="N19" s="83">
        <v>0</v>
      </c>
      <c r="O19" s="83">
        <v>0</v>
      </c>
      <c r="P19" s="83">
        <v>0</v>
      </c>
      <c r="Q19" s="83">
        <v>0</v>
      </c>
      <c r="R19" s="83">
        <v>0</v>
      </c>
      <c r="S19" s="83">
        <v>0</v>
      </c>
      <c r="T19" s="83">
        <v>4.6399999999999997</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4.8250000000000002</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3.7959999999999998</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4.6399999999999997</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4.8250000000000002</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3.7959999999999998</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4.6399999999999997</v>
      </c>
      <c r="HL19" s="83">
        <v>0</v>
      </c>
      <c r="HM19" s="83">
        <v>0</v>
      </c>
      <c r="HN19" s="83">
        <v>0</v>
      </c>
      <c r="HO19" s="83">
        <v>4.8250000000000002</v>
      </c>
      <c r="HP19" s="83">
        <v>0</v>
      </c>
      <c r="HQ19" s="83">
        <v>0</v>
      </c>
      <c r="HR19" s="83">
        <v>0</v>
      </c>
      <c r="HS19" s="83">
        <v>0</v>
      </c>
      <c r="HT19" s="83">
        <v>0</v>
      </c>
      <c r="HU19" s="83">
        <v>0</v>
      </c>
      <c r="HV19" s="83">
        <v>3.7959999999999998</v>
      </c>
      <c r="HW19" s="83">
        <v>0</v>
      </c>
      <c r="HX19" s="83">
        <v>0</v>
      </c>
      <c r="HY19" s="83">
        <v>0</v>
      </c>
      <c r="HZ19" s="83">
        <v>0</v>
      </c>
      <c r="IA19" s="83">
        <v>0</v>
      </c>
      <c r="IB19" s="83">
        <v>0</v>
      </c>
      <c r="IC19" s="83">
        <v>0</v>
      </c>
      <c r="ID19" s="83">
        <v>0</v>
      </c>
      <c r="IE19" s="83">
        <v>0</v>
      </c>
      <c r="IF19" s="83">
        <v>4.6399999999999997</v>
      </c>
      <c r="IG19" s="83">
        <v>0</v>
      </c>
      <c r="IH19" s="83">
        <v>0</v>
      </c>
      <c r="II19" s="83">
        <v>0</v>
      </c>
      <c r="IJ19" s="83">
        <v>4.8250000000000002</v>
      </c>
      <c r="IK19" s="83">
        <v>0</v>
      </c>
      <c r="IL19" s="83">
        <v>0</v>
      </c>
      <c r="IM19" s="83">
        <v>0</v>
      </c>
      <c r="IN19" s="83">
        <v>0</v>
      </c>
      <c r="IO19" s="83">
        <v>0</v>
      </c>
      <c r="IP19" s="83">
        <v>0</v>
      </c>
      <c r="IQ19" s="83">
        <v>3.7959999999999998</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1</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1</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1</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1</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1</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1</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1</v>
      </c>
      <c r="QY19" s="81">
        <v>0</v>
      </c>
      <c r="QZ19" s="81">
        <v>0</v>
      </c>
      <c r="RA19" s="81">
        <v>0</v>
      </c>
      <c r="RB19" s="81">
        <v>1</v>
      </c>
      <c r="RC19" s="81">
        <v>0</v>
      </c>
      <c r="RD19" s="81">
        <v>0</v>
      </c>
      <c r="RE19" s="81">
        <v>0</v>
      </c>
      <c r="RF19" s="81">
        <v>0</v>
      </c>
      <c r="RG19" s="81">
        <v>0</v>
      </c>
      <c r="RH19" s="81">
        <v>0</v>
      </c>
      <c r="RI19" s="81">
        <v>1</v>
      </c>
      <c r="RJ19" s="81">
        <v>0</v>
      </c>
      <c r="RK19" s="81">
        <v>0</v>
      </c>
      <c r="RL19" s="81">
        <v>0</v>
      </c>
      <c r="RM19" s="81">
        <v>0</v>
      </c>
      <c r="RN19" s="81">
        <v>0</v>
      </c>
      <c r="RO19" s="81">
        <v>0</v>
      </c>
      <c r="RP19" s="81">
        <v>0</v>
      </c>
      <c r="RQ19" s="81">
        <v>0</v>
      </c>
      <c r="RR19" s="81">
        <v>0</v>
      </c>
      <c r="RS19" s="81">
        <v>1</v>
      </c>
      <c r="RT19" s="81">
        <v>0</v>
      </c>
      <c r="RU19" s="81">
        <v>0</v>
      </c>
      <c r="RV19" s="81">
        <v>0</v>
      </c>
      <c r="RW19" s="81">
        <v>1</v>
      </c>
      <c r="RX19" s="81">
        <v>0</v>
      </c>
      <c r="RY19" s="81">
        <v>0</v>
      </c>
      <c r="RZ19" s="81">
        <v>0</v>
      </c>
      <c r="SA19" s="81">
        <v>0</v>
      </c>
      <c r="SB19" s="81">
        <v>0</v>
      </c>
      <c r="SC19" s="81">
        <v>0</v>
      </c>
      <c r="SD19" s="81">
        <v>1</v>
      </c>
      <c r="SE19" s="81">
        <v>0</v>
      </c>
      <c r="SF19" s="81">
        <v>0</v>
      </c>
      <c r="SG19" s="81">
        <v>0</v>
      </c>
      <c r="SH19" s="81">
        <v>0</v>
      </c>
    </row>
    <row r="20" spans="1:502">
      <c r="A20" s="18" t="s">
        <v>2225</v>
      </c>
      <c r="B20" s="80">
        <v>12</v>
      </c>
      <c r="C20" s="80">
        <v>12</v>
      </c>
      <c r="D20" s="80">
        <v>1</v>
      </c>
      <c r="E20" s="80">
        <v>2015</v>
      </c>
      <c r="F20" s="80" t="s">
        <v>91</v>
      </c>
      <c r="G20" s="182" t="s">
        <v>2213</v>
      </c>
      <c r="H20" s="80" t="s">
        <v>2214</v>
      </c>
      <c r="I20" s="173"/>
      <c r="J20" s="83">
        <v>0</v>
      </c>
      <c r="K20" s="83">
        <v>0</v>
      </c>
      <c r="L20" s="83">
        <v>0</v>
      </c>
      <c r="M20" s="83">
        <v>0</v>
      </c>
      <c r="N20" s="83">
        <v>0</v>
      </c>
      <c r="O20" s="83">
        <v>0</v>
      </c>
      <c r="P20" s="83">
        <v>0</v>
      </c>
      <c r="Q20" s="83">
        <v>0</v>
      </c>
      <c r="R20" s="83">
        <v>0</v>
      </c>
      <c r="S20" s="83">
        <v>0</v>
      </c>
      <c r="T20" s="83">
        <v>4.4930000000000003</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5.1879999999999997</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4.4930000000000003</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5.1879999999999997</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4.4930000000000003</v>
      </c>
      <c r="HL20" s="83">
        <v>0</v>
      </c>
      <c r="HM20" s="83">
        <v>0</v>
      </c>
      <c r="HN20" s="83">
        <v>0</v>
      </c>
      <c r="HO20" s="83">
        <v>5.1879999999999997</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4.4930000000000003</v>
      </c>
      <c r="IG20" s="83">
        <v>0</v>
      </c>
      <c r="IH20" s="83">
        <v>0</v>
      </c>
      <c r="II20" s="83">
        <v>0</v>
      </c>
      <c r="IJ20" s="83">
        <v>5.1879999999999997</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1</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1</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1</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1</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1</v>
      </c>
      <c r="QY20" s="81">
        <v>0</v>
      </c>
      <c r="QZ20" s="81">
        <v>0</v>
      </c>
      <c r="RA20" s="81">
        <v>0</v>
      </c>
      <c r="RB20" s="81">
        <v>1</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1</v>
      </c>
      <c r="RT20" s="81">
        <v>0</v>
      </c>
      <c r="RU20" s="81">
        <v>0</v>
      </c>
      <c r="RV20" s="81">
        <v>0</v>
      </c>
      <c r="RW20" s="81">
        <v>1</v>
      </c>
      <c r="RX20" s="81">
        <v>0</v>
      </c>
      <c r="RY20" s="81">
        <v>0</v>
      </c>
      <c r="RZ20" s="81">
        <v>0</v>
      </c>
      <c r="SA20" s="81">
        <v>0</v>
      </c>
      <c r="SB20" s="81">
        <v>0</v>
      </c>
      <c r="SC20" s="81">
        <v>0</v>
      </c>
      <c r="SD20" s="81">
        <v>0</v>
      </c>
      <c r="SE20" s="81">
        <v>0</v>
      </c>
      <c r="SF20" s="81">
        <v>0</v>
      </c>
      <c r="SG20" s="81">
        <v>0</v>
      </c>
      <c r="SH20" s="81">
        <v>0</v>
      </c>
    </row>
    <row r="21" spans="1:502">
      <c r="A21" s="18" t="s">
        <v>2226</v>
      </c>
      <c r="B21" s="80">
        <v>13</v>
      </c>
      <c r="C21" s="80">
        <v>13</v>
      </c>
      <c r="D21" s="80">
        <v>1</v>
      </c>
      <c r="E21" s="80">
        <v>2016</v>
      </c>
      <c r="F21" s="80" t="s">
        <v>92</v>
      </c>
      <c r="G21" s="182" t="s">
        <v>2213</v>
      </c>
      <c r="H21" s="80" t="s">
        <v>2214</v>
      </c>
      <c r="I21" s="173"/>
      <c r="J21" s="83">
        <v>0</v>
      </c>
      <c r="K21" s="83">
        <v>0</v>
      </c>
      <c r="L21" s="83">
        <v>0</v>
      </c>
      <c r="M21" s="83">
        <v>0</v>
      </c>
      <c r="N21" s="83">
        <v>0</v>
      </c>
      <c r="O21" s="83">
        <v>0</v>
      </c>
      <c r="P21" s="83">
        <v>0</v>
      </c>
      <c r="Q21" s="83">
        <v>0</v>
      </c>
      <c r="R21" s="83">
        <v>0</v>
      </c>
      <c r="S21" s="83">
        <v>0</v>
      </c>
      <c r="T21" s="83">
        <v>4.8559999999999999</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5.1749999999999998</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4.8559999999999999</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5.1749999999999998</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4.8559999999999999</v>
      </c>
      <c r="HL21" s="83">
        <v>0</v>
      </c>
      <c r="HM21" s="83">
        <v>0</v>
      </c>
      <c r="HN21" s="83">
        <v>0</v>
      </c>
      <c r="HO21" s="83">
        <v>5.1749999999999998</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4.8559999999999999</v>
      </c>
      <c r="IG21" s="83">
        <v>0</v>
      </c>
      <c r="IH21" s="83">
        <v>0</v>
      </c>
      <c r="II21" s="83">
        <v>0</v>
      </c>
      <c r="IJ21" s="83">
        <v>5.1749999999999998</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1</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1</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1</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1</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v>
      </c>
      <c r="QY21" s="81">
        <v>0</v>
      </c>
      <c r="QZ21" s="81">
        <v>0</v>
      </c>
      <c r="RA21" s="81">
        <v>0</v>
      </c>
      <c r="RB21" s="81">
        <v>1</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1</v>
      </c>
      <c r="RT21" s="81">
        <v>0</v>
      </c>
      <c r="RU21" s="81">
        <v>0</v>
      </c>
      <c r="RV21" s="81">
        <v>0</v>
      </c>
      <c r="RW21" s="81">
        <v>1</v>
      </c>
      <c r="RX21" s="81">
        <v>0</v>
      </c>
      <c r="RY21" s="81">
        <v>0</v>
      </c>
      <c r="RZ21" s="81">
        <v>0</v>
      </c>
      <c r="SA21" s="81">
        <v>0</v>
      </c>
      <c r="SB21" s="81">
        <v>0</v>
      </c>
      <c r="SC21" s="81">
        <v>0</v>
      </c>
      <c r="SD21" s="81">
        <v>0</v>
      </c>
      <c r="SE21" s="81">
        <v>0</v>
      </c>
      <c r="SF21" s="81">
        <v>0</v>
      </c>
      <c r="SG21" s="81">
        <v>0</v>
      </c>
      <c r="SH21" s="81">
        <v>0</v>
      </c>
    </row>
    <row r="22" spans="1:502">
      <c r="A22" s="18" t="s">
        <v>2227</v>
      </c>
      <c r="B22" s="80">
        <v>14</v>
      </c>
      <c r="C22" s="80">
        <v>14</v>
      </c>
      <c r="D22" s="80">
        <v>1</v>
      </c>
      <c r="E22" s="80">
        <v>2017</v>
      </c>
      <c r="F22" s="80" t="s">
        <v>71</v>
      </c>
      <c r="G22" s="182" t="s">
        <v>2213</v>
      </c>
      <c r="H22" s="80" t="s">
        <v>2214</v>
      </c>
      <c r="I22" s="173"/>
      <c r="J22" s="83">
        <v>0</v>
      </c>
      <c r="K22" s="83">
        <v>0</v>
      </c>
      <c r="L22" s="83">
        <v>0</v>
      </c>
      <c r="M22" s="83">
        <v>0</v>
      </c>
      <c r="N22" s="83">
        <v>0</v>
      </c>
      <c r="O22" s="83">
        <v>0</v>
      </c>
      <c r="P22" s="83">
        <v>0</v>
      </c>
      <c r="Q22" s="83">
        <v>0</v>
      </c>
      <c r="R22" s="83">
        <v>0</v>
      </c>
      <c r="S22" s="83">
        <v>0</v>
      </c>
      <c r="T22" s="83">
        <v>4.8109999999999999</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5.3120000000000003</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4.8109999999999999</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5.3120000000000003</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4.8109999999999999</v>
      </c>
      <c r="HL22" s="83">
        <v>0</v>
      </c>
      <c r="HM22" s="83">
        <v>0</v>
      </c>
      <c r="HN22" s="83">
        <v>0</v>
      </c>
      <c r="HO22" s="83">
        <v>5.3120000000000003</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4.8109999999999999</v>
      </c>
      <c r="IG22" s="83">
        <v>0</v>
      </c>
      <c r="IH22" s="83">
        <v>0</v>
      </c>
      <c r="II22" s="83">
        <v>0</v>
      </c>
      <c r="IJ22" s="83">
        <v>5.3120000000000003</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1</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1</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1</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1</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v>
      </c>
      <c r="QY22" s="81">
        <v>0</v>
      </c>
      <c r="QZ22" s="81">
        <v>0</v>
      </c>
      <c r="RA22" s="81">
        <v>0</v>
      </c>
      <c r="RB22" s="81">
        <v>1</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1</v>
      </c>
      <c r="RT22" s="81">
        <v>0</v>
      </c>
      <c r="RU22" s="81">
        <v>0</v>
      </c>
      <c r="RV22" s="81">
        <v>0</v>
      </c>
      <c r="RW22" s="81">
        <v>1</v>
      </c>
      <c r="RX22" s="81">
        <v>0</v>
      </c>
      <c r="RY22" s="81">
        <v>0</v>
      </c>
      <c r="RZ22" s="81">
        <v>0</v>
      </c>
      <c r="SA22" s="81">
        <v>0</v>
      </c>
      <c r="SB22" s="81">
        <v>0</v>
      </c>
      <c r="SC22" s="81">
        <v>0</v>
      </c>
      <c r="SD22" s="81">
        <v>0</v>
      </c>
      <c r="SE22" s="81">
        <v>0</v>
      </c>
      <c r="SF22" s="81">
        <v>0</v>
      </c>
      <c r="SG22" s="81">
        <v>0</v>
      </c>
      <c r="SH22" s="81">
        <v>0</v>
      </c>
    </row>
    <row r="23" spans="1:502">
      <c r="A23" s="18" t="s">
        <v>2228</v>
      </c>
      <c r="B23" s="80">
        <v>15</v>
      </c>
      <c r="C23" s="80">
        <v>15</v>
      </c>
      <c r="D23" s="80">
        <v>1</v>
      </c>
      <c r="E23" s="80">
        <v>2018</v>
      </c>
      <c r="F23" s="80" t="s">
        <v>93</v>
      </c>
      <c r="G23" s="182" t="s">
        <v>2213</v>
      </c>
      <c r="H23" s="80" t="s">
        <v>2214</v>
      </c>
      <c r="I23" s="173"/>
      <c r="J23" s="83">
        <v>0</v>
      </c>
      <c r="K23" s="83">
        <v>0</v>
      </c>
      <c r="L23" s="83">
        <v>0</v>
      </c>
      <c r="M23" s="83">
        <v>0</v>
      </c>
      <c r="N23" s="83">
        <v>0</v>
      </c>
      <c r="O23" s="83">
        <v>0</v>
      </c>
      <c r="P23" s="83">
        <v>0</v>
      </c>
      <c r="Q23" s="83">
        <v>0</v>
      </c>
      <c r="R23" s="83">
        <v>0</v>
      </c>
      <c r="S23" s="83">
        <v>0</v>
      </c>
      <c r="T23" s="83">
        <v>4.9420000000000002</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5.5490000000000004</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4.9420000000000002</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5.5490000000000004</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4.9420000000000002</v>
      </c>
      <c r="HL23" s="83">
        <v>0</v>
      </c>
      <c r="HM23" s="83">
        <v>0</v>
      </c>
      <c r="HN23" s="83">
        <v>0</v>
      </c>
      <c r="HO23" s="83">
        <v>5.5490000000000004</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4.9420000000000002</v>
      </c>
      <c r="IG23" s="83">
        <v>0</v>
      </c>
      <c r="IH23" s="83">
        <v>0</v>
      </c>
      <c r="II23" s="83">
        <v>0</v>
      </c>
      <c r="IJ23" s="83">
        <v>5.5490000000000004</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1</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1</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1</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1</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v>
      </c>
      <c r="QY23" s="81">
        <v>0</v>
      </c>
      <c r="QZ23" s="81">
        <v>0</v>
      </c>
      <c r="RA23" s="81">
        <v>0</v>
      </c>
      <c r="RB23" s="81">
        <v>1</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1</v>
      </c>
      <c r="RT23" s="81">
        <v>0</v>
      </c>
      <c r="RU23" s="81">
        <v>0</v>
      </c>
      <c r="RV23" s="81">
        <v>0</v>
      </c>
      <c r="RW23" s="81">
        <v>1</v>
      </c>
      <c r="RX23" s="81">
        <v>0</v>
      </c>
      <c r="RY23" s="81">
        <v>0</v>
      </c>
      <c r="RZ23" s="81">
        <v>0</v>
      </c>
      <c r="SA23" s="81">
        <v>0</v>
      </c>
      <c r="SB23" s="81">
        <v>0</v>
      </c>
      <c r="SC23" s="81">
        <v>0</v>
      </c>
      <c r="SD23" s="81">
        <v>0</v>
      </c>
      <c r="SE23" s="81">
        <v>0</v>
      </c>
      <c r="SF23" s="81">
        <v>0</v>
      </c>
      <c r="SG23" s="81">
        <v>0</v>
      </c>
      <c r="SH23" s="81">
        <v>0</v>
      </c>
    </row>
    <row r="24" spans="1:502">
      <c r="A24" s="18" t="s">
        <v>2229</v>
      </c>
      <c r="B24" s="80">
        <v>16</v>
      </c>
      <c r="C24" s="80">
        <v>16</v>
      </c>
      <c r="D24" s="80">
        <v>1</v>
      </c>
      <c r="E24" s="80">
        <v>2019</v>
      </c>
      <c r="F24" s="80" t="s">
        <v>73</v>
      </c>
      <c r="G24" s="182" t="s">
        <v>2213</v>
      </c>
      <c r="H24" s="80" t="s">
        <v>2214</v>
      </c>
      <c r="I24" s="173"/>
      <c r="J24" s="83">
        <v>0</v>
      </c>
      <c r="K24" s="83">
        <v>0</v>
      </c>
      <c r="L24" s="83">
        <v>0</v>
      </c>
      <c r="M24" s="83">
        <v>0</v>
      </c>
      <c r="N24" s="83">
        <v>0</v>
      </c>
      <c r="O24" s="83">
        <v>0</v>
      </c>
      <c r="P24" s="83">
        <v>0</v>
      </c>
      <c r="Q24" s="83">
        <v>0</v>
      </c>
      <c r="R24" s="83">
        <v>0</v>
      </c>
      <c r="S24" s="83">
        <v>0</v>
      </c>
      <c r="T24" s="83">
        <v>3.915</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5.1429999999999998</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3.915</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5.1429999999999998</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3.915</v>
      </c>
      <c r="HL24" s="83">
        <v>0</v>
      </c>
      <c r="HM24" s="83">
        <v>0</v>
      </c>
      <c r="HN24" s="83">
        <v>0</v>
      </c>
      <c r="HO24" s="83">
        <v>5.1429999999999998</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3.915</v>
      </c>
      <c r="IG24" s="83">
        <v>0</v>
      </c>
      <c r="IH24" s="83">
        <v>0</v>
      </c>
      <c r="II24" s="83">
        <v>0</v>
      </c>
      <c r="IJ24" s="83">
        <v>5.1429999999999998</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1</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1</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1</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1</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1</v>
      </c>
      <c r="QY24" s="81">
        <v>0</v>
      </c>
      <c r="QZ24" s="81">
        <v>0</v>
      </c>
      <c r="RA24" s="81">
        <v>0</v>
      </c>
      <c r="RB24" s="81">
        <v>1</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1</v>
      </c>
      <c r="RT24" s="81">
        <v>0</v>
      </c>
      <c r="RU24" s="81">
        <v>0</v>
      </c>
      <c r="RV24" s="81">
        <v>0</v>
      </c>
      <c r="RW24" s="81">
        <v>1</v>
      </c>
      <c r="RX24" s="81">
        <v>0</v>
      </c>
      <c r="RY24" s="81">
        <v>0</v>
      </c>
      <c r="RZ24" s="81">
        <v>0</v>
      </c>
      <c r="SA24" s="81">
        <v>0</v>
      </c>
      <c r="SB24" s="81">
        <v>0</v>
      </c>
      <c r="SC24" s="81">
        <v>0</v>
      </c>
      <c r="SD24" s="81">
        <v>0</v>
      </c>
      <c r="SE24" s="81">
        <v>0</v>
      </c>
      <c r="SF24" s="81">
        <v>0</v>
      </c>
      <c r="SG24" s="81">
        <v>0</v>
      </c>
      <c r="SH24" s="81">
        <v>0</v>
      </c>
    </row>
    <row r="25" spans="1:502">
      <c r="A25" s="18" t="s">
        <v>2230</v>
      </c>
      <c r="B25" s="80">
        <v>17</v>
      </c>
      <c r="C25" s="80">
        <v>17</v>
      </c>
      <c r="D25" s="80">
        <v>1</v>
      </c>
      <c r="E25" s="80">
        <v>2020</v>
      </c>
      <c r="F25" s="80" t="s">
        <v>218</v>
      </c>
      <c r="G25" s="182" t="s">
        <v>2213</v>
      </c>
      <c r="H25" s="80" t="s">
        <v>2214</v>
      </c>
      <c r="I25" s="173"/>
      <c r="J25" s="83">
        <v>0</v>
      </c>
      <c r="K25" s="83">
        <v>0</v>
      </c>
      <c r="L25" s="83">
        <v>0</v>
      </c>
      <c r="M25" s="83">
        <v>0</v>
      </c>
      <c r="N25" s="83">
        <v>0</v>
      </c>
      <c r="O25" s="83">
        <v>0</v>
      </c>
      <c r="P25" s="83">
        <v>0</v>
      </c>
      <c r="Q25" s="83">
        <v>0</v>
      </c>
      <c r="R25" s="83">
        <v>0</v>
      </c>
      <c r="S25" s="83">
        <v>0</v>
      </c>
      <c r="T25" s="83">
        <v>3.4220000000000002</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4.9850000000000003</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3.4220000000000002</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4.9850000000000003</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3.4220000000000002</v>
      </c>
      <c r="HL25" s="83">
        <v>0</v>
      </c>
      <c r="HM25" s="83">
        <v>0</v>
      </c>
      <c r="HN25" s="83">
        <v>0</v>
      </c>
      <c r="HO25" s="83">
        <v>4.9850000000000003</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3.4220000000000002</v>
      </c>
      <c r="IG25" s="83">
        <v>0</v>
      </c>
      <c r="IH25" s="83">
        <v>0</v>
      </c>
      <c r="II25" s="83">
        <v>0</v>
      </c>
      <c r="IJ25" s="83">
        <v>4.9850000000000003</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1</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1</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1</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1</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v>
      </c>
      <c r="QY25" s="81">
        <v>0</v>
      </c>
      <c r="QZ25" s="81">
        <v>0</v>
      </c>
      <c r="RA25" s="81">
        <v>0</v>
      </c>
      <c r="RB25" s="81">
        <v>1</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1</v>
      </c>
      <c r="RT25" s="81">
        <v>0</v>
      </c>
      <c r="RU25" s="81">
        <v>0</v>
      </c>
      <c r="RV25" s="81">
        <v>0</v>
      </c>
      <c r="RW25" s="81">
        <v>1</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1709</v>
      </c>
      <c r="B10" s="80">
        <v>2</v>
      </c>
      <c r="C10" s="80">
        <v>18</v>
      </c>
      <c r="D10" s="80">
        <v>2</v>
      </c>
      <c r="E10" s="80">
        <v>2022</v>
      </c>
      <c r="F10" s="80" t="s">
        <v>568</v>
      </c>
      <c r="G10" s="182" t="s">
        <v>1706</v>
      </c>
      <c r="H10" s="80" t="s">
        <v>1707</v>
      </c>
      <c r="I10" s="173"/>
      <c r="J10" s="83">
        <v>257492.00000000003</v>
      </c>
      <c r="K10" s="81">
        <v>352597572</v>
      </c>
      <c r="L10" s="81">
        <v>633943</v>
      </c>
      <c r="M10" s="81">
        <v>866034821</v>
      </c>
      <c r="N10" s="81">
        <v>56100</v>
      </c>
      <c r="O10" s="81">
        <v>105501585.99999999</v>
      </c>
      <c r="P10" s="81">
        <v>47</v>
      </c>
      <c r="Q10" s="81">
        <v>264204.99999999994</v>
      </c>
      <c r="R10" s="81">
        <v>0</v>
      </c>
      <c r="S10" s="81">
        <v>0</v>
      </c>
      <c r="T10" s="81">
        <v>0</v>
      </c>
      <c r="U10" s="81">
        <v>0</v>
      </c>
      <c r="V10" s="81">
        <v>0</v>
      </c>
      <c r="W10" s="81">
        <v>0</v>
      </c>
      <c r="X10" s="81">
        <v>0</v>
      </c>
      <c r="Y10" s="81">
        <v>0</v>
      </c>
      <c r="Z10" s="81">
        <v>1324398184</v>
      </c>
      <c r="AA10" s="81">
        <v>567965986</v>
      </c>
      <c r="AB10" s="81">
        <v>2383828424</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1677</v>
      </c>
      <c r="B11" s="80">
        <v>3</v>
      </c>
      <c r="C11" s="80">
        <v>18</v>
      </c>
      <c r="D11" s="80">
        <v>3</v>
      </c>
      <c r="E11" s="80">
        <v>2022</v>
      </c>
      <c r="F11" s="80" t="s">
        <v>568</v>
      </c>
      <c r="G11" s="182" t="s">
        <v>1674</v>
      </c>
      <c r="H11" s="80" t="s">
        <v>1675</v>
      </c>
      <c r="I11" s="173"/>
      <c r="J11" s="83">
        <v>191197</v>
      </c>
      <c r="K11" s="81">
        <v>263868985.99999994</v>
      </c>
      <c r="L11" s="81">
        <v>216055</v>
      </c>
      <c r="M11" s="81">
        <v>297523909</v>
      </c>
      <c r="N11" s="81">
        <v>5000</v>
      </c>
      <c r="O11" s="81">
        <v>9995110</v>
      </c>
      <c r="P11" s="81">
        <v>0</v>
      </c>
      <c r="Q11" s="81">
        <v>0</v>
      </c>
      <c r="R11" s="81">
        <v>0</v>
      </c>
      <c r="S11" s="81">
        <v>0</v>
      </c>
      <c r="T11" s="81">
        <v>0</v>
      </c>
      <c r="U11" s="81">
        <v>0</v>
      </c>
      <c r="V11" s="81">
        <v>0</v>
      </c>
      <c r="W11" s="81">
        <v>0</v>
      </c>
      <c r="X11" s="81">
        <v>0</v>
      </c>
      <c r="Y11" s="81">
        <v>0</v>
      </c>
      <c r="Z11" s="81">
        <v>571388004.99999988</v>
      </c>
      <c r="AA11" s="81">
        <v>494067989</v>
      </c>
      <c r="AB11" s="81">
        <v>2407354476</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1689</v>
      </c>
      <c r="B12" s="80">
        <v>4</v>
      </c>
      <c r="C12" s="80">
        <v>18</v>
      </c>
      <c r="D12" s="80">
        <v>4</v>
      </c>
      <c r="E12" s="80">
        <v>2022</v>
      </c>
      <c r="F12" s="80" t="s">
        <v>568</v>
      </c>
      <c r="G12" s="182" t="s">
        <v>1686</v>
      </c>
      <c r="H12" s="80" t="s">
        <v>1687</v>
      </c>
      <c r="I12" s="173"/>
      <c r="J12" s="83">
        <v>298736</v>
      </c>
      <c r="K12" s="81">
        <v>406486713</v>
      </c>
      <c r="L12" s="81">
        <v>614384</v>
      </c>
      <c r="M12" s="81">
        <v>834410896</v>
      </c>
      <c r="N12" s="81">
        <v>23400</v>
      </c>
      <c r="O12" s="81">
        <v>48213368</v>
      </c>
      <c r="P12" s="81">
        <v>534</v>
      </c>
      <c r="Q12" s="81">
        <v>2831118</v>
      </c>
      <c r="R12" s="81">
        <v>0</v>
      </c>
      <c r="S12" s="81">
        <v>0</v>
      </c>
      <c r="T12" s="81">
        <v>0</v>
      </c>
      <c r="U12" s="81">
        <v>0</v>
      </c>
      <c r="V12" s="81">
        <v>0</v>
      </c>
      <c r="W12" s="81">
        <v>0</v>
      </c>
      <c r="X12" s="81">
        <v>0</v>
      </c>
      <c r="Y12" s="81">
        <v>0</v>
      </c>
      <c r="Z12" s="81">
        <v>1291942095.0000002</v>
      </c>
      <c r="AA12" s="81">
        <v>767885798</v>
      </c>
      <c r="AB12" s="81">
        <v>3164214520</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1669</v>
      </c>
      <c r="B13" s="80">
        <v>5</v>
      </c>
      <c r="C13" s="80">
        <v>18</v>
      </c>
      <c r="D13" s="80">
        <v>5</v>
      </c>
      <c r="E13" s="80">
        <v>2022</v>
      </c>
      <c r="F13" s="80" t="s">
        <v>568</v>
      </c>
      <c r="G13" s="182" t="s">
        <v>1666</v>
      </c>
      <c r="H13" s="80" t="s">
        <v>1667</v>
      </c>
      <c r="I13" s="173"/>
      <c r="J13" s="83">
        <v>2454775</v>
      </c>
      <c r="K13" s="81">
        <v>3285753817</v>
      </c>
      <c r="L13" s="81">
        <v>2525744</v>
      </c>
      <c r="M13" s="81">
        <v>3368414170</v>
      </c>
      <c r="N13" s="81">
        <v>106400</v>
      </c>
      <c r="O13" s="81">
        <v>197966214</v>
      </c>
      <c r="P13" s="81">
        <v>533</v>
      </c>
      <c r="Q13" s="81">
        <v>2990766.0000000005</v>
      </c>
      <c r="R13" s="81">
        <v>0</v>
      </c>
      <c r="S13" s="81">
        <v>0</v>
      </c>
      <c r="T13" s="81">
        <v>0</v>
      </c>
      <c r="U13" s="81">
        <v>0</v>
      </c>
      <c r="V13" s="81">
        <v>0</v>
      </c>
      <c r="W13" s="81">
        <v>0</v>
      </c>
      <c r="X13" s="81">
        <v>0</v>
      </c>
      <c r="Y13" s="81">
        <v>0</v>
      </c>
      <c r="Z13" s="81">
        <v>6855124967</v>
      </c>
      <c r="AA13" s="81">
        <v>6328188050</v>
      </c>
      <c r="AB13" s="81">
        <v>21119430250</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2295</v>
      </c>
      <c r="B14" s="80">
        <v>6</v>
      </c>
      <c r="C14" s="80">
        <v>18</v>
      </c>
      <c r="D14" s="80">
        <v>6</v>
      </c>
      <c r="E14" s="80">
        <v>2022</v>
      </c>
      <c r="F14" s="80" t="s">
        <v>568</v>
      </c>
      <c r="G14" s="182" t="s">
        <v>2276</v>
      </c>
      <c r="H14" s="80" t="s">
        <v>2277</v>
      </c>
      <c r="I14" s="173"/>
      <c r="J14" s="83">
        <v>119468</v>
      </c>
      <c r="K14" s="81">
        <v>151883149</v>
      </c>
      <c r="L14" s="81">
        <v>547259</v>
      </c>
      <c r="M14" s="81">
        <v>695289195</v>
      </c>
      <c r="N14" s="81">
        <v>763700</v>
      </c>
      <c r="O14" s="81">
        <v>2057370160</v>
      </c>
      <c r="P14" s="81">
        <v>6991</v>
      </c>
      <c r="Q14" s="81">
        <v>43351942</v>
      </c>
      <c r="R14" s="81">
        <v>0</v>
      </c>
      <c r="S14" s="81">
        <v>0</v>
      </c>
      <c r="T14" s="81">
        <v>0</v>
      </c>
      <c r="U14" s="81">
        <v>0</v>
      </c>
      <c r="V14" s="81">
        <v>0</v>
      </c>
      <c r="W14" s="81">
        <v>0</v>
      </c>
      <c r="X14" s="81">
        <v>0</v>
      </c>
      <c r="Y14" s="81">
        <v>0</v>
      </c>
      <c r="Z14" s="81">
        <v>2947894446</v>
      </c>
      <c r="AA14" s="81">
        <v>337950605</v>
      </c>
      <c r="AB14" s="81">
        <v>1278991051</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1697</v>
      </c>
      <c r="B15" s="80">
        <v>7</v>
      </c>
      <c r="C15" s="80">
        <v>18</v>
      </c>
      <c r="D15" s="80">
        <v>7</v>
      </c>
      <c r="E15" s="80">
        <v>2022</v>
      </c>
      <c r="F15" s="80" t="s">
        <v>568</v>
      </c>
      <c r="G15" s="182" t="s">
        <v>1694</v>
      </c>
      <c r="H15" s="80" t="s">
        <v>1695</v>
      </c>
      <c r="I15" s="173"/>
      <c r="J15" s="83">
        <v>308095</v>
      </c>
      <c r="K15" s="81">
        <v>423576652</v>
      </c>
      <c r="L15" s="81">
        <v>633671</v>
      </c>
      <c r="M15" s="81">
        <v>869204261.00000012</v>
      </c>
      <c r="N15" s="81">
        <v>600</v>
      </c>
      <c r="O15" s="81">
        <v>970774</v>
      </c>
      <c r="P15" s="81">
        <v>0</v>
      </c>
      <c r="Q15" s="81">
        <v>0</v>
      </c>
      <c r="R15" s="81">
        <v>0</v>
      </c>
      <c r="S15" s="81">
        <v>0</v>
      </c>
      <c r="T15" s="81">
        <v>0</v>
      </c>
      <c r="U15" s="81">
        <v>0</v>
      </c>
      <c r="V15" s="81">
        <v>0</v>
      </c>
      <c r="W15" s="81">
        <v>0</v>
      </c>
      <c r="X15" s="81">
        <v>0</v>
      </c>
      <c r="Y15" s="81">
        <v>0</v>
      </c>
      <c r="Z15" s="81">
        <v>1293751687</v>
      </c>
      <c r="AA15" s="81">
        <v>762942965</v>
      </c>
      <c r="AB15" s="81">
        <v>2979912512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1745</v>
      </c>
      <c r="B16" s="80">
        <v>8</v>
      </c>
      <c r="C16" s="80">
        <v>18</v>
      </c>
      <c r="D16" s="80">
        <v>8</v>
      </c>
      <c r="E16" s="80">
        <v>2022</v>
      </c>
      <c r="F16" s="80" t="s">
        <v>568</v>
      </c>
      <c r="G16" s="182" t="s">
        <v>1742</v>
      </c>
      <c r="H16" s="80" t="s">
        <v>1743</v>
      </c>
      <c r="I16" s="173"/>
      <c r="J16" s="83">
        <v>131945</v>
      </c>
      <c r="K16" s="81">
        <v>172457321</v>
      </c>
      <c r="L16" s="81">
        <v>779476</v>
      </c>
      <c r="M16" s="81">
        <v>1017391143</v>
      </c>
      <c r="N16" s="81">
        <v>86100</v>
      </c>
      <c r="O16" s="81">
        <v>176386457</v>
      </c>
      <c r="P16" s="81">
        <v>457</v>
      </c>
      <c r="Q16" s="81">
        <v>2565529</v>
      </c>
      <c r="R16" s="81">
        <v>0</v>
      </c>
      <c r="S16" s="81">
        <v>0</v>
      </c>
      <c r="T16" s="81">
        <v>0</v>
      </c>
      <c r="U16" s="81">
        <v>0</v>
      </c>
      <c r="V16" s="81">
        <v>0</v>
      </c>
      <c r="W16" s="81">
        <v>0</v>
      </c>
      <c r="X16" s="81">
        <v>0</v>
      </c>
      <c r="Y16" s="81">
        <v>0</v>
      </c>
      <c r="Z16" s="81">
        <v>1368800450.0000002</v>
      </c>
      <c r="AA16" s="81">
        <v>369422201</v>
      </c>
      <c r="AB16" s="81">
        <v>1328289191</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1733</v>
      </c>
      <c r="B17" s="80">
        <v>9</v>
      </c>
      <c r="C17" s="80">
        <v>18</v>
      </c>
      <c r="D17" s="80">
        <v>9</v>
      </c>
      <c r="E17" s="80">
        <v>2022</v>
      </c>
      <c r="F17" s="80" t="s">
        <v>568</v>
      </c>
      <c r="G17" s="182" t="s">
        <v>1730</v>
      </c>
      <c r="H17" s="80" t="s">
        <v>1731</v>
      </c>
      <c r="I17" s="173"/>
      <c r="J17" s="83">
        <v>49419</v>
      </c>
      <c r="K17" s="81">
        <v>64813042.999999993</v>
      </c>
      <c r="L17" s="81">
        <v>292526</v>
      </c>
      <c r="M17" s="81">
        <v>383075719</v>
      </c>
      <c r="N17" s="81">
        <v>8200</v>
      </c>
      <c r="O17" s="81">
        <v>14204963</v>
      </c>
      <c r="P17" s="81">
        <v>0</v>
      </c>
      <c r="Q17" s="81">
        <v>0</v>
      </c>
      <c r="R17" s="81">
        <v>0</v>
      </c>
      <c r="S17" s="81">
        <v>0</v>
      </c>
      <c r="T17" s="81">
        <v>0</v>
      </c>
      <c r="U17" s="81">
        <v>0</v>
      </c>
      <c r="V17" s="81">
        <v>0</v>
      </c>
      <c r="W17" s="81">
        <v>0</v>
      </c>
      <c r="X17" s="81">
        <v>0</v>
      </c>
      <c r="Y17" s="81">
        <v>0</v>
      </c>
      <c r="Z17" s="81">
        <v>462093725.00000006</v>
      </c>
      <c r="AA17" s="81">
        <v>106552339</v>
      </c>
      <c r="AB17" s="81">
        <v>490258954</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2358</v>
      </c>
      <c r="B18" s="80">
        <v>10</v>
      </c>
      <c r="C18" s="80">
        <v>18</v>
      </c>
      <c r="D18" s="80">
        <v>10</v>
      </c>
      <c r="E18" s="80">
        <v>2022</v>
      </c>
      <c r="F18" s="80" t="s">
        <v>568</v>
      </c>
      <c r="G18" s="182" t="s">
        <v>2355</v>
      </c>
      <c r="H18" s="80" t="s">
        <v>2356</v>
      </c>
      <c r="I18" s="173"/>
      <c r="J18" s="83">
        <v>2033581</v>
      </c>
      <c r="K18" s="81">
        <v>2797256929</v>
      </c>
      <c r="L18" s="81">
        <v>755177</v>
      </c>
      <c r="M18" s="81">
        <v>1035926379</v>
      </c>
      <c r="N18" s="81">
        <v>12900</v>
      </c>
      <c r="O18" s="81">
        <v>24427376</v>
      </c>
      <c r="P18" s="81">
        <v>0</v>
      </c>
      <c r="Q18" s="81">
        <v>0</v>
      </c>
      <c r="R18" s="81">
        <v>0</v>
      </c>
      <c r="S18" s="81">
        <v>0</v>
      </c>
      <c r="T18" s="81">
        <v>0</v>
      </c>
      <c r="U18" s="81">
        <v>0</v>
      </c>
      <c r="V18" s="81">
        <v>0</v>
      </c>
      <c r="W18" s="81">
        <v>0</v>
      </c>
      <c r="X18" s="81">
        <v>0</v>
      </c>
      <c r="Y18" s="81">
        <v>0</v>
      </c>
      <c r="Z18" s="81">
        <v>3857610684.0000005</v>
      </c>
      <c r="AA18" s="81">
        <v>4763318223</v>
      </c>
      <c r="AB18" s="81">
        <v>10363094028</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1749</v>
      </c>
      <c r="B19" s="80">
        <v>11</v>
      </c>
      <c r="C19" s="80">
        <v>18</v>
      </c>
      <c r="D19" s="80">
        <v>11</v>
      </c>
      <c r="E19" s="80">
        <v>2022</v>
      </c>
      <c r="F19" s="80" t="s">
        <v>568</v>
      </c>
      <c r="G19" s="182" t="s">
        <v>1746</v>
      </c>
      <c r="H19" s="80" t="s">
        <v>1747</v>
      </c>
      <c r="I19" s="173"/>
      <c r="J19" s="83">
        <v>57736</v>
      </c>
      <c r="K19" s="81">
        <v>79817670</v>
      </c>
      <c r="L19" s="81">
        <v>41552</v>
      </c>
      <c r="M19" s="81">
        <v>57325559</v>
      </c>
      <c r="N19" s="81">
        <v>0</v>
      </c>
      <c r="O19" s="81">
        <v>0</v>
      </c>
      <c r="P19" s="81">
        <v>0</v>
      </c>
      <c r="Q19" s="81">
        <v>0</v>
      </c>
      <c r="R19" s="81">
        <v>0</v>
      </c>
      <c r="S19" s="81">
        <v>0</v>
      </c>
      <c r="T19" s="81">
        <v>0</v>
      </c>
      <c r="U19" s="81">
        <v>0</v>
      </c>
      <c r="V19" s="81">
        <v>0</v>
      </c>
      <c r="W19" s="81">
        <v>0</v>
      </c>
      <c r="X19" s="81">
        <v>0</v>
      </c>
      <c r="Y19" s="81">
        <v>0</v>
      </c>
      <c r="Z19" s="81">
        <v>137143229</v>
      </c>
      <c r="AA19" s="81">
        <v>137508099</v>
      </c>
      <c r="AB19" s="81">
        <v>726743986</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1753</v>
      </c>
      <c r="B20" s="80">
        <v>12</v>
      </c>
      <c r="C20" s="80">
        <v>18</v>
      </c>
      <c r="D20" s="80">
        <v>12</v>
      </c>
      <c r="E20" s="80">
        <v>2022</v>
      </c>
      <c r="F20" s="80" t="s">
        <v>568</v>
      </c>
      <c r="G20" s="182" t="s">
        <v>1750</v>
      </c>
      <c r="H20" s="80" t="s">
        <v>1751</v>
      </c>
      <c r="I20" s="173"/>
      <c r="J20" s="83">
        <v>95192</v>
      </c>
      <c r="K20" s="81">
        <v>122284843.99999999</v>
      </c>
      <c r="L20" s="81">
        <v>433976</v>
      </c>
      <c r="M20" s="81">
        <v>556996662.99999988</v>
      </c>
      <c r="N20" s="81">
        <v>0</v>
      </c>
      <c r="O20" s="81">
        <v>0</v>
      </c>
      <c r="P20" s="81">
        <v>0</v>
      </c>
      <c r="Q20" s="81">
        <v>0</v>
      </c>
      <c r="R20" s="81">
        <v>0</v>
      </c>
      <c r="S20" s="81">
        <v>0</v>
      </c>
      <c r="T20" s="81">
        <v>0</v>
      </c>
      <c r="U20" s="81">
        <v>0</v>
      </c>
      <c r="V20" s="81">
        <v>0</v>
      </c>
      <c r="W20" s="81">
        <v>0</v>
      </c>
      <c r="X20" s="81">
        <v>0</v>
      </c>
      <c r="Y20" s="81">
        <v>0</v>
      </c>
      <c r="Z20" s="81">
        <v>679281506.99999988</v>
      </c>
      <c r="AA20" s="81">
        <v>230622095.00000003</v>
      </c>
      <c r="AB20" s="81">
        <v>966727180</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1741</v>
      </c>
      <c r="B21" s="80">
        <v>13</v>
      </c>
      <c r="C21" s="80">
        <v>18</v>
      </c>
      <c r="D21" s="80">
        <v>13</v>
      </c>
      <c r="E21" s="80">
        <v>2022</v>
      </c>
      <c r="F21" s="80" t="s">
        <v>568</v>
      </c>
      <c r="G21" s="182" t="s">
        <v>1738</v>
      </c>
      <c r="H21" s="80" t="s">
        <v>1739</v>
      </c>
      <c r="I21" s="173"/>
      <c r="J21" s="83">
        <v>9387</v>
      </c>
      <c r="K21" s="81">
        <v>11180629.000000002</v>
      </c>
      <c r="L21" s="81">
        <v>54511</v>
      </c>
      <c r="M21" s="81">
        <v>65007387.000000007</v>
      </c>
      <c r="N21" s="81">
        <v>154400</v>
      </c>
      <c r="O21" s="81">
        <v>454464231.00000006</v>
      </c>
      <c r="P21" s="81">
        <v>414</v>
      </c>
      <c r="Q21" s="81">
        <v>2537802</v>
      </c>
      <c r="R21" s="81">
        <v>0</v>
      </c>
      <c r="S21" s="81">
        <v>0</v>
      </c>
      <c r="T21" s="81">
        <v>0</v>
      </c>
      <c r="U21" s="81">
        <v>0</v>
      </c>
      <c r="V21" s="81">
        <v>0</v>
      </c>
      <c r="W21" s="81">
        <v>0</v>
      </c>
      <c r="X21" s="81">
        <v>0</v>
      </c>
      <c r="Y21" s="81">
        <v>0</v>
      </c>
      <c r="Z21" s="81">
        <v>533190049</v>
      </c>
      <c r="AA21" s="81">
        <v>2969375</v>
      </c>
      <c r="AB21" s="81">
        <v>43930709</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1693</v>
      </c>
      <c r="B22" s="80">
        <v>14</v>
      </c>
      <c r="C22" s="80">
        <v>18</v>
      </c>
      <c r="D22" s="80">
        <v>14</v>
      </c>
      <c r="E22" s="80">
        <v>2022</v>
      </c>
      <c r="F22" s="80" t="s">
        <v>568</v>
      </c>
      <c r="G22" s="182" t="s">
        <v>1690</v>
      </c>
      <c r="H22" s="80" t="s">
        <v>1691</v>
      </c>
      <c r="I22" s="173"/>
      <c r="J22" s="83">
        <v>227003</v>
      </c>
      <c r="K22" s="81">
        <v>320240455</v>
      </c>
      <c r="L22" s="81">
        <v>492338</v>
      </c>
      <c r="M22" s="81">
        <v>692515376.00000012</v>
      </c>
      <c r="N22" s="81">
        <v>16000</v>
      </c>
      <c r="O22" s="81">
        <v>27384794.999999996</v>
      </c>
      <c r="P22" s="81">
        <v>0</v>
      </c>
      <c r="Q22" s="81">
        <v>0</v>
      </c>
      <c r="R22" s="81">
        <v>0</v>
      </c>
      <c r="S22" s="81">
        <v>0</v>
      </c>
      <c r="T22" s="81">
        <v>0</v>
      </c>
      <c r="U22" s="81">
        <v>0</v>
      </c>
      <c r="V22" s="81">
        <v>0</v>
      </c>
      <c r="W22" s="81">
        <v>0</v>
      </c>
      <c r="X22" s="81">
        <v>0</v>
      </c>
      <c r="Y22" s="81">
        <v>0</v>
      </c>
      <c r="Z22" s="81">
        <v>1040140626.0000001</v>
      </c>
      <c r="AA22" s="81">
        <v>639216408</v>
      </c>
      <c r="AB22" s="81">
        <v>2155855700</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1701</v>
      </c>
      <c r="B23" s="80">
        <v>15</v>
      </c>
      <c r="C23" s="80">
        <v>18</v>
      </c>
      <c r="D23" s="80">
        <v>15</v>
      </c>
      <c r="E23" s="80">
        <v>2022</v>
      </c>
      <c r="F23" s="80" t="s">
        <v>568</v>
      </c>
      <c r="G23" s="182" t="s">
        <v>1698</v>
      </c>
      <c r="H23" s="80" t="s">
        <v>1699</v>
      </c>
      <c r="I23" s="173"/>
      <c r="J23" s="83">
        <v>339597</v>
      </c>
      <c r="K23" s="81">
        <v>462136961</v>
      </c>
      <c r="L23" s="81">
        <v>511095</v>
      </c>
      <c r="M23" s="81">
        <v>693910660</v>
      </c>
      <c r="N23" s="81">
        <v>99400</v>
      </c>
      <c r="O23" s="81">
        <v>196233112</v>
      </c>
      <c r="P23" s="81">
        <v>459</v>
      </c>
      <c r="Q23" s="81">
        <v>2433909.0000000005</v>
      </c>
      <c r="R23" s="81">
        <v>0</v>
      </c>
      <c r="S23" s="81">
        <v>0</v>
      </c>
      <c r="T23" s="81">
        <v>0</v>
      </c>
      <c r="U23" s="81">
        <v>0</v>
      </c>
      <c r="V23" s="81">
        <v>0</v>
      </c>
      <c r="W23" s="81">
        <v>0</v>
      </c>
      <c r="X23" s="81">
        <v>0</v>
      </c>
      <c r="Y23" s="81">
        <v>0</v>
      </c>
      <c r="Z23" s="81">
        <v>1354714642.0000002</v>
      </c>
      <c r="AA23" s="81">
        <v>762144743</v>
      </c>
      <c r="AB23" s="81">
        <v>3104439194</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1717</v>
      </c>
      <c r="B24" s="80">
        <v>16</v>
      </c>
      <c r="C24" s="80">
        <v>18</v>
      </c>
      <c r="D24" s="80">
        <v>16</v>
      </c>
      <c r="E24" s="80">
        <v>2022</v>
      </c>
      <c r="F24" s="80" t="s">
        <v>568</v>
      </c>
      <c r="G24" s="182" t="s">
        <v>1714</v>
      </c>
      <c r="H24" s="80" t="s">
        <v>1715</v>
      </c>
      <c r="I24" s="173"/>
      <c r="J24" s="83">
        <v>283029</v>
      </c>
      <c r="K24" s="81">
        <v>363034006</v>
      </c>
      <c r="L24" s="81">
        <v>696140</v>
      </c>
      <c r="M24" s="81">
        <v>892454137</v>
      </c>
      <c r="N24" s="81">
        <v>240100</v>
      </c>
      <c r="O24" s="81">
        <v>577389025.00000012</v>
      </c>
      <c r="P24" s="81">
        <v>9350</v>
      </c>
      <c r="Q24" s="81">
        <v>49824519</v>
      </c>
      <c r="R24" s="81">
        <v>0</v>
      </c>
      <c r="S24" s="81">
        <v>0</v>
      </c>
      <c r="T24" s="81">
        <v>0</v>
      </c>
      <c r="U24" s="81">
        <v>0</v>
      </c>
      <c r="V24" s="81">
        <v>0</v>
      </c>
      <c r="W24" s="81">
        <v>0</v>
      </c>
      <c r="X24" s="81">
        <v>0</v>
      </c>
      <c r="Y24" s="81">
        <v>0</v>
      </c>
      <c r="Z24" s="81">
        <v>1882701687</v>
      </c>
      <c r="AA24" s="81">
        <v>511447133.99999994</v>
      </c>
      <c r="AB24" s="81">
        <v>2428900466</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1705</v>
      </c>
      <c r="B25" s="80">
        <v>17</v>
      </c>
      <c r="C25" s="80">
        <v>18</v>
      </c>
      <c r="D25" s="80">
        <v>17</v>
      </c>
      <c r="E25" s="80">
        <v>2022</v>
      </c>
      <c r="F25" s="80" t="s">
        <v>568</v>
      </c>
      <c r="G25" s="182" t="s">
        <v>1702</v>
      </c>
      <c r="H25" s="80" t="s">
        <v>1703</v>
      </c>
      <c r="I25" s="173"/>
      <c r="J25" s="83">
        <v>294884</v>
      </c>
      <c r="K25" s="81">
        <v>410436036</v>
      </c>
      <c r="L25" s="81">
        <v>286510</v>
      </c>
      <c r="M25" s="81">
        <v>397504249</v>
      </c>
      <c r="N25" s="81">
        <v>19700</v>
      </c>
      <c r="O25" s="81">
        <v>35179586</v>
      </c>
      <c r="P25" s="81">
        <v>0</v>
      </c>
      <c r="Q25" s="81">
        <v>0</v>
      </c>
      <c r="R25" s="81">
        <v>0</v>
      </c>
      <c r="S25" s="81">
        <v>0</v>
      </c>
      <c r="T25" s="81">
        <v>0</v>
      </c>
      <c r="U25" s="81">
        <v>0</v>
      </c>
      <c r="V25" s="81">
        <v>0</v>
      </c>
      <c r="W25" s="81">
        <v>0</v>
      </c>
      <c r="X25" s="81">
        <v>0</v>
      </c>
      <c r="Y25" s="81">
        <v>0</v>
      </c>
      <c r="Z25" s="81">
        <v>843119871</v>
      </c>
      <c r="AA25" s="81">
        <v>694604763</v>
      </c>
      <c r="AB25" s="81">
        <v>2208218295</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1673</v>
      </c>
      <c r="B26" s="80">
        <v>18</v>
      </c>
      <c r="C26" s="80">
        <v>18</v>
      </c>
      <c r="D26" s="80">
        <v>18</v>
      </c>
      <c r="E26" s="80">
        <v>2022</v>
      </c>
      <c r="F26" s="80" t="s">
        <v>568</v>
      </c>
      <c r="G26" s="182" t="s">
        <v>1670</v>
      </c>
      <c r="H26" s="80" t="s">
        <v>1671</v>
      </c>
      <c r="I26" s="173"/>
      <c r="J26" s="83">
        <v>606548</v>
      </c>
      <c r="K26" s="81">
        <v>771102659</v>
      </c>
      <c r="L26" s="81">
        <v>1639481</v>
      </c>
      <c r="M26" s="81">
        <v>2082513438.9999998</v>
      </c>
      <c r="N26" s="81">
        <v>526300</v>
      </c>
      <c r="O26" s="81">
        <v>1375440522</v>
      </c>
      <c r="P26" s="81">
        <v>5578</v>
      </c>
      <c r="Q26" s="81">
        <v>31692077</v>
      </c>
      <c r="R26" s="81">
        <v>0</v>
      </c>
      <c r="S26" s="81">
        <v>0</v>
      </c>
      <c r="T26" s="81">
        <v>0</v>
      </c>
      <c r="U26" s="81">
        <v>0</v>
      </c>
      <c r="V26" s="81">
        <v>0</v>
      </c>
      <c r="W26" s="81">
        <v>0</v>
      </c>
      <c r="X26" s="81">
        <v>0</v>
      </c>
      <c r="Y26" s="81">
        <v>0</v>
      </c>
      <c r="Z26" s="81">
        <v>4260748696.9999995</v>
      </c>
      <c r="AA26" s="81">
        <v>1608027100</v>
      </c>
      <c r="AB26" s="81">
        <v>6454359587</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1758</v>
      </c>
      <c r="B27" s="80">
        <v>19</v>
      </c>
      <c r="C27" s="80">
        <v>18</v>
      </c>
      <c r="D27" s="80">
        <v>19</v>
      </c>
      <c r="E27" s="80">
        <v>2022</v>
      </c>
      <c r="F27" s="80" t="s">
        <v>568</v>
      </c>
      <c r="G27" s="182" t="s">
        <v>1755</v>
      </c>
      <c r="H27" s="80" t="s">
        <v>1756</v>
      </c>
      <c r="I27" s="173"/>
      <c r="J27" s="83">
        <v>51783</v>
      </c>
      <c r="K27" s="81">
        <v>65122929</v>
      </c>
      <c r="L27" s="81">
        <v>315814</v>
      </c>
      <c r="M27" s="81">
        <v>396954980</v>
      </c>
      <c r="N27" s="81">
        <v>32600</v>
      </c>
      <c r="O27" s="81">
        <v>82445287</v>
      </c>
      <c r="P27" s="81">
        <v>916</v>
      </c>
      <c r="Q27" s="81">
        <v>5203233</v>
      </c>
      <c r="R27" s="81">
        <v>0</v>
      </c>
      <c r="S27" s="81">
        <v>0</v>
      </c>
      <c r="T27" s="81">
        <v>0</v>
      </c>
      <c r="U27" s="81">
        <v>0</v>
      </c>
      <c r="V27" s="81">
        <v>0</v>
      </c>
      <c r="W27" s="81">
        <v>0</v>
      </c>
      <c r="X27" s="81">
        <v>0</v>
      </c>
      <c r="Y27" s="81">
        <v>0</v>
      </c>
      <c r="Z27" s="81">
        <v>549726428.99999988</v>
      </c>
      <c r="AA27" s="81">
        <v>137808072</v>
      </c>
      <c r="AB27" s="81">
        <v>530261007</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1721</v>
      </c>
      <c r="B28" s="80">
        <v>20</v>
      </c>
      <c r="C28" s="80">
        <v>18</v>
      </c>
      <c r="D28" s="80">
        <v>20</v>
      </c>
      <c r="E28" s="80">
        <v>2022</v>
      </c>
      <c r="F28" s="80" t="s">
        <v>568</v>
      </c>
      <c r="G28" s="182" t="s">
        <v>1718</v>
      </c>
      <c r="H28" s="80" t="s">
        <v>1719</v>
      </c>
      <c r="I28" s="173"/>
      <c r="J28" s="83">
        <v>256630.99999999997</v>
      </c>
      <c r="K28" s="81">
        <v>320820060</v>
      </c>
      <c r="L28" s="81">
        <v>836937</v>
      </c>
      <c r="M28" s="81">
        <v>1046342470</v>
      </c>
      <c r="N28" s="81">
        <v>994500</v>
      </c>
      <c r="O28" s="81">
        <v>2790026473.0000005</v>
      </c>
      <c r="P28" s="81">
        <v>13099</v>
      </c>
      <c r="Q28" s="81">
        <v>73456005</v>
      </c>
      <c r="R28" s="81">
        <v>0</v>
      </c>
      <c r="S28" s="81">
        <v>0</v>
      </c>
      <c r="T28" s="81">
        <v>0</v>
      </c>
      <c r="U28" s="81">
        <v>0</v>
      </c>
      <c r="V28" s="81">
        <v>0</v>
      </c>
      <c r="W28" s="81">
        <v>0</v>
      </c>
      <c r="X28" s="81">
        <v>0</v>
      </c>
      <c r="Y28" s="81">
        <v>0</v>
      </c>
      <c r="Z28" s="81">
        <v>4230645008.0000005</v>
      </c>
      <c r="AA28" s="81">
        <v>436692443</v>
      </c>
      <c r="AB28" s="81">
        <v>2034094998.9999998</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1737</v>
      </c>
      <c r="B29" s="80">
        <v>21</v>
      </c>
      <c r="C29" s="80">
        <v>18</v>
      </c>
      <c r="D29" s="80">
        <v>21</v>
      </c>
      <c r="E29" s="80">
        <v>2022</v>
      </c>
      <c r="F29" s="80" t="s">
        <v>568</v>
      </c>
      <c r="G29" s="182" t="s">
        <v>1734</v>
      </c>
      <c r="H29" s="80" t="s">
        <v>1735</v>
      </c>
      <c r="I29" s="173"/>
      <c r="J29" s="83">
        <v>12969</v>
      </c>
      <c r="K29" s="81">
        <v>15868838</v>
      </c>
      <c r="L29" s="81">
        <v>33938</v>
      </c>
      <c r="M29" s="81">
        <v>41518080.999999993</v>
      </c>
      <c r="N29" s="81">
        <v>86200</v>
      </c>
      <c r="O29" s="81">
        <v>220250690</v>
      </c>
      <c r="P29" s="81">
        <v>2020</v>
      </c>
      <c r="Q29" s="81">
        <v>11477000</v>
      </c>
      <c r="R29" s="81">
        <v>0</v>
      </c>
      <c r="S29" s="81">
        <v>0</v>
      </c>
      <c r="T29" s="81">
        <v>0</v>
      </c>
      <c r="U29" s="81">
        <v>0</v>
      </c>
      <c r="V29" s="81">
        <v>0</v>
      </c>
      <c r="W29" s="81">
        <v>0</v>
      </c>
      <c r="X29" s="81">
        <v>0</v>
      </c>
      <c r="Y29" s="81">
        <v>0</v>
      </c>
      <c r="Z29" s="81">
        <v>289114609</v>
      </c>
      <c r="AA29" s="81">
        <v>36239023</v>
      </c>
      <c r="AB29" s="81">
        <v>137748416</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2232</v>
      </c>
      <c r="B30" s="80">
        <v>22</v>
      </c>
      <c r="C30" s="80">
        <v>18</v>
      </c>
      <c r="D30" s="80">
        <v>22</v>
      </c>
      <c r="E30" s="80">
        <v>2022</v>
      </c>
      <c r="F30" s="80" t="s">
        <v>568</v>
      </c>
      <c r="G30" s="182" t="s">
        <v>2213</v>
      </c>
      <c r="H30" s="80" t="s">
        <v>2214</v>
      </c>
      <c r="I30" s="173"/>
      <c r="J30" s="83">
        <v>59879</v>
      </c>
      <c r="K30" s="81">
        <v>83522864</v>
      </c>
      <c r="L30" s="81">
        <v>28612</v>
      </c>
      <c r="M30" s="81">
        <v>39833402</v>
      </c>
      <c r="N30" s="81">
        <v>0</v>
      </c>
      <c r="O30" s="81">
        <v>0</v>
      </c>
      <c r="P30" s="81">
        <v>0</v>
      </c>
      <c r="Q30" s="81">
        <v>0</v>
      </c>
      <c r="R30" s="81">
        <v>0</v>
      </c>
      <c r="S30" s="81">
        <v>0</v>
      </c>
      <c r="T30" s="81">
        <v>0</v>
      </c>
      <c r="U30" s="81">
        <v>0</v>
      </c>
      <c r="V30" s="81">
        <v>0</v>
      </c>
      <c r="W30" s="81">
        <v>0</v>
      </c>
      <c r="X30" s="81">
        <v>0</v>
      </c>
      <c r="Y30" s="81">
        <v>0</v>
      </c>
      <c r="Z30" s="81">
        <v>123356266</v>
      </c>
      <c r="AA30" s="81">
        <v>135455198</v>
      </c>
      <c r="AB30" s="81">
        <v>471226157</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1681</v>
      </c>
      <c r="B31" s="80">
        <v>23</v>
      </c>
      <c r="C31" s="80">
        <v>18</v>
      </c>
      <c r="D31" s="80">
        <v>23</v>
      </c>
      <c r="E31" s="80">
        <v>2022</v>
      </c>
      <c r="F31" s="80" t="s">
        <v>568</v>
      </c>
      <c r="G31" s="182" t="s">
        <v>1678</v>
      </c>
      <c r="H31" s="80" t="s">
        <v>1679</v>
      </c>
      <c r="I31" s="173"/>
      <c r="J31" s="83">
        <v>272280</v>
      </c>
      <c r="K31" s="81">
        <v>372968049</v>
      </c>
      <c r="L31" s="81">
        <v>200730</v>
      </c>
      <c r="M31" s="81">
        <v>274411406</v>
      </c>
      <c r="N31" s="81">
        <v>130800.00000000001</v>
      </c>
      <c r="O31" s="81">
        <v>228837618</v>
      </c>
      <c r="P31" s="81">
        <v>0</v>
      </c>
      <c r="Q31" s="81">
        <v>0</v>
      </c>
      <c r="R31" s="81">
        <v>0</v>
      </c>
      <c r="S31" s="81">
        <v>0</v>
      </c>
      <c r="T31" s="81">
        <v>0</v>
      </c>
      <c r="U31" s="81">
        <v>0</v>
      </c>
      <c r="V31" s="81">
        <v>0</v>
      </c>
      <c r="W31" s="81">
        <v>0</v>
      </c>
      <c r="X31" s="81">
        <v>0</v>
      </c>
      <c r="Y31" s="81">
        <v>0</v>
      </c>
      <c r="Z31" s="81">
        <v>876217073</v>
      </c>
      <c r="AA31" s="81">
        <v>616169129</v>
      </c>
      <c r="AB31" s="81">
        <v>2347824702</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1713</v>
      </c>
      <c r="B32" s="80">
        <v>24</v>
      </c>
      <c r="C32" s="80">
        <v>18</v>
      </c>
      <c r="D32" s="80">
        <v>24</v>
      </c>
      <c r="E32" s="80">
        <v>2022</v>
      </c>
      <c r="F32" s="80" t="s">
        <v>568</v>
      </c>
      <c r="G32" s="182" t="s">
        <v>1710</v>
      </c>
      <c r="H32" s="80" t="s">
        <v>1711</v>
      </c>
      <c r="I32" s="173"/>
      <c r="J32" s="83">
        <v>382241</v>
      </c>
      <c r="K32" s="81">
        <v>475001626</v>
      </c>
      <c r="L32" s="81">
        <v>1704745</v>
      </c>
      <c r="M32" s="81">
        <v>2118580833</v>
      </c>
      <c r="N32" s="81">
        <v>938900</v>
      </c>
      <c r="O32" s="81">
        <v>2348234066</v>
      </c>
      <c r="P32" s="81">
        <v>7212</v>
      </c>
      <c r="Q32" s="81">
        <v>44189646.999999993</v>
      </c>
      <c r="R32" s="81">
        <v>0</v>
      </c>
      <c r="S32" s="81">
        <v>0</v>
      </c>
      <c r="T32" s="81">
        <v>0</v>
      </c>
      <c r="U32" s="81">
        <v>0</v>
      </c>
      <c r="V32" s="81">
        <v>2</v>
      </c>
      <c r="W32" s="81">
        <v>0</v>
      </c>
      <c r="X32" s="81">
        <v>0</v>
      </c>
      <c r="Y32" s="81">
        <v>9566.0000000000018</v>
      </c>
      <c r="Z32" s="81">
        <v>4986015738</v>
      </c>
      <c r="AA32" s="81">
        <v>1067489131</v>
      </c>
      <c r="AB32" s="81">
        <v>3901611960.9999995</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1779</v>
      </c>
      <c r="B33" s="80">
        <v>25</v>
      </c>
      <c r="C33" s="80">
        <v>18</v>
      </c>
      <c r="D33" s="80">
        <v>25</v>
      </c>
      <c r="E33" s="80">
        <v>2022</v>
      </c>
      <c r="F33" s="80" t="s">
        <v>568</v>
      </c>
      <c r="G33" s="182" t="s">
        <v>1760</v>
      </c>
      <c r="H33" s="80" t="s">
        <v>1761</v>
      </c>
      <c r="I33" s="173"/>
      <c r="J33" s="83">
        <v>143314</v>
      </c>
      <c r="K33" s="81">
        <v>186761206.99999997</v>
      </c>
      <c r="L33" s="81">
        <v>542500</v>
      </c>
      <c r="M33" s="81">
        <v>706103012</v>
      </c>
      <c r="N33" s="81">
        <v>20400</v>
      </c>
      <c r="O33" s="81">
        <v>38709561</v>
      </c>
      <c r="P33" s="81">
        <v>781</v>
      </c>
      <c r="Q33" s="81">
        <v>4461957</v>
      </c>
      <c r="R33" s="81">
        <v>0</v>
      </c>
      <c r="S33" s="81">
        <v>0</v>
      </c>
      <c r="T33" s="81">
        <v>0</v>
      </c>
      <c r="U33" s="81">
        <v>0</v>
      </c>
      <c r="V33" s="81">
        <v>0</v>
      </c>
      <c r="W33" s="81">
        <v>0</v>
      </c>
      <c r="X33" s="81">
        <v>0</v>
      </c>
      <c r="Y33" s="81">
        <v>0</v>
      </c>
      <c r="Z33" s="81">
        <v>936035737.00000012</v>
      </c>
      <c r="AA33" s="81">
        <v>367509290</v>
      </c>
      <c r="AB33" s="81">
        <v>1605314466</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1685</v>
      </c>
      <c r="B34" s="80">
        <v>26</v>
      </c>
      <c r="C34" s="80">
        <v>18</v>
      </c>
      <c r="D34" s="80">
        <v>26</v>
      </c>
      <c r="E34" s="80">
        <v>2022</v>
      </c>
      <c r="F34" s="80" t="s">
        <v>568</v>
      </c>
      <c r="G34" s="182" t="s">
        <v>1682</v>
      </c>
      <c r="H34" s="80" t="s">
        <v>1683</v>
      </c>
      <c r="I34" s="173"/>
      <c r="J34" s="83">
        <v>267944</v>
      </c>
      <c r="K34" s="81">
        <v>346369022</v>
      </c>
      <c r="L34" s="81">
        <v>838394</v>
      </c>
      <c r="M34" s="81">
        <v>1082506348</v>
      </c>
      <c r="N34" s="81">
        <v>120100</v>
      </c>
      <c r="O34" s="81">
        <v>249922826</v>
      </c>
      <c r="P34" s="81">
        <v>1607</v>
      </c>
      <c r="Q34" s="81">
        <v>8857861.0000000019</v>
      </c>
      <c r="R34" s="81">
        <v>0</v>
      </c>
      <c r="S34" s="81">
        <v>0</v>
      </c>
      <c r="T34" s="81">
        <v>0</v>
      </c>
      <c r="U34" s="81">
        <v>0</v>
      </c>
      <c r="V34" s="81">
        <v>0</v>
      </c>
      <c r="W34" s="81">
        <v>0</v>
      </c>
      <c r="X34" s="81">
        <v>0</v>
      </c>
      <c r="Y34" s="81">
        <v>0</v>
      </c>
      <c r="Z34" s="81">
        <v>1687656056.9999998</v>
      </c>
      <c r="AA34" s="81">
        <v>677823622</v>
      </c>
      <c r="AB34" s="81">
        <v>2689501210</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1725</v>
      </c>
      <c r="B35" s="80">
        <v>27</v>
      </c>
      <c r="C35" s="80">
        <v>18</v>
      </c>
      <c r="D35" s="80">
        <v>27</v>
      </c>
      <c r="E35" s="80">
        <v>2022</v>
      </c>
      <c r="F35" s="80" t="s">
        <v>568</v>
      </c>
      <c r="G35" s="182" t="s">
        <v>1722</v>
      </c>
      <c r="H35" s="80" t="s">
        <v>1723</v>
      </c>
      <c r="I35" s="173"/>
      <c r="J35" s="83">
        <v>116176</v>
      </c>
      <c r="K35" s="81">
        <v>159248891</v>
      </c>
      <c r="L35" s="81">
        <v>248977</v>
      </c>
      <c r="M35" s="81">
        <v>340589812</v>
      </c>
      <c r="N35" s="81">
        <v>51700</v>
      </c>
      <c r="O35" s="81">
        <v>102043070</v>
      </c>
      <c r="P35" s="81">
        <v>189</v>
      </c>
      <c r="Q35" s="81">
        <v>1000945</v>
      </c>
      <c r="R35" s="81">
        <v>0</v>
      </c>
      <c r="S35" s="81">
        <v>0</v>
      </c>
      <c r="T35" s="81">
        <v>0</v>
      </c>
      <c r="U35" s="81">
        <v>0</v>
      </c>
      <c r="V35" s="81">
        <v>0</v>
      </c>
      <c r="W35" s="81">
        <v>0</v>
      </c>
      <c r="X35" s="81">
        <v>0</v>
      </c>
      <c r="Y35" s="81">
        <v>0</v>
      </c>
      <c r="Z35" s="81">
        <v>602882718.00000012</v>
      </c>
      <c r="AA35" s="81">
        <v>294729238</v>
      </c>
      <c r="AB35" s="81">
        <v>1172030646</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1729</v>
      </c>
      <c r="B36" s="80">
        <v>28</v>
      </c>
      <c r="C36" s="80">
        <v>18</v>
      </c>
      <c r="D36" s="80">
        <v>28</v>
      </c>
      <c r="E36" s="80">
        <v>2022</v>
      </c>
      <c r="F36" s="80" t="s">
        <v>568</v>
      </c>
      <c r="G36" s="182" t="s">
        <v>1726</v>
      </c>
      <c r="H36" s="80" t="s">
        <v>1727</v>
      </c>
      <c r="I36" s="173"/>
      <c r="J36" s="83">
        <v>110457</v>
      </c>
      <c r="K36" s="81">
        <v>148046900</v>
      </c>
      <c r="L36" s="81">
        <v>218832</v>
      </c>
      <c r="M36" s="81">
        <v>292755321</v>
      </c>
      <c r="N36" s="81">
        <v>44600</v>
      </c>
      <c r="O36" s="81">
        <v>79536650</v>
      </c>
      <c r="P36" s="81">
        <v>0</v>
      </c>
      <c r="Q36" s="81">
        <v>0</v>
      </c>
      <c r="R36" s="81">
        <v>0</v>
      </c>
      <c r="S36" s="81">
        <v>0</v>
      </c>
      <c r="T36" s="81">
        <v>0</v>
      </c>
      <c r="U36" s="81">
        <v>0</v>
      </c>
      <c r="V36" s="81">
        <v>0</v>
      </c>
      <c r="W36" s="81">
        <v>0</v>
      </c>
      <c r="X36" s="81">
        <v>0</v>
      </c>
      <c r="Y36" s="81">
        <v>0</v>
      </c>
      <c r="Z36" s="81">
        <v>520338870.99999994</v>
      </c>
      <c r="AA36" s="81">
        <v>273545519</v>
      </c>
      <c r="AB36" s="81">
        <v>1113197460</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1242</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1242</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1708</v>
      </c>
      <c r="B190" s="80">
        <v>182</v>
      </c>
      <c r="C190" s="80">
        <v>16</v>
      </c>
      <c r="D190" s="80">
        <v>2</v>
      </c>
      <c r="E190" s="80">
        <v>2021</v>
      </c>
      <c r="F190" s="80" t="s">
        <v>75</v>
      </c>
      <c r="G190" s="182" t="s">
        <v>1706</v>
      </c>
      <c r="H190" s="80" t="s">
        <v>1707</v>
      </c>
      <c r="I190" s="173"/>
      <c r="J190" s="83"/>
      <c r="K190" s="81"/>
      <c r="L190" s="81"/>
      <c r="M190" s="81"/>
      <c r="N190" s="81"/>
      <c r="O190" s="81"/>
      <c r="P190" s="81"/>
      <c r="Q190" s="81"/>
      <c r="R190" s="81"/>
      <c r="S190" s="81"/>
      <c r="T190" s="81"/>
      <c r="U190" s="81"/>
      <c r="V190" s="81"/>
      <c r="W190" s="81"/>
      <c r="X190" s="81"/>
      <c r="Y190" s="81"/>
      <c r="Z190" s="81"/>
      <c r="AA190" s="81"/>
      <c r="AB190" s="81"/>
      <c r="AC190" s="82"/>
      <c r="AD190" s="81">
        <v>134638264.88669869</v>
      </c>
      <c r="AE190" s="81">
        <v>1589630.59696461</v>
      </c>
      <c r="AF190" s="81">
        <v>1481741.4208164304</v>
      </c>
      <c r="AG190" s="81">
        <v>58143619.661942407</v>
      </c>
      <c r="AH190" s="81">
        <v>81619035.249398813</v>
      </c>
      <c r="AI190" s="81">
        <v>0</v>
      </c>
      <c r="AJ190" s="81">
        <v>0</v>
      </c>
      <c r="AK190" s="81">
        <v>5723368.036195823</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1676</v>
      </c>
      <c r="B191" s="80">
        <v>183</v>
      </c>
      <c r="C191" s="80">
        <v>16</v>
      </c>
      <c r="D191" s="80">
        <v>3</v>
      </c>
      <c r="E191" s="80">
        <v>2021</v>
      </c>
      <c r="F191" s="80" t="s">
        <v>75</v>
      </c>
      <c r="G191" s="182" t="s">
        <v>1674</v>
      </c>
      <c r="H191" s="80" t="s">
        <v>1675</v>
      </c>
      <c r="I191" s="173"/>
      <c r="J191" s="83"/>
      <c r="K191" s="81"/>
      <c r="L191" s="81"/>
      <c r="M191" s="81"/>
      <c r="N191" s="81"/>
      <c r="O191" s="81"/>
      <c r="P191" s="81"/>
      <c r="Q191" s="81"/>
      <c r="R191" s="81"/>
      <c r="S191" s="81"/>
      <c r="T191" s="81"/>
      <c r="U191" s="81"/>
      <c r="V191" s="81"/>
      <c r="W191" s="81"/>
      <c r="X191" s="81"/>
      <c r="Y191" s="81"/>
      <c r="Z191" s="81"/>
      <c r="AA191" s="81"/>
      <c r="AB191" s="81"/>
      <c r="AC191" s="82"/>
      <c r="AD191" s="81">
        <v>69907420.311251625</v>
      </c>
      <c r="AE191" s="81">
        <v>876288.39285976219</v>
      </c>
      <c r="AF191" s="81">
        <v>128847.08007099394</v>
      </c>
      <c r="AG191" s="81">
        <v>42085905.206568427</v>
      </c>
      <c r="AH191" s="81">
        <v>62634403.886830859</v>
      </c>
      <c r="AI191" s="81">
        <v>0</v>
      </c>
      <c r="AJ191" s="81">
        <v>0</v>
      </c>
      <c r="AK191" s="81">
        <v>4411385.4775568321</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1688</v>
      </c>
      <c r="B192" s="80">
        <v>184</v>
      </c>
      <c r="C192" s="80">
        <v>16</v>
      </c>
      <c r="D192" s="80">
        <v>4</v>
      </c>
      <c r="E192" s="80">
        <v>2021</v>
      </c>
      <c r="F192" s="80" t="s">
        <v>75</v>
      </c>
      <c r="G192" s="182" t="s">
        <v>1686</v>
      </c>
      <c r="H192" s="80" t="s">
        <v>1687</v>
      </c>
      <c r="I192" s="173"/>
      <c r="J192" s="83"/>
      <c r="K192" s="81"/>
      <c r="L192" s="81"/>
      <c r="M192" s="81"/>
      <c r="N192" s="81"/>
      <c r="O192" s="81"/>
      <c r="P192" s="81"/>
      <c r="Q192" s="81"/>
      <c r="R192" s="81"/>
      <c r="S192" s="81"/>
      <c r="T192" s="81"/>
      <c r="U192" s="81"/>
      <c r="V192" s="81"/>
      <c r="W192" s="81"/>
      <c r="X192" s="81"/>
      <c r="Y192" s="81"/>
      <c r="Z192" s="81"/>
      <c r="AA192" s="81"/>
      <c r="AB192" s="81"/>
      <c r="AC192" s="82"/>
      <c r="AD192" s="81">
        <v>167984169.4955458</v>
      </c>
      <c r="AE192" s="81">
        <v>1538936.2271297479</v>
      </c>
      <c r="AF192" s="81">
        <v>565495.5180893623</v>
      </c>
      <c r="AG192" s="81">
        <v>57612684.082103059</v>
      </c>
      <c r="AH192" s="81">
        <v>73286453.849138469</v>
      </c>
      <c r="AI192" s="81">
        <v>0</v>
      </c>
      <c r="AJ192" s="81">
        <v>0</v>
      </c>
      <c r="AK192" s="81">
        <v>5095401.5969232935</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1668</v>
      </c>
      <c r="B193" s="80">
        <v>185</v>
      </c>
      <c r="C193" s="80">
        <v>16</v>
      </c>
      <c r="D193" s="80">
        <v>5</v>
      </c>
      <c r="E193" s="80">
        <v>2021</v>
      </c>
      <c r="F193" s="80" t="s">
        <v>75</v>
      </c>
      <c r="G193" s="182" t="s">
        <v>1666</v>
      </c>
      <c r="H193" s="80" t="s">
        <v>1667</v>
      </c>
      <c r="I193" s="173"/>
      <c r="J193" s="83"/>
      <c r="K193" s="81"/>
      <c r="L193" s="81"/>
      <c r="M193" s="81"/>
      <c r="N193" s="81"/>
      <c r="O193" s="81"/>
      <c r="P193" s="81"/>
      <c r="Q193" s="81"/>
      <c r="R193" s="81"/>
      <c r="S193" s="81"/>
      <c r="T193" s="81"/>
      <c r="U193" s="81"/>
      <c r="V193" s="81"/>
      <c r="W193" s="81"/>
      <c r="X193" s="81"/>
      <c r="Y193" s="81"/>
      <c r="Z193" s="81"/>
      <c r="AA193" s="81"/>
      <c r="AB193" s="81"/>
      <c r="AC193" s="82"/>
      <c r="AD193" s="81">
        <v>1243857946.1879683</v>
      </c>
      <c r="AE193" s="81">
        <v>45543459.756998591</v>
      </c>
      <c r="AF193" s="81">
        <v>10257659.207874129</v>
      </c>
      <c r="AG193" s="81">
        <v>1948410104.6197734</v>
      </c>
      <c r="AH193" s="81">
        <v>1465969776.5505288</v>
      </c>
      <c r="AI193" s="81">
        <v>0</v>
      </c>
      <c r="AJ193" s="81">
        <v>0</v>
      </c>
      <c r="AK193" s="81">
        <v>92473702.530055657</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2294</v>
      </c>
      <c r="B194" s="80">
        <v>186</v>
      </c>
      <c r="C194" s="80">
        <v>16</v>
      </c>
      <c r="D194" s="80">
        <v>6</v>
      </c>
      <c r="E194" s="80">
        <v>2021</v>
      </c>
      <c r="F194" s="80" t="s">
        <v>75</v>
      </c>
      <c r="G194" s="182" t="s">
        <v>2276</v>
      </c>
      <c r="H194" s="80" t="s">
        <v>2277</v>
      </c>
      <c r="I194" s="173"/>
      <c r="J194" s="83"/>
      <c r="K194" s="81"/>
      <c r="L194" s="81"/>
      <c r="M194" s="81"/>
      <c r="N194" s="81"/>
      <c r="O194" s="81"/>
      <c r="P194" s="81"/>
      <c r="Q194" s="81"/>
      <c r="R194" s="81"/>
      <c r="S194" s="81"/>
      <c r="T194" s="81"/>
      <c r="U194" s="81"/>
      <c r="V194" s="81"/>
      <c r="W194" s="81"/>
      <c r="X194" s="81"/>
      <c r="Y194" s="81"/>
      <c r="Z194" s="81"/>
      <c r="AA194" s="81"/>
      <c r="AB194" s="81"/>
      <c r="AC194" s="82"/>
      <c r="AD194" s="81">
        <v>32855157.331341557</v>
      </c>
      <c r="AE194" s="81">
        <v>778520.67960681359</v>
      </c>
      <c r="AF194" s="81">
        <v>2276298.4145875596</v>
      </c>
      <c r="AG194" s="81">
        <v>25336739.763496675</v>
      </c>
      <c r="AH194" s="81">
        <v>24717657.431024369</v>
      </c>
      <c r="AI194" s="81">
        <v>0</v>
      </c>
      <c r="AJ194" s="81">
        <v>0</v>
      </c>
      <c r="AK194" s="81">
        <v>1655237.6252563947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1696</v>
      </c>
      <c r="B195" s="80">
        <v>187</v>
      </c>
      <c r="C195" s="80">
        <v>16</v>
      </c>
      <c r="D195" s="80">
        <v>7</v>
      </c>
      <c r="E195" s="80">
        <v>2021</v>
      </c>
      <c r="F195" s="80" t="s">
        <v>75</v>
      </c>
      <c r="G195" s="182" t="s">
        <v>1694</v>
      </c>
      <c r="H195" s="80" t="s">
        <v>1695</v>
      </c>
      <c r="I195" s="173"/>
      <c r="J195" s="83"/>
      <c r="K195" s="81"/>
      <c r="L195" s="81"/>
      <c r="M195" s="81"/>
      <c r="N195" s="81"/>
      <c r="O195" s="81"/>
      <c r="P195" s="81"/>
      <c r="Q195" s="81"/>
      <c r="R195" s="81"/>
      <c r="S195" s="81"/>
      <c r="T195" s="81"/>
      <c r="U195" s="81"/>
      <c r="V195" s="81"/>
      <c r="W195" s="81"/>
      <c r="X195" s="81"/>
      <c r="Y195" s="81"/>
      <c r="Z195" s="81"/>
      <c r="AA195" s="81"/>
      <c r="AB195" s="81"/>
      <c r="AC195" s="82"/>
      <c r="AD195" s="81">
        <v>224786453.63187355</v>
      </c>
      <c r="AE195" s="81">
        <v>1953543.7518505857</v>
      </c>
      <c r="AF195" s="81">
        <v>5518949.9297075737</v>
      </c>
      <c r="AG195" s="81">
        <v>85017603.139160022</v>
      </c>
      <c r="AH195" s="81">
        <v>96201052.699854404</v>
      </c>
      <c r="AI195" s="81">
        <v>0</v>
      </c>
      <c r="AJ195" s="81">
        <v>0</v>
      </c>
      <c r="AK195" s="81">
        <v>6073580.0888670413</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1744</v>
      </c>
      <c r="B196" s="80">
        <v>188</v>
      </c>
      <c r="C196" s="80">
        <v>16</v>
      </c>
      <c r="D196" s="80">
        <v>8</v>
      </c>
      <c r="E196" s="80">
        <v>2021</v>
      </c>
      <c r="F196" s="80" t="s">
        <v>75</v>
      </c>
      <c r="G196" s="182" t="s">
        <v>1742</v>
      </c>
      <c r="H196" s="80" t="s">
        <v>1743</v>
      </c>
      <c r="I196" s="173"/>
      <c r="J196" s="83"/>
      <c r="K196" s="81"/>
      <c r="L196" s="81"/>
      <c r="M196" s="81"/>
      <c r="N196" s="81"/>
      <c r="O196" s="81"/>
      <c r="P196" s="81"/>
      <c r="Q196" s="81"/>
      <c r="R196" s="81"/>
      <c r="S196" s="81"/>
      <c r="T196" s="81"/>
      <c r="U196" s="81"/>
      <c r="V196" s="81"/>
      <c r="W196" s="81"/>
      <c r="X196" s="81"/>
      <c r="Y196" s="81"/>
      <c r="Z196" s="81"/>
      <c r="AA196" s="81"/>
      <c r="AB196" s="81"/>
      <c r="AC196" s="82"/>
      <c r="AD196" s="81">
        <v>63199590.670773409</v>
      </c>
      <c r="AE196" s="81">
        <v>461680.8681389243</v>
      </c>
      <c r="AF196" s="81">
        <v>1517532.2763917064</v>
      </c>
      <c r="AG196" s="81">
        <v>18372840.530254897</v>
      </c>
      <c r="AH196" s="81">
        <v>22875211.648718901</v>
      </c>
      <c r="AI196" s="81">
        <v>0</v>
      </c>
      <c r="AJ196" s="81">
        <v>0</v>
      </c>
      <c r="AK196" s="81">
        <v>1401898.321787335</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1732</v>
      </c>
      <c r="B197" s="80">
        <v>189</v>
      </c>
      <c r="C197" s="80">
        <v>16</v>
      </c>
      <c r="D197" s="80">
        <v>9</v>
      </c>
      <c r="E197" s="80">
        <v>2021</v>
      </c>
      <c r="F197" s="80" t="s">
        <v>75</v>
      </c>
      <c r="G197" s="182" t="s">
        <v>1730</v>
      </c>
      <c r="H197" s="80" t="s">
        <v>1731</v>
      </c>
      <c r="I197" s="173"/>
      <c r="J197" s="83"/>
      <c r="K197" s="81"/>
      <c r="L197" s="81"/>
      <c r="M197" s="81"/>
      <c r="N197" s="81"/>
      <c r="O197" s="81"/>
      <c r="P197" s="81"/>
      <c r="Q197" s="81"/>
      <c r="R197" s="81"/>
      <c r="S197" s="81"/>
      <c r="T197" s="81"/>
      <c r="U197" s="81"/>
      <c r="V197" s="81"/>
      <c r="W197" s="81"/>
      <c r="X197" s="81"/>
      <c r="Y197" s="81"/>
      <c r="Z197" s="81"/>
      <c r="AA197" s="81"/>
      <c r="AB197" s="81"/>
      <c r="AC197" s="82"/>
      <c r="AD197" s="81">
        <v>13808312.950347779</v>
      </c>
      <c r="AE197" s="81">
        <v>124925.41137876775</v>
      </c>
      <c r="AF197" s="81">
        <v>493913.80693881016</v>
      </c>
      <c r="AG197" s="81">
        <v>6074890.8204875067</v>
      </c>
      <c r="AH197" s="81">
        <v>9741767.9605984837</v>
      </c>
      <c r="AI197" s="81">
        <v>0</v>
      </c>
      <c r="AJ197" s="81">
        <v>0</v>
      </c>
      <c r="AK197" s="81">
        <v>604470.20335493237</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2357</v>
      </c>
      <c r="B198" s="80">
        <v>190</v>
      </c>
      <c r="C198" s="80">
        <v>16</v>
      </c>
      <c r="D198" s="80">
        <v>10</v>
      </c>
      <c r="E198" s="80">
        <v>2021</v>
      </c>
      <c r="F198" s="80" t="s">
        <v>75</v>
      </c>
      <c r="G198" s="182" t="s">
        <v>2355</v>
      </c>
      <c r="H198" s="80" t="s">
        <v>2356</v>
      </c>
      <c r="I198" s="173"/>
      <c r="J198" s="83"/>
      <c r="K198" s="81"/>
      <c r="L198" s="81"/>
      <c r="M198" s="81"/>
      <c r="N198" s="81"/>
      <c r="O198" s="81"/>
      <c r="P198" s="81"/>
      <c r="Q198" s="81"/>
      <c r="R198" s="81"/>
      <c r="S198" s="81"/>
      <c r="T198" s="81"/>
      <c r="U198" s="81"/>
      <c r="V198" s="81"/>
      <c r="W198" s="81"/>
      <c r="X198" s="81"/>
      <c r="Y198" s="81"/>
      <c r="Z198" s="81"/>
      <c r="AA198" s="81"/>
      <c r="AB198" s="81"/>
      <c r="AC198" s="82"/>
      <c r="AD198" s="81">
        <v>5373570377.2639494</v>
      </c>
      <c r="AE198" s="81">
        <v>31184279.501273852</v>
      </c>
      <c r="AF198" s="81">
        <v>2920533.8149425294</v>
      </c>
      <c r="AG198" s="81">
        <v>979082251.24096906</v>
      </c>
      <c r="AH198" s="81">
        <v>946474463.98860478</v>
      </c>
      <c r="AI198" s="81">
        <v>0</v>
      </c>
      <c r="AJ198" s="81">
        <v>0</v>
      </c>
      <c r="AK198" s="81">
        <v>62988420.467340119</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1748</v>
      </c>
      <c r="B199" s="80">
        <v>191</v>
      </c>
      <c r="C199" s="80">
        <v>16</v>
      </c>
      <c r="D199" s="80">
        <v>11</v>
      </c>
      <c r="E199" s="80">
        <v>2021</v>
      </c>
      <c r="F199" s="80" t="s">
        <v>75</v>
      </c>
      <c r="G199" s="182" t="s">
        <v>1746</v>
      </c>
      <c r="H199" s="80" t="s">
        <v>1747</v>
      </c>
      <c r="I199" s="173"/>
      <c r="J199" s="83"/>
      <c r="K199" s="81"/>
      <c r="L199" s="81"/>
      <c r="M199" s="81"/>
      <c r="N199" s="81"/>
      <c r="O199" s="81"/>
      <c r="P199" s="81"/>
      <c r="Q199" s="81"/>
      <c r="R199" s="81"/>
      <c r="S199" s="81"/>
      <c r="T199" s="81"/>
      <c r="U199" s="81"/>
      <c r="V199" s="81"/>
      <c r="W199" s="81"/>
      <c r="X199" s="81"/>
      <c r="Y199" s="81"/>
      <c r="Z199" s="81"/>
      <c r="AA199" s="81"/>
      <c r="AB199" s="81"/>
      <c r="AC199" s="82"/>
      <c r="AD199" s="81">
        <v>112994854.42618206</v>
      </c>
      <c r="AE199" s="81">
        <v>191914.40008912148</v>
      </c>
      <c r="AF199" s="81">
        <v>0</v>
      </c>
      <c r="AG199" s="81">
        <v>13761109.389092125</v>
      </c>
      <c r="AH199" s="81">
        <v>20131236.576259222</v>
      </c>
      <c r="AI199" s="81">
        <v>0</v>
      </c>
      <c r="AJ199" s="81">
        <v>0</v>
      </c>
      <c r="AK199" s="81">
        <v>1452041.1269299157</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1752</v>
      </c>
      <c r="B200" s="80">
        <v>192</v>
      </c>
      <c r="C200" s="80">
        <v>16</v>
      </c>
      <c r="D200" s="80">
        <v>12</v>
      </c>
      <c r="E200" s="80">
        <v>2021</v>
      </c>
      <c r="F200" s="80" t="s">
        <v>75</v>
      </c>
      <c r="G200" s="182" t="s">
        <v>1750</v>
      </c>
      <c r="H200" s="80" t="s">
        <v>1751</v>
      </c>
      <c r="I200" s="173"/>
      <c r="J200" s="83"/>
      <c r="K200" s="81"/>
      <c r="L200" s="81"/>
      <c r="M200" s="81"/>
      <c r="N200" s="81"/>
      <c r="O200" s="81"/>
      <c r="P200" s="81"/>
      <c r="Q200" s="81"/>
      <c r="R200" s="81"/>
      <c r="S200" s="81"/>
      <c r="T200" s="81"/>
      <c r="U200" s="81"/>
      <c r="V200" s="81"/>
      <c r="W200" s="81"/>
      <c r="X200" s="81"/>
      <c r="Y200" s="81"/>
      <c r="Z200" s="81"/>
      <c r="AA200" s="81"/>
      <c r="AB200" s="81"/>
      <c r="AC200" s="82"/>
      <c r="AD200" s="81">
        <v>197565355.21402022</v>
      </c>
      <c r="AE200" s="81">
        <v>684373.99277064076</v>
      </c>
      <c r="AF200" s="81">
        <v>465281.12247858924</v>
      </c>
      <c r="AG200" s="81">
        <v>18502487.590448231</v>
      </c>
      <c r="AH200" s="81">
        <v>20332548.942021813</v>
      </c>
      <c r="AI200" s="81">
        <v>0</v>
      </c>
      <c r="AJ200" s="81">
        <v>0</v>
      </c>
      <c r="AK200" s="81">
        <v>1441408.7520174838</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1740</v>
      </c>
      <c r="B201" s="80">
        <v>193</v>
      </c>
      <c r="C201" s="80">
        <v>16</v>
      </c>
      <c r="D201" s="80">
        <v>13</v>
      </c>
      <c r="E201" s="80">
        <v>2021</v>
      </c>
      <c r="F201" s="80" t="s">
        <v>75</v>
      </c>
      <c r="G201" s="182" t="s">
        <v>1738</v>
      </c>
      <c r="H201" s="80" t="s">
        <v>1739</v>
      </c>
      <c r="I201" s="173"/>
      <c r="J201" s="83"/>
      <c r="K201" s="81"/>
      <c r="L201" s="81"/>
      <c r="M201" s="81"/>
      <c r="N201" s="81"/>
      <c r="O201" s="81"/>
      <c r="P201" s="81"/>
      <c r="Q201" s="81"/>
      <c r="R201" s="81"/>
      <c r="S201" s="81"/>
      <c r="T201" s="81"/>
      <c r="U201" s="81"/>
      <c r="V201" s="81"/>
      <c r="W201" s="81"/>
      <c r="X201" s="81"/>
      <c r="Y201" s="81"/>
      <c r="Z201" s="81"/>
      <c r="AA201" s="81"/>
      <c r="AB201" s="81"/>
      <c r="AC201" s="82"/>
      <c r="AD201" s="81">
        <v>0</v>
      </c>
      <c r="AE201" s="81">
        <v>45262.830209698463</v>
      </c>
      <c r="AF201" s="81">
        <v>100214.39561077306</v>
      </c>
      <c r="AG201" s="81">
        <v>1543417.3832539397</v>
      </c>
      <c r="AH201" s="81">
        <v>1698026.0416496908</v>
      </c>
      <c r="AI201" s="81">
        <v>0</v>
      </c>
      <c r="AJ201" s="81">
        <v>0</v>
      </c>
      <c r="AK201" s="81">
        <v>114593.37405621195</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1692</v>
      </c>
      <c r="B202" s="80">
        <v>194</v>
      </c>
      <c r="C202" s="80">
        <v>16</v>
      </c>
      <c r="D202" s="80">
        <v>14</v>
      </c>
      <c r="E202" s="80">
        <v>2021</v>
      </c>
      <c r="F202" s="80" t="s">
        <v>75</v>
      </c>
      <c r="G202" s="182" t="s">
        <v>1690</v>
      </c>
      <c r="H202" s="80" t="s">
        <v>1691</v>
      </c>
      <c r="I202" s="173"/>
      <c r="J202" s="83"/>
      <c r="K202" s="81"/>
      <c r="L202" s="81"/>
      <c r="M202" s="81"/>
      <c r="N202" s="81"/>
      <c r="O202" s="81"/>
      <c r="P202" s="81"/>
      <c r="Q202" s="81"/>
      <c r="R202" s="81"/>
      <c r="S202" s="81"/>
      <c r="T202" s="81"/>
      <c r="U202" s="81"/>
      <c r="V202" s="81"/>
      <c r="W202" s="81"/>
      <c r="X202" s="81"/>
      <c r="Y202" s="81"/>
      <c r="Z202" s="81"/>
      <c r="AA202" s="81"/>
      <c r="AB202" s="81"/>
      <c r="AC202" s="82"/>
      <c r="AD202" s="81">
        <v>223519590.56467915</v>
      </c>
      <c r="AE202" s="81">
        <v>1022939.9627391853</v>
      </c>
      <c r="AF202" s="81">
        <v>3972784.9688556469</v>
      </c>
      <c r="AG202" s="81">
        <v>68249916.687489197</v>
      </c>
      <c r="AH202" s="81">
        <v>68879463.581248671</v>
      </c>
      <c r="AI202" s="81">
        <v>0</v>
      </c>
      <c r="AJ202" s="81">
        <v>0</v>
      </c>
      <c r="AK202" s="81">
        <v>4813052.9742487101</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1700</v>
      </c>
      <c r="B203" s="80">
        <v>195</v>
      </c>
      <c r="C203" s="80">
        <v>16</v>
      </c>
      <c r="D203" s="80">
        <v>15</v>
      </c>
      <c r="E203" s="80">
        <v>2021</v>
      </c>
      <c r="F203" s="80" t="s">
        <v>75</v>
      </c>
      <c r="G203" s="182" t="s">
        <v>1698</v>
      </c>
      <c r="H203" s="80" t="s">
        <v>1699</v>
      </c>
      <c r="I203" s="173"/>
      <c r="J203" s="83"/>
      <c r="K203" s="81"/>
      <c r="L203" s="81"/>
      <c r="M203" s="81"/>
      <c r="N203" s="81"/>
      <c r="O203" s="81"/>
      <c r="P203" s="81"/>
      <c r="Q203" s="81"/>
      <c r="R203" s="81"/>
      <c r="S203" s="81"/>
      <c r="T203" s="81"/>
      <c r="U203" s="81"/>
      <c r="V203" s="81"/>
      <c r="W203" s="81"/>
      <c r="X203" s="81"/>
      <c r="Y203" s="81"/>
      <c r="Z203" s="81"/>
      <c r="AA203" s="81"/>
      <c r="AB203" s="81"/>
      <c r="AC203" s="82"/>
      <c r="AD203" s="81">
        <v>287569015.57584852</v>
      </c>
      <c r="AE203" s="81">
        <v>2263141.5104849227</v>
      </c>
      <c r="AF203" s="81">
        <v>1503215.934161596</v>
      </c>
      <c r="AG203" s="81">
        <v>103853468.88439108</v>
      </c>
      <c r="AH203" s="81">
        <v>127150640.75796422</v>
      </c>
      <c r="AI203" s="81">
        <v>0</v>
      </c>
      <c r="AJ203" s="81">
        <v>0</v>
      </c>
      <c r="AK203" s="81">
        <v>9167076.132833533</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1716</v>
      </c>
      <c r="B204" s="80">
        <v>196</v>
      </c>
      <c r="C204" s="80">
        <v>16</v>
      </c>
      <c r="D204" s="80">
        <v>16</v>
      </c>
      <c r="E204" s="80">
        <v>2021</v>
      </c>
      <c r="F204" s="80" t="s">
        <v>75</v>
      </c>
      <c r="G204" s="182" t="s">
        <v>1714</v>
      </c>
      <c r="H204" s="80" t="s">
        <v>1715</v>
      </c>
      <c r="I204" s="173"/>
      <c r="J204" s="83"/>
      <c r="K204" s="81"/>
      <c r="L204" s="81"/>
      <c r="M204" s="81"/>
      <c r="N204" s="81"/>
      <c r="O204" s="81"/>
      <c r="P204" s="81"/>
      <c r="Q204" s="81"/>
      <c r="R204" s="81"/>
      <c r="S204" s="81"/>
      <c r="T204" s="81"/>
      <c r="U204" s="81"/>
      <c r="V204" s="81"/>
      <c r="W204" s="81"/>
      <c r="X204" s="81"/>
      <c r="Y204" s="81"/>
      <c r="Z204" s="81"/>
      <c r="AA204" s="81"/>
      <c r="AB204" s="81"/>
      <c r="AC204" s="82"/>
      <c r="AD204" s="81">
        <v>145001701.5853951</v>
      </c>
      <c r="AE204" s="81">
        <v>2071227.1103958017</v>
      </c>
      <c r="AF204" s="81">
        <v>1968497.0566401854</v>
      </c>
      <c r="AG204" s="81">
        <v>61397143.505841717</v>
      </c>
      <c r="AH204" s="81">
        <v>61203335.547605485</v>
      </c>
      <c r="AI204" s="81">
        <v>0</v>
      </c>
      <c r="AJ204" s="81">
        <v>0</v>
      </c>
      <c r="AK204" s="81">
        <v>3736557.8303369177</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1704</v>
      </c>
      <c r="B205" s="80">
        <v>197</v>
      </c>
      <c r="C205" s="80">
        <v>16</v>
      </c>
      <c r="D205" s="80">
        <v>17</v>
      </c>
      <c r="E205" s="80">
        <v>2021</v>
      </c>
      <c r="F205" s="80" t="s">
        <v>75</v>
      </c>
      <c r="G205" s="182" t="s">
        <v>1702</v>
      </c>
      <c r="H205" s="80" t="s">
        <v>1703</v>
      </c>
      <c r="I205" s="173"/>
      <c r="J205" s="83"/>
      <c r="K205" s="81"/>
      <c r="L205" s="81"/>
      <c r="M205" s="81"/>
      <c r="N205" s="81"/>
      <c r="O205" s="81"/>
      <c r="P205" s="81"/>
      <c r="Q205" s="81"/>
      <c r="R205" s="81"/>
      <c r="S205" s="81"/>
      <c r="T205" s="81"/>
      <c r="U205" s="81"/>
      <c r="V205" s="81"/>
      <c r="W205" s="81"/>
      <c r="X205" s="81"/>
      <c r="Y205" s="81"/>
      <c r="Z205" s="81"/>
      <c r="AA205" s="81"/>
      <c r="AB205" s="81"/>
      <c r="AC205" s="82"/>
      <c r="AD205" s="81">
        <v>349018267.6970911</v>
      </c>
      <c r="AE205" s="81">
        <v>2301162.2878610701</v>
      </c>
      <c r="AF205" s="81">
        <v>422332.0957882579</v>
      </c>
      <c r="AG205" s="81">
        <v>88913188.614492968</v>
      </c>
      <c r="AH205" s="81">
        <v>119006242.65613413</v>
      </c>
      <c r="AI205" s="81">
        <v>0</v>
      </c>
      <c r="AJ205" s="81">
        <v>0</v>
      </c>
      <c r="AK205" s="81">
        <v>7455657.5635953983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1672</v>
      </c>
      <c r="B206" s="80">
        <v>198</v>
      </c>
      <c r="C206" s="80">
        <v>16</v>
      </c>
      <c r="D206" s="80">
        <v>18</v>
      </c>
      <c r="E206" s="80">
        <v>2021</v>
      </c>
      <c r="F206" s="80" t="s">
        <v>75</v>
      </c>
      <c r="G206" s="182" t="s">
        <v>1670</v>
      </c>
      <c r="H206" s="80" t="s">
        <v>1671</v>
      </c>
      <c r="I206" s="173"/>
      <c r="J206" s="83"/>
      <c r="K206" s="81"/>
      <c r="L206" s="81"/>
      <c r="M206" s="81"/>
      <c r="N206" s="81"/>
      <c r="O206" s="81"/>
      <c r="P206" s="81"/>
      <c r="Q206" s="81"/>
      <c r="R206" s="81"/>
      <c r="S206" s="81"/>
      <c r="T206" s="81"/>
      <c r="U206" s="81"/>
      <c r="V206" s="81"/>
      <c r="W206" s="81"/>
      <c r="X206" s="81"/>
      <c r="Y206" s="81"/>
      <c r="Z206" s="81"/>
      <c r="AA206" s="81"/>
      <c r="AB206" s="81"/>
      <c r="AC206" s="82"/>
      <c r="AD206" s="81">
        <v>239798906.05300447</v>
      </c>
      <c r="AE206" s="81">
        <v>5426108.0855386509</v>
      </c>
      <c r="AF206" s="81">
        <v>3285600.5418103458</v>
      </c>
      <c r="AG206" s="81">
        <v>229413559.84686559</v>
      </c>
      <c r="AH206" s="81">
        <v>199750006.75004339</v>
      </c>
      <c r="AI206" s="81">
        <v>0</v>
      </c>
      <c r="AJ206" s="81">
        <v>0</v>
      </c>
      <c r="AK206" s="81">
        <v>12970316.018176815</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1757</v>
      </c>
      <c r="B207" s="80">
        <v>199</v>
      </c>
      <c r="C207" s="80">
        <v>16</v>
      </c>
      <c r="D207" s="80">
        <v>19</v>
      </c>
      <c r="E207" s="80">
        <v>2021</v>
      </c>
      <c r="F207" s="80" t="s">
        <v>75</v>
      </c>
      <c r="G207" s="182" t="s">
        <v>1755</v>
      </c>
      <c r="H207" s="80" t="s">
        <v>1756</v>
      </c>
      <c r="I207" s="173"/>
      <c r="J207" s="83"/>
      <c r="K207" s="81"/>
      <c r="L207" s="81"/>
      <c r="M207" s="81"/>
      <c r="N207" s="81"/>
      <c r="O207" s="81"/>
      <c r="P207" s="81"/>
      <c r="Q207" s="81"/>
      <c r="R207" s="81"/>
      <c r="S207" s="81"/>
      <c r="T207" s="81"/>
      <c r="U207" s="81"/>
      <c r="V207" s="81"/>
      <c r="W207" s="81"/>
      <c r="X207" s="81"/>
      <c r="Y207" s="81"/>
      <c r="Z207" s="81"/>
      <c r="AA207" s="81"/>
      <c r="AB207" s="81"/>
      <c r="AC207" s="82"/>
      <c r="AD207" s="81">
        <v>38636001.793396831</v>
      </c>
      <c r="AE207" s="81">
        <v>521427.80401572632</v>
      </c>
      <c r="AF207" s="81">
        <v>1539006.7897368723</v>
      </c>
      <c r="AG207" s="81">
        <v>10124818.034145845</v>
      </c>
      <c r="AH207" s="81">
        <v>11010911.136058304</v>
      </c>
      <c r="AI207" s="81">
        <v>0</v>
      </c>
      <c r="AJ207" s="81">
        <v>0</v>
      </c>
      <c r="AK207" s="81">
        <v>757130.10487540718</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1720</v>
      </c>
      <c r="B208" s="80">
        <v>200</v>
      </c>
      <c r="C208" s="80">
        <v>16</v>
      </c>
      <c r="D208" s="80">
        <v>20</v>
      </c>
      <c r="E208" s="80">
        <v>2021</v>
      </c>
      <c r="F208" s="80" t="s">
        <v>75</v>
      </c>
      <c r="G208" s="182" t="s">
        <v>1718</v>
      </c>
      <c r="H208" s="80" t="s">
        <v>1719</v>
      </c>
      <c r="I208" s="173"/>
      <c r="J208" s="83"/>
      <c r="K208" s="81"/>
      <c r="L208" s="81"/>
      <c r="M208" s="81"/>
      <c r="N208" s="81"/>
      <c r="O208" s="81"/>
      <c r="P208" s="81"/>
      <c r="Q208" s="81"/>
      <c r="R208" s="81"/>
      <c r="S208" s="81"/>
      <c r="T208" s="81"/>
      <c r="U208" s="81"/>
      <c r="V208" s="81"/>
      <c r="W208" s="81"/>
      <c r="X208" s="81"/>
      <c r="Y208" s="81"/>
      <c r="Z208" s="81"/>
      <c r="AA208" s="81"/>
      <c r="AB208" s="81"/>
      <c r="AC208" s="82"/>
      <c r="AD208" s="81">
        <v>98131723.955773219</v>
      </c>
      <c r="AE208" s="81">
        <v>1915522.9744744389</v>
      </c>
      <c r="AF208" s="81">
        <v>2748737.7081812043</v>
      </c>
      <c r="AG208" s="81">
        <v>52297154.614176489</v>
      </c>
      <c r="AH208" s="81">
        <v>55535954.815810762</v>
      </c>
      <c r="AI208" s="81">
        <v>0</v>
      </c>
      <c r="AJ208" s="81">
        <v>0</v>
      </c>
      <c r="AK208" s="81">
        <v>3653467.7893545786</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1736</v>
      </c>
      <c r="B209" s="80">
        <v>201</v>
      </c>
      <c r="C209" s="80">
        <v>16</v>
      </c>
      <c r="D209" s="80">
        <v>21</v>
      </c>
      <c r="E209" s="80">
        <v>2021</v>
      </c>
      <c r="F209" s="80" t="s">
        <v>75</v>
      </c>
      <c r="G209" s="182" t="s">
        <v>1734</v>
      </c>
      <c r="H209" s="80" t="s">
        <v>1735</v>
      </c>
      <c r="I209" s="173"/>
      <c r="J209" s="83"/>
      <c r="K209" s="81"/>
      <c r="L209" s="81"/>
      <c r="M209" s="81"/>
      <c r="N209" s="81"/>
      <c r="O209" s="81"/>
      <c r="P209" s="81"/>
      <c r="Q209" s="81"/>
      <c r="R209" s="81"/>
      <c r="S209" s="81"/>
      <c r="T209" s="81"/>
      <c r="U209" s="81"/>
      <c r="V209" s="81"/>
      <c r="W209" s="81"/>
      <c r="X209" s="81"/>
      <c r="Y209" s="81"/>
      <c r="Z209" s="81"/>
      <c r="AA209" s="81"/>
      <c r="AB209" s="81"/>
      <c r="AC209" s="82"/>
      <c r="AD209" s="81">
        <v>0</v>
      </c>
      <c r="AE209" s="81">
        <v>90525.660419396925</v>
      </c>
      <c r="AF209" s="81">
        <v>128847.08007099394</v>
      </c>
      <c r="AG209" s="81">
        <v>1969400.5810320268</v>
      </c>
      <c r="AH209" s="81">
        <v>2630189.8222460421</v>
      </c>
      <c r="AI209" s="81">
        <v>0</v>
      </c>
      <c r="AJ209" s="81">
        <v>0</v>
      </c>
      <c r="AK209" s="81">
        <v>183113.12349188508</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2231</v>
      </c>
      <c r="B210" s="80">
        <v>202</v>
      </c>
      <c r="C210" s="80">
        <v>16</v>
      </c>
      <c r="D210" s="80">
        <v>22</v>
      </c>
      <c r="E210" s="80">
        <v>2021</v>
      </c>
      <c r="F210" s="80" t="s">
        <v>75</v>
      </c>
      <c r="G210" s="182" t="s">
        <v>2213</v>
      </c>
      <c r="H210" s="80" t="s">
        <v>2214</v>
      </c>
      <c r="I210" s="173"/>
      <c r="J210" s="83"/>
      <c r="K210" s="81"/>
      <c r="L210" s="81"/>
      <c r="M210" s="81"/>
      <c r="N210" s="81"/>
      <c r="O210" s="81"/>
      <c r="P210" s="81"/>
      <c r="Q210" s="81"/>
      <c r="R210" s="81"/>
      <c r="S210" s="81"/>
      <c r="T210" s="81"/>
      <c r="U210" s="81"/>
      <c r="V210" s="81"/>
      <c r="W210" s="81"/>
      <c r="X210" s="81"/>
      <c r="Y210" s="81"/>
      <c r="Z210" s="81"/>
      <c r="AA210" s="81"/>
      <c r="AB210" s="81"/>
      <c r="AC210" s="82"/>
      <c r="AD210" s="81">
        <v>16906144.231908929</v>
      </c>
      <c r="AE210" s="81">
        <v>671700.4003119251</v>
      </c>
      <c r="AF210" s="81">
        <v>0</v>
      </c>
      <c r="AG210" s="81">
        <v>46172874.437424853</v>
      </c>
      <c r="AH210" s="81">
        <v>22406941.580532003</v>
      </c>
      <c r="AI210" s="81">
        <v>0</v>
      </c>
      <c r="AJ210" s="81">
        <v>0</v>
      </c>
      <c r="AK210" s="81">
        <v>1670464.2362421001</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1680</v>
      </c>
      <c r="B211" s="80">
        <v>203</v>
      </c>
      <c r="C211" s="80">
        <v>16</v>
      </c>
      <c r="D211" s="80">
        <v>23</v>
      </c>
      <c r="E211" s="80">
        <v>2021</v>
      </c>
      <c r="F211" s="80" t="s">
        <v>75</v>
      </c>
      <c r="G211" s="182" t="s">
        <v>1678</v>
      </c>
      <c r="H211" s="80" t="s">
        <v>1679</v>
      </c>
      <c r="I211" s="173"/>
      <c r="J211" s="83"/>
      <c r="K211" s="81"/>
      <c r="L211" s="81"/>
      <c r="M211" s="81"/>
      <c r="N211" s="81"/>
      <c r="O211" s="81"/>
      <c r="P211" s="81"/>
      <c r="Q211" s="81"/>
      <c r="R211" s="81"/>
      <c r="S211" s="81"/>
      <c r="T211" s="81"/>
      <c r="U211" s="81"/>
      <c r="V211" s="81"/>
      <c r="W211" s="81"/>
      <c r="X211" s="81"/>
      <c r="Y211" s="81"/>
      <c r="Z211" s="81"/>
      <c r="AA211" s="81"/>
      <c r="AB211" s="81"/>
      <c r="AC211" s="82"/>
      <c r="AD211" s="81">
        <v>320018883.76651275</v>
      </c>
      <c r="AE211" s="81">
        <v>1289085.4043722122</v>
      </c>
      <c r="AF211" s="81">
        <v>808873.33600123983</v>
      </c>
      <c r="AG211" s="81">
        <v>65897748.595410205</v>
      </c>
      <c r="AH211" s="81">
        <v>67527169.646017358</v>
      </c>
      <c r="AI211" s="81">
        <v>0</v>
      </c>
      <c r="AJ211" s="81">
        <v>0</v>
      </c>
      <c r="AK211" s="81">
        <v>4287997.4230174981</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1712</v>
      </c>
      <c r="B212" s="80">
        <v>204</v>
      </c>
      <c r="C212" s="80">
        <v>16</v>
      </c>
      <c r="D212" s="80">
        <v>24</v>
      </c>
      <c r="E212" s="80">
        <v>2021</v>
      </c>
      <c r="F212" s="80" t="s">
        <v>75</v>
      </c>
      <c r="G212" s="182" t="s">
        <v>1710</v>
      </c>
      <c r="H212" s="80" t="s">
        <v>1711</v>
      </c>
      <c r="I212" s="173"/>
      <c r="J212" s="83"/>
      <c r="K212" s="81"/>
      <c r="L212" s="81"/>
      <c r="M212" s="81"/>
      <c r="N212" s="81"/>
      <c r="O212" s="81"/>
      <c r="P212" s="81"/>
      <c r="Q212" s="81"/>
      <c r="R212" s="81"/>
      <c r="S212" s="81"/>
      <c r="T212" s="81"/>
      <c r="U212" s="81"/>
      <c r="V212" s="81"/>
      <c r="W212" s="81"/>
      <c r="X212" s="81"/>
      <c r="Y212" s="81"/>
      <c r="Z212" s="81"/>
      <c r="AA212" s="81"/>
      <c r="AB212" s="81"/>
      <c r="AC212" s="82"/>
      <c r="AD212" s="81">
        <v>165886681.26207432</v>
      </c>
      <c r="AE212" s="81">
        <v>2840695.2239606753</v>
      </c>
      <c r="AF212" s="81">
        <v>2269140.2434725044</v>
      </c>
      <c r="AG212" s="81">
        <v>79158790.752328053</v>
      </c>
      <c r="AH212" s="81">
        <v>77198915.914176673</v>
      </c>
      <c r="AI212" s="81">
        <v>0</v>
      </c>
      <c r="AJ212" s="81">
        <v>0</v>
      </c>
      <c r="AK212" s="81">
        <v>5700003.0641660336</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1778</v>
      </c>
      <c r="B213" s="80">
        <v>205</v>
      </c>
      <c r="C213" s="80">
        <v>16</v>
      </c>
      <c r="D213" s="80">
        <v>25</v>
      </c>
      <c r="E213" s="80">
        <v>2021</v>
      </c>
      <c r="F213" s="80" t="s">
        <v>75</v>
      </c>
      <c r="G213" s="182" t="s">
        <v>1760</v>
      </c>
      <c r="H213" s="80" t="s">
        <v>1761</v>
      </c>
      <c r="I213" s="173"/>
      <c r="J213" s="83"/>
      <c r="K213" s="81"/>
      <c r="L213" s="81"/>
      <c r="M213" s="81"/>
      <c r="N213" s="81"/>
      <c r="O213" s="81"/>
      <c r="P213" s="81"/>
      <c r="Q213" s="81"/>
      <c r="R213" s="81"/>
      <c r="S213" s="81"/>
      <c r="T213" s="81"/>
      <c r="U213" s="81"/>
      <c r="V213" s="81"/>
      <c r="W213" s="81"/>
      <c r="X213" s="81"/>
      <c r="Y213" s="81"/>
      <c r="Z213" s="81"/>
      <c r="AA213" s="81"/>
      <c r="AB213" s="81"/>
      <c r="AC213" s="82"/>
      <c r="AD213" s="81">
        <v>46580897.593184233</v>
      </c>
      <c r="AE213" s="81">
        <v>856372.74756749498</v>
      </c>
      <c r="AF213" s="81">
        <v>2004287.9122154615</v>
      </c>
      <c r="AG213" s="81">
        <v>18144414.757533316</v>
      </c>
      <c r="AH213" s="81">
        <v>26507586.944000456</v>
      </c>
      <c r="AI213" s="81">
        <v>0</v>
      </c>
      <c r="AJ213" s="81">
        <v>0</v>
      </c>
      <c r="AK213" s="81">
        <v>1773768.9159468408</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1684</v>
      </c>
      <c r="B214" s="80">
        <v>206</v>
      </c>
      <c r="C214" s="80">
        <v>16</v>
      </c>
      <c r="D214" s="80">
        <v>26</v>
      </c>
      <c r="E214" s="80">
        <v>2021</v>
      </c>
      <c r="F214" s="80" t="s">
        <v>75</v>
      </c>
      <c r="G214" s="182" t="s">
        <v>1682</v>
      </c>
      <c r="H214" s="80" t="s">
        <v>1683</v>
      </c>
      <c r="I214" s="173"/>
      <c r="J214" s="83"/>
      <c r="K214" s="81"/>
      <c r="L214" s="81"/>
      <c r="M214" s="81"/>
      <c r="N214" s="81"/>
      <c r="O214" s="81"/>
      <c r="P214" s="81"/>
      <c r="Q214" s="81"/>
      <c r="R214" s="81"/>
      <c r="S214" s="81"/>
      <c r="T214" s="81"/>
      <c r="U214" s="81"/>
      <c r="V214" s="81"/>
      <c r="W214" s="81"/>
      <c r="X214" s="81"/>
      <c r="Y214" s="81"/>
      <c r="Z214" s="81"/>
      <c r="AA214" s="81"/>
      <c r="AB214" s="81"/>
      <c r="AC214" s="82"/>
      <c r="AD214" s="81">
        <v>64129868.51804895</v>
      </c>
      <c r="AE214" s="81">
        <v>1676535.2309672311</v>
      </c>
      <c r="AF214" s="81">
        <v>1710802.8964981972</v>
      </c>
      <c r="AG214" s="81">
        <v>45796280.595910892</v>
      </c>
      <c r="AH214" s="81">
        <v>53969219.447484501</v>
      </c>
      <c r="AI214" s="81">
        <v>0</v>
      </c>
      <c r="AJ214" s="81">
        <v>0</v>
      </c>
      <c r="AK214" s="81">
        <v>3482562.207428819</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1724</v>
      </c>
      <c r="B215" s="80">
        <v>207</v>
      </c>
      <c r="C215" s="80">
        <v>16</v>
      </c>
      <c r="D215" s="80">
        <v>27</v>
      </c>
      <c r="E215" s="80">
        <v>2021</v>
      </c>
      <c r="F215" s="80" t="s">
        <v>75</v>
      </c>
      <c r="G215" s="182" t="s">
        <v>1722</v>
      </c>
      <c r="H215" s="80" t="s">
        <v>1723</v>
      </c>
      <c r="I215" s="173"/>
      <c r="J215" s="83"/>
      <c r="K215" s="81"/>
      <c r="L215" s="81"/>
      <c r="M215" s="81"/>
      <c r="N215" s="81"/>
      <c r="O215" s="81"/>
      <c r="P215" s="81"/>
      <c r="Q215" s="81"/>
      <c r="R215" s="81"/>
      <c r="S215" s="81"/>
      <c r="T215" s="81"/>
      <c r="U215" s="81"/>
      <c r="V215" s="81"/>
      <c r="W215" s="81"/>
      <c r="X215" s="81"/>
      <c r="Y215" s="81"/>
      <c r="Z215" s="81"/>
      <c r="AA215" s="81"/>
      <c r="AB215" s="81"/>
      <c r="AC215" s="82"/>
      <c r="AD215" s="81">
        <v>56981135.392872825</v>
      </c>
      <c r="AE215" s="81">
        <v>827404.53623328777</v>
      </c>
      <c r="AF215" s="81">
        <v>2383670.9813133883</v>
      </c>
      <c r="AG215" s="81">
        <v>18045636.045005061</v>
      </c>
      <c r="AH215" s="81">
        <v>23811751.785092704</v>
      </c>
      <c r="AI215" s="81">
        <v>0</v>
      </c>
      <c r="AJ215" s="81">
        <v>0</v>
      </c>
      <c r="AK215" s="81">
        <v>1798052.7351912844</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1728</v>
      </c>
      <c r="B216" s="80">
        <v>208</v>
      </c>
      <c r="C216" s="80">
        <v>16</v>
      </c>
      <c r="D216" s="80">
        <v>28</v>
      </c>
      <c r="E216" s="80">
        <v>2021</v>
      </c>
      <c r="F216" s="80" t="s">
        <v>75</v>
      </c>
      <c r="G216" s="182" t="s">
        <v>1726</v>
      </c>
      <c r="H216" s="80" t="s">
        <v>1727</v>
      </c>
      <c r="I216" s="173"/>
      <c r="J216" s="83"/>
      <c r="K216" s="81"/>
      <c r="L216" s="81"/>
      <c r="M216" s="81"/>
      <c r="N216" s="81"/>
      <c r="O216" s="81"/>
      <c r="P216" s="81"/>
      <c r="Q216" s="81"/>
      <c r="R216" s="81"/>
      <c r="S216" s="81"/>
      <c r="T216" s="81"/>
      <c r="U216" s="81"/>
      <c r="V216" s="81"/>
      <c r="W216" s="81"/>
      <c r="X216" s="81"/>
      <c r="Y216" s="81"/>
      <c r="Z216" s="81"/>
      <c r="AA216" s="81"/>
      <c r="AB216" s="81"/>
      <c r="AC216" s="82"/>
      <c r="AD216" s="81">
        <v>43608269.172128014</v>
      </c>
      <c r="AE216" s="81">
        <v>456249.32851376053</v>
      </c>
      <c r="AF216" s="81">
        <v>959194.92941739934</v>
      </c>
      <c r="AG216" s="81">
        <v>21453501.627229761</v>
      </c>
      <c r="AH216" s="81">
        <v>27750471.984795596</v>
      </c>
      <c r="AI216" s="81">
        <v>0</v>
      </c>
      <c r="AJ216" s="81">
        <v>0</v>
      </c>
      <c r="AK216" s="81">
        <v>1796871.3602010142</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1598</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1598</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2213</v>
      </c>
      <c r="H6" s="87" t="s">
        <v>2214</v>
      </c>
      <c r="I6" s="87" t="s">
        <v>2360</v>
      </c>
      <c r="J6" s="87" t="s">
        <v>2361</v>
      </c>
      <c r="K6" s="87">
        <v>40</v>
      </c>
      <c r="L6" s="87">
        <v>36</v>
      </c>
      <c r="M6" s="18"/>
      <c r="N6" s="87">
        <v>1</v>
      </c>
      <c r="O6" s="87" t="s">
        <v>1760</v>
      </c>
      <c r="P6" s="87" t="s">
        <v>1761</v>
      </c>
      <c r="Q6" s="87" t="s">
        <v>1247</v>
      </c>
      <c r="R6" s="18"/>
      <c r="S6" s="87">
        <v>1</v>
      </c>
      <c r="T6" s="87" t="s">
        <v>2213</v>
      </c>
      <c r="U6" s="87" t="s">
        <v>2214</v>
      </c>
      <c r="V6" s="87" t="s">
        <v>1247</v>
      </c>
      <c r="W6" s="18"/>
      <c r="X6" s="87">
        <v>1</v>
      </c>
      <c r="Y6" s="769" t="s">
        <v>1760</v>
      </c>
      <c r="Z6" s="87" t="s">
        <v>1761</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1781</v>
      </c>
      <c r="P7" s="87" t="s">
        <v>1782</v>
      </c>
      <c r="Q7" s="87" t="s">
        <v>1247</v>
      </c>
      <c r="R7" s="18"/>
      <c r="S7" s="87">
        <v>2</v>
      </c>
      <c r="T7" s="86" t="s">
        <v>570</v>
      </c>
      <c r="U7" s="87" t="s">
        <v>1592</v>
      </c>
      <c r="V7" s="87" t="s">
        <v>1592</v>
      </c>
      <c r="W7" s="18"/>
      <c r="X7" s="87">
        <v>2</v>
      </c>
      <c r="Y7" s="769" t="s">
        <v>1781</v>
      </c>
      <c r="Z7" s="87" t="s">
        <v>1782</v>
      </c>
      <c r="AA7" s="87" t="s">
        <v>1247</v>
      </c>
      <c r="AB7" s="18"/>
      <c r="AC7" s="87">
        <v>2</v>
      </c>
      <c r="AD7" s="87" t="s">
        <v>1706</v>
      </c>
      <c r="AE7" s="87" t="s">
        <v>1707</v>
      </c>
      <c r="AF7" s="87" t="s">
        <v>1247</v>
      </c>
    </row>
    <row r="8" spans="1:32" ht="12">
      <c r="A8" s="18"/>
      <c r="B8" s="18"/>
      <c r="C8" s="18"/>
      <c r="D8" s="18"/>
      <c r="F8" s="18"/>
      <c r="G8" s="18"/>
      <c r="H8" s="18"/>
      <c r="I8" s="18"/>
      <c r="J8" s="18"/>
      <c r="K8" s="18"/>
      <c r="L8" s="18"/>
      <c r="M8" s="18"/>
      <c r="N8" s="87">
        <v>3</v>
      </c>
      <c r="O8" s="87" t="s">
        <v>1802</v>
      </c>
      <c r="P8" s="87" t="s">
        <v>1803</v>
      </c>
      <c r="Q8" s="87" t="s">
        <v>1247</v>
      </c>
      <c r="R8" s="18"/>
      <c r="S8" s="18"/>
      <c r="T8" s="18"/>
      <c r="U8" s="18"/>
      <c r="V8" s="18"/>
      <c r="W8" s="18"/>
      <c r="X8" s="87">
        <v>3</v>
      </c>
      <c r="Y8" s="769" t="s">
        <v>1802</v>
      </c>
      <c r="Z8" s="87" t="s">
        <v>1803</v>
      </c>
      <c r="AA8" s="87" t="s">
        <v>1247</v>
      </c>
      <c r="AB8" s="18"/>
      <c r="AC8" s="87">
        <v>3</v>
      </c>
      <c r="AD8" s="87" t="s">
        <v>1674</v>
      </c>
      <c r="AE8" s="87" t="s">
        <v>1675</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1823</v>
      </c>
      <c r="P9" s="87" t="s">
        <v>1824</v>
      </c>
      <c r="Q9" s="87" t="s">
        <v>1247</v>
      </c>
      <c r="R9" s="18"/>
      <c r="S9" s="18"/>
      <c r="T9" s="18"/>
      <c r="U9" s="18"/>
      <c r="V9" s="18"/>
      <c r="W9" s="18"/>
      <c r="X9" s="87">
        <v>4</v>
      </c>
      <c r="Y9" s="769" t="s">
        <v>1823</v>
      </c>
      <c r="Z9" s="87" t="s">
        <v>1824</v>
      </c>
      <c r="AA9" s="87" t="s">
        <v>1247</v>
      </c>
      <c r="AB9" s="18"/>
      <c r="AC9" s="87">
        <v>4</v>
      </c>
      <c r="AD9" s="87" t="s">
        <v>1686</v>
      </c>
      <c r="AE9" s="87" t="s">
        <v>1687</v>
      </c>
      <c r="AF9" s="87" t="s">
        <v>1247</v>
      </c>
    </row>
    <row r="10" spans="1:32" ht="12">
      <c r="A10" s="18"/>
      <c r="B10" s="18"/>
      <c r="C10" s="18"/>
      <c r="D10" s="18"/>
      <c r="F10" s="85" t="s">
        <v>1247</v>
      </c>
      <c r="G10" s="86" t="s">
        <v>2213</v>
      </c>
      <c r="H10" s="87" t="s">
        <v>2214</v>
      </c>
      <c r="I10" s="87" t="s">
        <v>2360</v>
      </c>
      <c r="J10" s="87" t="s">
        <v>2361</v>
      </c>
      <c r="K10" s="85">
        <v>40</v>
      </c>
      <c r="L10" s="85">
        <v>36</v>
      </c>
      <c r="M10" s="18"/>
      <c r="N10" s="87">
        <v>5</v>
      </c>
      <c r="O10" s="87" t="s">
        <v>1844</v>
      </c>
      <c r="P10" s="87" t="s">
        <v>1845</v>
      </c>
      <c r="Q10" s="87" t="s">
        <v>1247</v>
      </c>
      <c r="R10" s="18"/>
      <c r="S10" s="18"/>
      <c r="T10" s="18"/>
      <c r="U10" s="18"/>
      <c r="V10" s="18"/>
      <c r="W10" s="18"/>
      <c r="X10" s="87">
        <v>5</v>
      </c>
      <c r="Y10" s="769" t="s">
        <v>1844</v>
      </c>
      <c r="Z10" s="87" t="s">
        <v>1845</v>
      </c>
      <c r="AA10" s="87" t="s">
        <v>1247</v>
      </c>
      <c r="AB10" s="18"/>
      <c r="AC10" s="87">
        <v>5</v>
      </c>
      <c r="AD10" s="87" t="s">
        <v>1666</v>
      </c>
      <c r="AE10" s="87" t="s">
        <v>1667</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1865</v>
      </c>
      <c r="P11" s="87" t="s">
        <v>1866</v>
      </c>
      <c r="Q11" s="87" t="s">
        <v>1247</v>
      </c>
      <c r="R11" s="18"/>
      <c r="S11" s="18"/>
      <c r="T11" s="18"/>
      <c r="U11" s="18"/>
      <c r="V11" s="18"/>
      <c r="W11" s="18"/>
      <c r="X11" s="87">
        <v>6</v>
      </c>
      <c r="Y11" s="769" t="s">
        <v>1865</v>
      </c>
      <c r="Z11" s="87" t="s">
        <v>1866</v>
      </c>
      <c r="AA11" s="87" t="s">
        <v>1247</v>
      </c>
      <c r="AB11" s="18"/>
      <c r="AC11" s="87">
        <v>6</v>
      </c>
      <c r="AD11" s="87" t="s">
        <v>2276</v>
      </c>
      <c r="AE11" s="87" t="s">
        <v>2277</v>
      </c>
      <c r="AF11" s="87" t="s">
        <v>1247</v>
      </c>
    </row>
    <row r="12" spans="1:32" ht="12">
      <c r="A12" s="18"/>
      <c r="B12" s="18"/>
      <c r="C12" s="18"/>
      <c r="D12" s="18"/>
      <c r="F12" s="85" t="s">
        <v>1636</v>
      </c>
      <c r="G12" s="86" t="s">
        <v>2213</v>
      </c>
      <c r="H12" s="87"/>
      <c r="I12" s="87" t="s">
        <v>2213</v>
      </c>
      <c r="J12" s="87"/>
      <c r="K12" s="85" t="s">
        <v>1244</v>
      </c>
      <c r="L12" s="85"/>
      <c r="M12" s="18"/>
      <c r="N12" s="87">
        <v>7</v>
      </c>
      <c r="O12" s="87" t="s">
        <v>1886</v>
      </c>
      <c r="P12" s="87" t="s">
        <v>1887</v>
      </c>
      <c r="Q12" s="87" t="s">
        <v>1247</v>
      </c>
      <c r="R12" s="18"/>
      <c r="S12" s="18"/>
      <c r="T12" s="18"/>
      <c r="U12" s="18"/>
      <c r="V12" s="18"/>
      <c r="W12" s="18"/>
      <c r="X12" s="87">
        <v>7</v>
      </c>
      <c r="Y12" s="769" t="s">
        <v>1886</v>
      </c>
      <c r="Z12" s="87" t="s">
        <v>1887</v>
      </c>
      <c r="AA12" s="87" t="s">
        <v>1247</v>
      </c>
      <c r="AB12" s="18"/>
      <c r="AC12" s="87">
        <v>7</v>
      </c>
      <c r="AD12" s="87" t="s">
        <v>1694</v>
      </c>
      <c r="AE12" s="87" t="s">
        <v>1695</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1907</v>
      </c>
      <c r="P13" s="87" t="s">
        <v>1908</v>
      </c>
      <c r="Q13" s="87" t="s">
        <v>1247</v>
      </c>
      <c r="R13" s="18"/>
      <c r="S13" s="18"/>
      <c r="T13" s="18"/>
      <c r="U13" s="18"/>
      <c r="V13" s="18"/>
      <c r="W13" s="18"/>
      <c r="X13" s="87">
        <v>8</v>
      </c>
      <c r="Y13" s="769" t="s">
        <v>1907</v>
      </c>
      <c r="Z13" s="87" t="s">
        <v>1908</v>
      </c>
      <c r="AA13" s="87" t="s">
        <v>1247</v>
      </c>
      <c r="AB13" s="18"/>
      <c r="AC13" s="87">
        <v>8</v>
      </c>
      <c r="AD13" s="87" t="s">
        <v>1742</v>
      </c>
      <c r="AE13" s="87" t="s">
        <v>1743</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1928</v>
      </c>
      <c r="P14" s="87" t="s">
        <v>1929</v>
      </c>
      <c r="Q14" s="87" t="s">
        <v>1247</v>
      </c>
      <c r="R14" s="18"/>
      <c r="S14" s="18"/>
      <c r="T14" s="18"/>
      <c r="U14" s="18"/>
      <c r="V14" s="18"/>
      <c r="W14" s="18"/>
      <c r="X14" s="87">
        <v>9</v>
      </c>
      <c r="Y14" s="769" t="s">
        <v>1928</v>
      </c>
      <c r="Z14" s="87" t="s">
        <v>1929</v>
      </c>
      <c r="AA14" s="87" t="s">
        <v>1247</v>
      </c>
      <c r="AB14" s="18"/>
      <c r="AC14" s="87">
        <v>9</v>
      </c>
      <c r="AD14" s="87" t="s">
        <v>1730</v>
      </c>
      <c r="AE14" s="87" t="s">
        <v>1731</v>
      </c>
      <c r="AF14" s="87" t="s">
        <v>1247</v>
      </c>
    </row>
    <row r="15" spans="1:32" ht="12">
      <c r="A15" s="18"/>
      <c r="B15" s="18"/>
      <c r="C15" s="18"/>
      <c r="D15" s="18"/>
      <c r="E15" s="18"/>
      <c r="F15" s="18"/>
      <c r="G15" s="18"/>
      <c r="H15" s="18"/>
      <c r="I15" s="18"/>
      <c r="J15" s="18"/>
      <c r="K15" s="18"/>
      <c r="L15" s="18"/>
      <c r="M15" s="18"/>
      <c r="N15" s="87">
        <v>10</v>
      </c>
      <c r="O15" s="87" t="s">
        <v>1949</v>
      </c>
      <c r="P15" s="87" t="s">
        <v>1950</v>
      </c>
      <c r="Q15" s="87" t="s">
        <v>1247</v>
      </c>
      <c r="R15" s="18"/>
      <c r="S15" s="18"/>
      <c r="T15" s="18"/>
      <c r="U15" s="18"/>
      <c r="V15" s="18"/>
      <c r="W15" s="18"/>
      <c r="X15" s="87">
        <v>10</v>
      </c>
      <c r="Y15" s="769" t="s">
        <v>1949</v>
      </c>
      <c r="Z15" s="87" t="s">
        <v>1950</v>
      </c>
      <c r="AA15" s="87" t="s">
        <v>1247</v>
      </c>
      <c r="AB15" s="18"/>
      <c r="AC15" s="87">
        <v>10</v>
      </c>
      <c r="AD15" s="87" t="s">
        <v>2355</v>
      </c>
      <c r="AE15" s="87" t="s">
        <v>2356</v>
      </c>
      <c r="AF15" s="87" t="s">
        <v>1247</v>
      </c>
    </row>
    <row r="16" spans="1:32" ht="12">
      <c r="A16" s="18"/>
      <c r="B16" s="18"/>
      <c r="C16" s="18"/>
      <c r="D16" s="18"/>
      <c r="E16" s="18"/>
      <c r="F16" s="18"/>
      <c r="G16" s="18"/>
      <c r="H16" s="18"/>
      <c r="I16" s="18"/>
      <c r="J16" s="18"/>
      <c r="K16" s="18"/>
      <c r="L16" s="18"/>
      <c r="M16" s="18"/>
      <c r="N16" s="87">
        <v>11</v>
      </c>
      <c r="O16" s="87" t="s">
        <v>1970</v>
      </c>
      <c r="P16" s="87" t="s">
        <v>1971</v>
      </c>
      <c r="Q16" s="87" t="s">
        <v>1247</v>
      </c>
      <c r="R16" s="18"/>
      <c r="S16" s="18"/>
      <c r="T16" s="18"/>
      <c r="U16" s="18"/>
      <c r="V16" s="18"/>
      <c r="W16" s="18"/>
      <c r="X16" s="87">
        <v>11</v>
      </c>
      <c r="Y16" s="769" t="s">
        <v>1970</v>
      </c>
      <c r="Z16" s="87" t="s">
        <v>1971</v>
      </c>
      <c r="AA16" s="87" t="s">
        <v>1247</v>
      </c>
      <c r="AB16" s="18"/>
      <c r="AC16" s="87">
        <v>11</v>
      </c>
      <c r="AD16" s="87" t="s">
        <v>1746</v>
      </c>
      <c r="AE16" s="87" t="s">
        <v>1747</v>
      </c>
      <c r="AF16" s="87" t="s">
        <v>1247</v>
      </c>
    </row>
    <row r="17" spans="1:32" ht="12">
      <c r="A17" s="18"/>
      <c r="B17" s="18"/>
      <c r="C17" s="18"/>
      <c r="D17" s="18"/>
      <c r="E17" s="18"/>
      <c r="F17" s="18"/>
      <c r="G17" s="18"/>
      <c r="H17" s="18"/>
      <c r="I17" s="18"/>
      <c r="J17" s="18"/>
      <c r="K17" s="18"/>
      <c r="L17" s="18"/>
      <c r="M17" s="18"/>
      <c r="N17" s="87">
        <v>12</v>
      </c>
      <c r="O17" s="87" t="s">
        <v>1991</v>
      </c>
      <c r="P17" s="87" t="s">
        <v>1992</v>
      </c>
      <c r="Q17" s="87" t="s">
        <v>1247</v>
      </c>
      <c r="R17" s="18"/>
      <c r="S17" s="18"/>
      <c r="T17" s="18"/>
      <c r="U17" s="18"/>
      <c r="V17" s="18"/>
      <c r="W17" s="18"/>
      <c r="X17" s="87">
        <v>12</v>
      </c>
      <c r="Y17" s="769" t="s">
        <v>1991</v>
      </c>
      <c r="Z17" s="87" t="s">
        <v>1992</v>
      </c>
      <c r="AA17" s="87" t="s">
        <v>1247</v>
      </c>
      <c r="AB17" s="18"/>
      <c r="AC17" s="87">
        <v>12</v>
      </c>
      <c r="AD17" s="87" t="s">
        <v>1750</v>
      </c>
      <c r="AE17" s="87" t="s">
        <v>1751</v>
      </c>
      <c r="AF17" s="87" t="s">
        <v>1247</v>
      </c>
    </row>
    <row r="18" spans="1:32" ht="12">
      <c r="A18" s="18"/>
      <c r="B18" s="18"/>
      <c r="C18" s="18"/>
      <c r="D18" s="18"/>
      <c r="E18" s="18"/>
      <c r="F18" s="18"/>
      <c r="G18" s="18"/>
      <c r="H18" s="18"/>
      <c r="I18" s="18"/>
      <c r="J18" s="18"/>
      <c r="K18" s="18"/>
      <c r="L18" s="18"/>
      <c r="M18" s="18"/>
      <c r="N18" s="87">
        <v>13</v>
      </c>
      <c r="O18" s="87" t="s">
        <v>2012</v>
      </c>
      <c r="P18" s="87" t="s">
        <v>2013</v>
      </c>
      <c r="Q18" s="87" t="s">
        <v>1247</v>
      </c>
      <c r="R18" s="18"/>
      <c r="S18" s="18"/>
      <c r="T18" s="18"/>
      <c r="U18" s="18"/>
      <c r="V18" s="18"/>
      <c r="W18" s="18"/>
      <c r="X18" s="87">
        <v>13</v>
      </c>
      <c r="Y18" s="769" t="s">
        <v>2012</v>
      </c>
      <c r="Z18" s="87" t="s">
        <v>2013</v>
      </c>
      <c r="AA18" s="87" t="s">
        <v>1247</v>
      </c>
      <c r="AB18" s="18"/>
      <c r="AC18" s="87">
        <v>13</v>
      </c>
      <c r="AD18" s="87" t="s">
        <v>1738</v>
      </c>
      <c r="AE18" s="87" t="s">
        <v>1739</v>
      </c>
      <c r="AF18" s="87" t="s">
        <v>1247</v>
      </c>
    </row>
    <row r="19" spans="1:32" ht="12">
      <c r="A19" s="18"/>
      <c r="B19" s="18"/>
      <c r="C19" s="18"/>
      <c r="D19" s="18"/>
      <c r="E19" s="18"/>
      <c r="F19" s="18"/>
      <c r="G19" s="18"/>
      <c r="H19" s="18"/>
      <c r="I19" s="18"/>
      <c r="J19" s="18"/>
      <c r="K19" s="18"/>
      <c r="L19" s="18"/>
      <c r="M19" s="18"/>
      <c r="N19" s="87">
        <v>14</v>
      </c>
      <c r="O19" s="87" t="s">
        <v>2033</v>
      </c>
      <c r="P19" s="87" t="s">
        <v>2034</v>
      </c>
      <c r="Q19" s="87" t="s">
        <v>1247</v>
      </c>
      <c r="R19" s="18"/>
      <c r="S19" s="18"/>
      <c r="T19" s="18"/>
      <c r="U19" s="18"/>
      <c r="V19" s="18"/>
      <c r="W19" s="18"/>
      <c r="X19" s="87">
        <v>14</v>
      </c>
      <c r="Y19" s="769" t="s">
        <v>2033</v>
      </c>
      <c r="Z19" s="87" t="s">
        <v>2034</v>
      </c>
      <c r="AA19" s="87" t="s">
        <v>1247</v>
      </c>
      <c r="AB19" s="18"/>
      <c r="AC19" s="87">
        <v>14</v>
      </c>
      <c r="AD19" s="87" t="s">
        <v>1690</v>
      </c>
      <c r="AE19" s="87" t="s">
        <v>1691</v>
      </c>
      <c r="AF19" s="87" t="s">
        <v>1247</v>
      </c>
    </row>
    <row r="20" spans="1:32" ht="12">
      <c r="A20" s="18"/>
      <c r="B20" s="18"/>
      <c r="C20" s="18"/>
      <c r="D20" s="18"/>
      <c r="E20" s="18"/>
      <c r="F20" s="18"/>
      <c r="G20" s="18"/>
      <c r="H20" s="18"/>
      <c r="I20" s="18"/>
      <c r="J20" s="18"/>
      <c r="K20" s="18"/>
      <c r="L20" s="18"/>
      <c r="M20" s="18"/>
      <c r="N20" s="87">
        <v>15</v>
      </c>
      <c r="O20" s="87" t="s">
        <v>2054</v>
      </c>
      <c r="P20" s="87" t="s">
        <v>1754</v>
      </c>
      <c r="Q20" s="87" t="s">
        <v>1247</v>
      </c>
      <c r="R20" s="18"/>
      <c r="S20" s="18"/>
      <c r="T20" s="18"/>
      <c r="U20" s="18"/>
      <c r="V20" s="18"/>
      <c r="W20" s="18"/>
      <c r="X20" s="87">
        <v>15</v>
      </c>
      <c r="Y20" s="769" t="s">
        <v>2054</v>
      </c>
      <c r="Z20" s="87" t="s">
        <v>1754</v>
      </c>
      <c r="AA20" s="87" t="s">
        <v>1247</v>
      </c>
      <c r="AB20" s="18"/>
      <c r="AC20" s="87">
        <v>15</v>
      </c>
      <c r="AD20" s="87" t="s">
        <v>1698</v>
      </c>
      <c r="AE20" s="87" t="s">
        <v>1699</v>
      </c>
      <c r="AF20" s="87" t="s">
        <v>1247</v>
      </c>
    </row>
    <row r="21" spans="1:32" ht="12">
      <c r="A21" s="18"/>
      <c r="B21" s="18"/>
      <c r="C21" s="18"/>
      <c r="D21" s="18"/>
      <c r="E21" s="18"/>
      <c r="F21" s="18"/>
      <c r="G21" s="18"/>
      <c r="H21" s="18"/>
      <c r="I21" s="18"/>
      <c r="J21" s="18"/>
      <c r="K21" s="18"/>
      <c r="L21" s="18"/>
      <c r="M21" s="18"/>
      <c r="N21" s="87">
        <v>16</v>
      </c>
      <c r="O21" s="87" t="s">
        <v>1644</v>
      </c>
      <c r="P21" s="87" t="s">
        <v>1645</v>
      </c>
      <c r="Q21" s="87" t="s">
        <v>1247</v>
      </c>
      <c r="R21" s="18"/>
      <c r="S21" s="18"/>
      <c r="T21" s="18"/>
      <c r="U21" s="18"/>
      <c r="V21" s="18"/>
      <c r="W21" s="18"/>
      <c r="X21" s="87">
        <v>16</v>
      </c>
      <c r="Y21" s="769" t="s">
        <v>1644</v>
      </c>
      <c r="Z21" s="87" t="s">
        <v>1645</v>
      </c>
      <c r="AA21" s="87" t="s">
        <v>1247</v>
      </c>
      <c r="AB21" s="18"/>
      <c r="AC21" s="87">
        <v>16</v>
      </c>
      <c r="AD21" s="87" t="s">
        <v>1714</v>
      </c>
      <c r="AE21" s="87" t="s">
        <v>1715</v>
      </c>
      <c r="AF21" s="87" t="s">
        <v>1247</v>
      </c>
    </row>
    <row r="22" spans="1:32" ht="12">
      <c r="A22" s="18"/>
      <c r="B22" s="18"/>
      <c r="C22" s="18"/>
      <c r="D22" s="18"/>
      <c r="E22" s="18"/>
      <c r="F22" s="18"/>
      <c r="G22" s="18"/>
      <c r="H22" s="18"/>
      <c r="I22" s="18"/>
      <c r="J22" s="18"/>
      <c r="K22" s="18"/>
      <c r="L22" s="18"/>
      <c r="M22" s="18"/>
      <c r="N22" s="87">
        <v>17</v>
      </c>
      <c r="O22" s="87" t="s">
        <v>2091</v>
      </c>
      <c r="P22" s="87" t="s">
        <v>2092</v>
      </c>
      <c r="Q22" s="87" t="s">
        <v>1247</v>
      </c>
      <c r="R22" s="18"/>
      <c r="S22" s="18"/>
      <c r="T22" s="18"/>
      <c r="U22" s="18"/>
      <c r="V22" s="18"/>
      <c r="W22" s="18"/>
      <c r="X22" s="87">
        <v>17</v>
      </c>
      <c r="Y22" s="769" t="s">
        <v>2091</v>
      </c>
      <c r="Z22" s="87" t="s">
        <v>2092</v>
      </c>
      <c r="AA22" s="87" t="s">
        <v>1247</v>
      </c>
      <c r="AB22" s="18"/>
      <c r="AC22" s="87">
        <v>17</v>
      </c>
      <c r="AD22" s="87" t="s">
        <v>1702</v>
      </c>
      <c r="AE22" s="87" t="s">
        <v>1703</v>
      </c>
      <c r="AF22" s="87" t="s">
        <v>1247</v>
      </c>
    </row>
    <row r="23" spans="1:32" ht="12">
      <c r="A23" s="18"/>
      <c r="B23" s="18"/>
      <c r="C23" s="18"/>
      <c r="D23" s="18"/>
      <c r="E23" s="18"/>
      <c r="F23" s="18"/>
      <c r="G23" s="18"/>
      <c r="H23" s="18"/>
      <c r="I23" s="18"/>
      <c r="J23" s="18"/>
      <c r="K23" s="18"/>
      <c r="L23" s="18"/>
      <c r="M23" s="18"/>
      <c r="N23" s="87">
        <v>18</v>
      </c>
      <c r="O23" s="87" t="s">
        <v>2112</v>
      </c>
      <c r="P23" s="87" t="s">
        <v>2113</v>
      </c>
      <c r="Q23" s="87" t="s">
        <v>1247</v>
      </c>
      <c r="R23" s="18"/>
      <c r="S23" s="18"/>
      <c r="T23" s="18"/>
      <c r="U23" s="18"/>
      <c r="V23" s="18"/>
      <c r="W23" s="18"/>
      <c r="X23" s="87">
        <v>18</v>
      </c>
      <c r="Y23" s="769" t="s">
        <v>2112</v>
      </c>
      <c r="Z23" s="87" t="s">
        <v>2113</v>
      </c>
      <c r="AA23" s="87" t="s">
        <v>1247</v>
      </c>
      <c r="AB23" s="18"/>
      <c r="AC23" s="87">
        <v>18</v>
      </c>
      <c r="AD23" s="87" t="s">
        <v>1670</v>
      </c>
      <c r="AE23" s="87" t="s">
        <v>1671</v>
      </c>
      <c r="AF23" s="87" t="s">
        <v>1247</v>
      </c>
    </row>
    <row r="24" spans="1:32" ht="12">
      <c r="A24" s="18"/>
      <c r="B24" s="18"/>
      <c r="C24" s="18"/>
      <c r="D24" s="18"/>
      <c r="E24" s="18"/>
      <c r="F24" s="18"/>
      <c r="G24" s="18"/>
      <c r="H24" s="18"/>
      <c r="I24" s="18"/>
      <c r="J24" s="18"/>
      <c r="K24" s="18"/>
      <c r="L24" s="18"/>
      <c r="M24" s="18"/>
      <c r="N24" s="87">
        <v>19</v>
      </c>
      <c r="O24" s="87" t="s">
        <v>2133</v>
      </c>
      <c r="P24" s="87" t="s">
        <v>2134</v>
      </c>
      <c r="Q24" s="87" t="s">
        <v>1247</v>
      </c>
      <c r="R24" s="18"/>
      <c r="S24" s="18"/>
      <c r="T24" s="18"/>
      <c r="U24" s="18"/>
      <c r="V24" s="18"/>
      <c r="W24" s="18"/>
      <c r="X24" s="87">
        <v>19</v>
      </c>
      <c r="Y24" s="769" t="s">
        <v>2133</v>
      </c>
      <c r="Z24" s="87" t="s">
        <v>2134</v>
      </c>
      <c r="AA24" s="87" t="s">
        <v>1247</v>
      </c>
      <c r="AB24" s="18"/>
      <c r="AC24" s="87">
        <v>19</v>
      </c>
      <c r="AD24" s="87" t="s">
        <v>1755</v>
      </c>
      <c r="AE24" s="87" t="s">
        <v>1756</v>
      </c>
      <c r="AF24" s="87" t="s">
        <v>1247</v>
      </c>
    </row>
    <row r="25" spans="1:32" ht="12">
      <c r="A25" s="18"/>
      <c r="B25" s="18"/>
      <c r="C25" s="18"/>
      <c r="D25" s="18"/>
      <c r="E25" s="18"/>
      <c r="F25" s="18"/>
      <c r="G25" s="18"/>
      <c r="H25" s="18"/>
      <c r="I25" s="18"/>
      <c r="J25" s="18"/>
      <c r="K25" s="18"/>
      <c r="L25" s="18"/>
      <c r="M25" s="18"/>
      <c r="N25" s="87">
        <v>20</v>
      </c>
      <c r="O25" s="87" t="s">
        <v>2154</v>
      </c>
      <c r="P25" s="87" t="s">
        <v>2155</v>
      </c>
      <c r="Q25" s="87" t="s">
        <v>1247</v>
      </c>
      <c r="R25" s="18"/>
      <c r="S25" s="18"/>
      <c r="T25" s="18"/>
      <c r="U25" s="18"/>
      <c r="V25" s="18"/>
      <c r="W25" s="18"/>
      <c r="X25" s="87">
        <v>20</v>
      </c>
      <c r="Y25" s="769" t="s">
        <v>2154</v>
      </c>
      <c r="Z25" s="87" t="s">
        <v>2155</v>
      </c>
      <c r="AA25" s="87" t="s">
        <v>1247</v>
      </c>
      <c r="AB25" s="18"/>
      <c r="AC25" s="87">
        <v>20</v>
      </c>
      <c r="AD25" s="87" t="s">
        <v>1718</v>
      </c>
      <c r="AE25" s="87" t="s">
        <v>1719</v>
      </c>
      <c r="AF25" s="87" t="s">
        <v>1247</v>
      </c>
    </row>
    <row r="26" spans="1:32" ht="12">
      <c r="A26" s="18"/>
      <c r="B26" s="18"/>
      <c r="C26" s="18"/>
      <c r="D26" s="18"/>
      <c r="E26" s="18"/>
      <c r="F26" s="18"/>
      <c r="G26" s="18"/>
      <c r="H26" s="18"/>
      <c r="I26" s="18"/>
      <c r="J26" s="18"/>
      <c r="K26" s="18"/>
      <c r="L26" s="18"/>
      <c r="M26" s="18"/>
      <c r="N26" s="87">
        <v>21</v>
      </c>
      <c r="O26" s="87" t="s">
        <v>1638</v>
      </c>
      <c r="P26" s="87" t="s">
        <v>1639</v>
      </c>
      <c r="Q26" s="87" t="s">
        <v>1247</v>
      </c>
      <c r="R26" s="18"/>
      <c r="S26" s="18"/>
      <c r="T26" s="18"/>
      <c r="U26" s="18"/>
      <c r="V26" s="18"/>
      <c r="W26" s="18"/>
      <c r="X26" s="87">
        <v>21</v>
      </c>
      <c r="Y26" s="769" t="s">
        <v>1638</v>
      </c>
      <c r="Z26" s="87" t="s">
        <v>1639</v>
      </c>
      <c r="AA26" s="87" t="s">
        <v>1247</v>
      </c>
      <c r="AB26" s="18"/>
      <c r="AC26" s="87">
        <v>21</v>
      </c>
      <c r="AD26" s="87" t="s">
        <v>1734</v>
      </c>
      <c r="AE26" s="87" t="s">
        <v>1735</v>
      </c>
      <c r="AF26" s="87" t="s">
        <v>1247</v>
      </c>
    </row>
    <row r="27" spans="1:32" ht="12">
      <c r="A27" s="18"/>
      <c r="B27" s="18"/>
      <c r="C27" s="18"/>
      <c r="D27" s="18"/>
      <c r="E27" s="18"/>
      <c r="F27" s="18"/>
      <c r="G27" s="18"/>
      <c r="H27" s="18"/>
      <c r="I27" s="18"/>
      <c r="J27" s="18"/>
      <c r="K27" s="18"/>
      <c r="L27" s="18"/>
      <c r="M27" s="18"/>
      <c r="N27" s="87">
        <v>22</v>
      </c>
      <c r="O27" s="87" t="s">
        <v>2192</v>
      </c>
      <c r="P27" s="87" t="s">
        <v>2193</v>
      </c>
      <c r="Q27" s="87" t="s">
        <v>1247</v>
      </c>
      <c r="R27" s="18"/>
      <c r="S27" s="18"/>
      <c r="T27" s="18"/>
      <c r="U27" s="18"/>
      <c r="V27" s="18"/>
      <c r="W27" s="18"/>
      <c r="X27" s="87">
        <v>22</v>
      </c>
      <c r="Y27" s="769" t="s">
        <v>2192</v>
      </c>
      <c r="Z27" s="87" t="s">
        <v>2193</v>
      </c>
      <c r="AA27" s="87" t="s">
        <v>1247</v>
      </c>
      <c r="AB27" s="18"/>
      <c r="AC27" s="87">
        <v>22</v>
      </c>
      <c r="AD27" s="87" t="s">
        <v>2213</v>
      </c>
      <c r="AE27" s="87" t="s">
        <v>2214</v>
      </c>
      <c r="AF27" s="87" t="s">
        <v>1247</v>
      </c>
    </row>
    <row r="28" spans="1:32" ht="12">
      <c r="A28" s="18"/>
      <c r="B28" s="18"/>
      <c r="C28" s="18"/>
      <c r="D28" s="18"/>
      <c r="E28" s="18"/>
      <c r="F28" s="18"/>
      <c r="G28" s="18"/>
      <c r="H28" s="18"/>
      <c r="I28" s="18"/>
      <c r="J28" s="18"/>
      <c r="K28" s="18"/>
      <c r="L28" s="18"/>
      <c r="M28" s="18"/>
      <c r="N28" s="87">
        <v>23</v>
      </c>
      <c r="O28" s="87" t="s">
        <v>2213</v>
      </c>
      <c r="P28" s="87" t="s">
        <v>2214</v>
      </c>
      <c r="Q28" s="87" t="s">
        <v>1247</v>
      </c>
      <c r="R28" s="18"/>
      <c r="S28" s="18"/>
      <c r="T28" s="18"/>
      <c r="U28" s="18"/>
      <c r="V28" s="18"/>
      <c r="W28" s="18"/>
      <c r="X28" s="87">
        <v>23</v>
      </c>
      <c r="Y28" s="769" t="s">
        <v>2213</v>
      </c>
      <c r="Z28" s="87" t="s">
        <v>2214</v>
      </c>
      <c r="AA28" s="87" t="s">
        <v>1247</v>
      </c>
      <c r="AB28" s="18"/>
      <c r="AC28" s="87">
        <v>23</v>
      </c>
      <c r="AD28" s="87" t="s">
        <v>1678</v>
      </c>
      <c r="AE28" s="87" t="s">
        <v>1679</v>
      </c>
      <c r="AF28" s="87" t="s">
        <v>1247</v>
      </c>
    </row>
    <row r="29" spans="1:32" ht="12">
      <c r="A29" s="18"/>
      <c r="B29" s="18"/>
      <c r="C29" s="18"/>
      <c r="D29" s="18"/>
      <c r="E29" s="18"/>
      <c r="F29" s="18"/>
      <c r="G29" s="18"/>
      <c r="H29" s="18"/>
      <c r="I29" s="18"/>
      <c r="J29" s="18"/>
      <c r="K29" s="18"/>
      <c r="L29" s="18"/>
      <c r="M29" s="18"/>
      <c r="N29" s="87">
        <v>24</v>
      </c>
      <c r="O29" s="87" t="s">
        <v>2234</v>
      </c>
      <c r="P29" s="87" t="s">
        <v>2235</v>
      </c>
      <c r="Q29" s="87" t="s">
        <v>1247</v>
      </c>
      <c r="R29" s="18"/>
      <c r="S29" s="18"/>
      <c r="T29" s="18"/>
      <c r="U29" s="18"/>
      <c r="V29" s="18"/>
      <c r="W29" s="18"/>
      <c r="X29" s="87">
        <v>24</v>
      </c>
      <c r="Y29" s="769" t="s">
        <v>2234</v>
      </c>
      <c r="Z29" s="87" t="s">
        <v>2235</v>
      </c>
      <c r="AA29" s="87" t="s">
        <v>1247</v>
      </c>
      <c r="AB29" s="18"/>
      <c r="AC29" s="87">
        <v>24</v>
      </c>
      <c r="AD29" s="87" t="s">
        <v>1710</v>
      </c>
      <c r="AE29" s="87" t="s">
        <v>1711</v>
      </c>
      <c r="AF29" s="87" t="s">
        <v>1247</v>
      </c>
    </row>
    <row r="30" spans="1:32" ht="12">
      <c r="A30" s="18"/>
      <c r="B30" s="18"/>
      <c r="C30" s="18"/>
      <c r="D30" s="18"/>
      <c r="E30" s="18"/>
      <c r="F30" s="18"/>
      <c r="G30" s="18"/>
      <c r="H30" s="18"/>
      <c r="I30" s="18"/>
      <c r="J30" s="18"/>
      <c r="K30" s="18"/>
      <c r="L30" s="18"/>
      <c r="M30" s="18"/>
      <c r="N30" s="87">
        <v>25</v>
      </c>
      <c r="O30" s="87" t="s">
        <v>2255</v>
      </c>
      <c r="P30" s="87" t="s">
        <v>2256</v>
      </c>
      <c r="Q30" s="87" t="s">
        <v>1247</v>
      </c>
      <c r="R30" s="18"/>
      <c r="S30" s="18"/>
      <c r="T30" s="18"/>
      <c r="U30" s="18"/>
      <c r="V30" s="18"/>
      <c r="W30" s="18"/>
      <c r="X30" s="87">
        <v>25</v>
      </c>
      <c r="Y30" s="769" t="s">
        <v>2255</v>
      </c>
      <c r="Z30" s="87" t="s">
        <v>2256</v>
      </c>
      <c r="AA30" s="87" t="s">
        <v>1247</v>
      </c>
      <c r="AB30" s="18"/>
      <c r="AC30" s="87">
        <v>25</v>
      </c>
      <c r="AD30" s="87" t="s">
        <v>1760</v>
      </c>
      <c r="AE30" s="87" t="s">
        <v>1761</v>
      </c>
      <c r="AF30" s="87" t="s">
        <v>1247</v>
      </c>
    </row>
    <row r="31" spans="1:32" ht="12">
      <c r="A31" s="18"/>
      <c r="B31" s="18"/>
      <c r="C31" s="18"/>
      <c r="D31" s="18"/>
      <c r="E31" s="18"/>
      <c r="F31" s="18"/>
      <c r="G31" s="18"/>
      <c r="H31" s="18"/>
      <c r="I31" s="18"/>
      <c r="J31" s="18"/>
      <c r="K31" s="18"/>
      <c r="L31" s="18"/>
      <c r="M31" s="18"/>
      <c r="N31" s="87">
        <v>26</v>
      </c>
      <c r="O31" s="87" t="s">
        <v>2276</v>
      </c>
      <c r="P31" s="87" t="s">
        <v>2277</v>
      </c>
      <c r="Q31" s="87" t="s">
        <v>1247</v>
      </c>
      <c r="R31" s="18"/>
      <c r="S31" s="18"/>
      <c r="T31" s="18"/>
      <c r="U31" s="18"/>
      <c r="V31" s="18"/>
      <c r="W31" s="18"/>
      <c r="X31" s="87">
        <v>26</v>
      </c>
      <c r="Y31" s="769" t="s">
        <v>2276</v>
      </c>
      <c r="Z31" s="87" t="s">
        <v>2277</v>
      </c>
      <c r="AA31" s="87" t="s">
        <v>1247</v>
      </c>
      <c r="AB31" s="18"/>
      <c r="AC31" s="87">
        <v>26</v>
      </c>
      <c r="AD31" s="87" t="s">
        <v>1682</v>
      </c>
      <c r="AE31" s="87" t="s">
        <v>1683</v>
      </c>
      <c r="AF31" s="87" t="s">
        <v>1247</v>
      </c>
    </row>
    <row r="32" spans="1:32" ht="12">
      <c r="A32" s="18"/>
      <c r="B32" s="18"/>
      <c r="C32" s="18"/>
      <c r="D32" s="18"/>
      <c r="E32" s="18"/>
      <c r="F32" s="18"/>
      <c r="G32" s="18"/>
      <c r="H32" s="18"/>
      <c r="I32" s="18"/>
      <c r="J32" s="18"/>
      <c r="K32" s="18"/>
      <c r="L32" s="18"/>
      <c r="M32" s="18"/>
      <c r="N32" s="87">
        <v>27</v>
      </c>
      <c r="O32" s="87" t="s">
        <v>2297</v>
      </c>
      <c r="P32" s="87" t="s">
        <v>2298</v>
      </c>
      <c r="Q32" s="87" t="s">
        <v>1247</v>
      </c>
      <c r="R32" s="18"/>
      <c r="S32" s="18"/>
      <c r="T32" s="18"/>
      <c r="U32" s="18"/>
      <c r="V32" s="18"/>
      <c r="W32" s="18"/>
      <c r="X32" s="87">
        <v>27</v>
      </c>
      <c r="Y32" s="769" t="s">
        <v>2297</v>
      </c>
      <c r="Z32" s="87" t="s">
        <v>2298</v>
      </c>
      <c r="AA32" s="87" t="s">
        <v>1247</v>
      </c>
      <c r="AB32" s="18"/>
      <c r="AC32" s="87">
        <v>27</v>
      </c>
      <c r="AD32" s="87" t="s">
        <v>1722</v>
      </c>
      <c r="AE32" s="87" t="s">
        <v>1723</v>
      </c>
      <c r="AF32" s="87" t="s">
        <v>1247</v>
      </c>
    </row>
    <row r="33" spans="1:32" ht="12">
      <c r="A33" s="18"/>
      <c r="B33" s="18"/>
      <c r="C33" s="18"/>
      <c r="D33" s="18"/>
      <c r="E33" s="18"/>
      <c r="F33" s="18"/>
      <c r="G33" s="18"/>
      <c r="H33" s="18"/>
      <c r="I33" s="18"/>
      <c r="J33" s="18"/>
      <c r="K33" s="18"/>
      <c r="L33" s="18"/>
      <c r="M33" s="18"/>
      <c r="N33" s="87">
        <v>28</v>
      </c>
      <c r="O33" s="87" t="s">
        <v>1641</v>
      </c>
      <c r="P33" s="87" t="s">
        <v>1642</v>
      </c>
      <c r="Q33" s="87" t="s">
        <v>1247</v>
      </c>
      <c r="R33" s="18"/>
      <c r="S33" s="18"/>
      <c r="T33" s="18"/>
      <c r="U33" s="18"/>
      <c r="V33" s="18"/>
      <c r="W33" s="18"/>
      <c r="X33" s="87">
        <v>28</v>
      </c>
      <c r="Y33" s="769" t="s">
        <v>1641</v>
      </c>
      <c r="Z33" s="87" t="s">
        <v>1642</v>
      </c>
      <c r="AA33" s="87" t="s">
        <v>1247</v>
      </c>
      <c r="AB33" s="18"/>
      <c r="AC33" s="87">
        <v>28</v>
      </c>
      <c r="AD33" s="87" t="s">
        <v>1726</v>
      </c>
      <c r="AE33" s="87" t="s">
        <v>1727</v>
      </c>
      <c r="AF33" s="87" t="s">
        <v>1247</v>
      </c>
    </row>
    <row r="34" spans="1:32" ht="12">
      <c r="A34" s="18"/>
      <c r="B34" s="18"/>
      <c r="C34" s="18"/>
      <c r="D34" s="18"/>
      <c r="E34" s="18"/>
      <c r="F34" s="18"/>
      <c r="G34" s="18"/>
      <c r="H34" s="18"/>
      <c r="I34" s="18"/>
      <c r="J34" s="18"/>
      <c r="K34" s="18"/>
      <c r="L34" s="18"/>
      <c r="M34" s="18"/>
      <c r="N34" s="87">
        <v>29</v>
      </c>
      <c r="O34" s="87" t="s">
        <v>2335</v>
      </c>
      <c r="P34" s="87" t="s">
        <v>2336</v>
      </c>
      <c r="Q34" s="87" t="s">
        <v>1247</v>
      </c>
      <c r="R34" s="18"/>
      <c r="S34" s="18"/>
      <c r="T34" s="18"/>
      <c r="U34" s="18"/>
      <c r="V34" s="18"/>
      <c r="W34" s="18"/>
      <c r="X34" s="87">
        <v>29</v>
      </c>
      <c r="Y34" s="769" t="s">
        <v>2335</v>
      </c>
      <c r="Z34" s="87" t="s">
        <v>2336</v>
      </c>
      <c r="AA34" s="87" t="s">
        <v>1247</v>
      </c>
      <c r="AB34" s="18"/>
      <c r="AC34" s="87">
        <v>29</v>
      </c>
      <c r="AD34" s="87"/>
      <c r="AE34" s="87"/>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c r="AE35" s="87"/>
      <c r="AF35" s="87" t="s">
        <v>1247</v>
      </c>
    </row>
    <row r="36" spans="1:32" ht="12">
      <c r="A36" s="18"/>
      <c r="B36" s="18"/>
      <c r="C36" s="18"/>
      <c r="D36" s="18"/>
      <c r="E36" s="18"/>
      <c r="F36" s="18"/>
      <c r="G36" s="18"/>
      <c r="H36" s="18"/>
      <c r="I36" s="18"/>
      <c r="J36" s="18"/>
      <c r="K36" s="18"/>
      <c r="L36" s="18"/>
      <c r="M36" s="18"/>
      <c r="N36" s="87">
        <v>31</v>
      </c>
      <c r="O36" s="87" t="s">
        <v>2360</v>
      </c>
      <c r="P36" s="87" t="s">
        <v>2361</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33</v>
      </c>
      <c r="I4" s="80" t="str">
        <f>HLOOKUP(I3,比較地域マスタ!$E$5:$L$6,2,0)</f>
        <v>岡山県</v>
      </c>
      <c r="J4" s="80" t="str">
        <f>HLOOKUP(J3,比較地域マスタ!$E$5:$L$6,2,0)</f>
        <v>早島町</v>
      </c>
      <c r="K4" s="80" t="str">
        <f>HLOOKUP(K3,比較地域マスタ!$E$5:$L$6,2,0)</f>
        <v>33423</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2024-03-14T13:50:17Z</dcterms:created>
  <dcterms:modified xsi:type="dcterms:W3CDTF">2024-03-14T13:50:17Z</dcterms:modified>
  <cp:category/>
  <cp:contentStatus/>
</cp:coreProperties>
</file>